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kole\7. semester\P7\"/>
    </mc:Choice>
  </mc:AlternateContent>
  <bookViews>
    <workbookView xWindow="0" yWindow="0" windowWidth="12000" windowHeight="5424" activeTab="8"/>
  </bookViews>
  <sheets>
    <sheet name="Punkter" sheetId="1" r:id="rId1"/>
    <sheet name="Meas10" sheetId="14" r:id="rId2"/>
    <sheet name="Meas9" sheetId="13" r:id="rId3"/>
    <sheet name="Meas8" sheetId="12" r:id="rId4"/>
    <sheet name="Meas7" sheetId="11" r:id="rId5"/>
    <sheet name="Meas6" sheetId="10" r:id="rId6"/>
    <sheet name="Meas5" sheetId="9" r:id="rId7"/>
    <sheet name="Meas4" sheetId="8" r:id="rId8"/>
    <sheet name="Meas3" sheetId="6" r:id="rId9"/>
    <sheet name="Meas2" sheetId="5" r:id="rId10"/>
    <sheet name="Meas1" sheetId="2" r:id="rId11"/>
    <sheet name="Total" sheetId="3" r:id="rId12"/>
    <sheet name="Variance" sheetId="7" r:id="rId13"/>
    <sheet name="Friis" sheetId="4" r:id="rId14"/>
  </sheets>
  <externalReferences>
    <externalReference r:id="rId15"/>
    <externalReference r:id="rId1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3" l="1"/>
  <c r="O18" i="3"/>
  <c r="O19" i="3"/>
  <c r="O12" i="3"/>
  <c r="O13" i="3"/>
  <c r="O14" i="3"/>
  <c r="O15" i="3"/>
  <c r="O16" i="3"/>
  <c r="O107" i="3"/>
  <c r="A107" i="3"/>
  <c r="O106" i="3"/>
  <c r="A106" i="3"/>
  <c r="O105" i="3"/>
  <c r="A105" i="3"/>
  <c r="O104" i="3"/>
  <c r="A104" i="3"/>
  <c r="O103" i="3"/>
  <c r="A103" i="3"/>
  <c r="O102" i="3"/>
  <c r="A102" i="3"/>
  <c r="O101" i="3"/>
  <c r="L101" i="3"/>
  <c r="K101" i="3"/>
  <c r="J101" i="3"/>
  <c r="I101" i="3"/>
  <c r="H101" i="3"/>
  <c r="G101" i="3"/>
  <c r="F101" i="3"/>
  <c r="E101" i="3"/>
  <c r="D101" i="3"/>
  <c r="C101" i="3"/>
  <c r="O100" i="3"/>
  <c r="L100" i="3"/>
  <c r="J100" i="3"/>
  <c r="G100" i="3"/>
  <c r="C100" i="3"/>
  <c r="O96" i="3"/>
  <c r="A96" i="3"/>
  <c r="O95" i="3"/>
  <c r="A95" i="3"/>
  <c r="O94" i="3"/>
  <c r="A94" i="3"/>
  <c r="O93" i="3"/>
  <c r="A93" i="3"/>
  <c r="O92" i="3"/>
  <c r="A92" i="3"/>
  <c r="O91" i="3"/>
  <c r="A91" i="3"/>
  <c r="O90" i="3"/>
  <c r="L90" i="3"/>
  <c r="K90" i="3"/>
  <c r="J90" i="3"/>
  <c r="I90" i="3"/>
  <c r="H90" i="3"/>
  <c r="G90" i="3"/>
  <c r="F90" i="3"/>
  <c r="E90" i="3"/>
  <c r="D90" i="3"/>
  <c r="C90" i="3"/>
  <c r="O89" i="3"/>
  <c r="L89" i="3"/>
  <c r="J89" i="3"/>
  <c r="G89" i="3"/>
  <c r="C89" i="3"/>
  <c r="O85" i="3"/>
  <c r="A85" i="3"/>
  <c r="O84" i="3"/>
  <c r="A84" i="3"/>
  <c r="O83" i="3"/>
  <c r="A83" i="3"/>
  <c r="O82" i="3"/>
  <c r="A82" i="3"/>
  <c r="O81" i="3"/>
  <c r="A81" i="3"/>
  <c r="O80" i="3"/>
  <c r="A80" i="3"/>
  <c r="O79" i="3"/>
  <c r="L79" i="3"/>
  <c r="K79" i="3"/>
  <c r="J79" i="3"/>
  <c r="I79" i="3"/>
  <c r="H79" i="3"/>
  <c r="G79" i="3"/>
  <c r="F79" i="3"/>
  <c r="E79" i="3"/>
  <c r="D79" i="3"/>
  <c r="C79" i="3"/>
  <c r="O78" i="3"/>
  <c r="L78" i="3"/>
  <c r="J78" i="3"/>
  <c r="G78" i="3"/>
  <c r="C78" i="3"/>
  <c r="O74" i="3"/>
  <c r="A74" i="3"/>
  <c r="O73" i="3"/>
  <c r="A73" i="3"/>
  <c r="O72" i="3"/>
  <c r="A72" i="3"/>
  <c r="O71" i="3"/>
  <c r="A71" i="3"/>
  <c r="O70" i="3"/>
  <c r="A70" i="3"/>
  <c r="O69" i="3"/>
  <c r="A69" i="3"/>
  <c r="O68" i="3"/>
  <c r="L68" i="3"/>
  <c r="K68" i="3"/>
  <c r="J68" i="3"/>
  <c r="I68" i="3"/>
  <c r="H68" i="3"/>
  <c r="G68" i="3"/>
  <c r="F68" i="3"/>
  <c r="E68" i="3"/>
  <c r="D68" i="3"/>
  <c r="C68" i="3"/>
  <c r="O67" i="3"/>
  <c r="L67" i="3"/>
  <c r="J67" i="3"/>
  <c r="G67" i="3"/>
  <c r="C67" i="3"/>
  <c r="O63" i="3"/>
  <c r="A63" i="3"/>
  <c r="O62" i="3"/>
  <c r="A62" i="3"/>
  <c r="O61" i="3"/>
  <c r="A61" i="3"/>
  <c r="O60" i="3"/>
  <c r="A60" i="3"/>
  <c r="O59" i="3"/>
  <c r="A59" i="3"/>
  <c r="O58" i="3"/>
  <c r="A58" i="3"/>
  <c r="O57" i="3"/>
  <c r="L57" i="3"/>
  <c r="K57" i="3"/>
  <c r="J57" i="3"/>
  <c r="I57" i="3"/>
  <c r="H57" i="3"/>
  <c r="G57" i="3"/>
  <c r="F57" i="3"/>
  <c r="E57" i="3"/>
  <c r="D57" i="3"/>
  <c r="C57" i="3"/>
  <c r="O56" i="3"/>
  <c r="L56" i="3"/>
  <c r="J56" i="3"/>
  <c r="G56" i="3"/>
  <c r="C56" i="3"/>
  <c r="O52" i="3"/>
  <c r="A52" i="3"/>
  <c r="O51" i="3"/>
  <c r="A51" i="3"/>
  <c r="O50" i="3"/>
  <c r="A50" i="3"/>
  <c r="O49" i="3"/>
  <c r="A49" i="3"/>
  <c r="O48" i="3"/>
  <c r="A48" i="3"/>
  <c r="O47" i="3"/>
  <c r="A47" i="3"/>
  <c r="O46" i="3"/>
  <c r="L46" i="3"/>
  <c r="K46" i="3"/>
  <c r="J46" i="3"/>
  <c r="I46" i="3"/>
  <c r="H46" i="3"/>
  <c r="G46" i="3"/>
  <c r="F46" i="3"/>
  <c r="E46" i="3"/>
  <c r="D46" i="3"/>
  <c r="C46" i="3"/>
  <c r="O45" i="3"/>
  <c r="L45" i="3"/>
  <c r="J45" i="3"/>
  <c r="G45" i="3"/>
  <c r="C45" i="3"/>
  <c r="O41" i="3"/>
  <c r="A41" i="3"/>
  <c r="O40" i="3"/>
  <c r="A40" i="3"/>
  <c r="O39" i="3"/>
  <c r="A39" i="3"/>
  <c r="O38" i="3"/>
  <c r="A38" i="3"/>
  <c r="O37" i="3"/>
  <c r="A37" i="3"/>
  <c r="O36" i="3"/>
  <c r="A36" i="3"/>
  <c r="O35" i="3"/>
  <c r="L35" i="3"/>
  <c r="K35" i="3"/>
  <c r="J35" i="3"/>
  <c r="I35" i="3"/>
  <c r="H35" i="3"/>
  <c r="G35" i="3"/>
  <c r="F35" i="3"/>
  <c r="E35" i="3"/>
  <c r="D35" i="3"/>
  <c r="C35" i="3"/>
  <c r="O34" i="3"/>
  <c r="L34" i="3"/>
  <c r="J34" i="3"/>
  <c r="G34" i="3"/>
  <c r="C34" i="3"/>
  <c r="O30" i="3"/>
  <c r="A30" i="3"/>
  <c r="O29" i="3"/>
  <c r="A29" i="3"/>
  <c r="O28" i="3"/>
  <c r="A28" i="3"/>
  <c r="O27" i="3"/>
  <c r="A27" i="3"/>
  <c r="O26" i="3"/>
  <c r="A26" i="3"/>
  <c r="O25" i="3"/>
  <c r="A25" i="3"/>
  <c r="O24" i="3"/>
  <c r="L24" i="3"/>
  <c r="K24" i="3"/>
  <c r="J24" i="3"/>
  <c r="I24" i="3"/>
  <c r="H24" i="3"/>
  <c r="G24" i="3"/>
  <c r="F24" i="3"/>
  <c r="E24" i="3"/>
  <c r="D24" i="3"/>
  <c r="C24" i="3"/>
  <c r="O23" i="3"/>
  <c r="L23" i="3"/>
  <c r="J23" i="3"/>
  <c r="G23" i="3"/>
  <c r="C23" i="3"/>
  <c r="N19" i="3"/>
  <c r="A19" i="3"/>
  <c r="N18" i="3"/>
  <c r="A18" i="3"/>
  <c r="N17" i="3"/>
  <c r="A17" i="3"/>
  <c r="N16" i="3"/>
  <c r="A16" i="3"/>
  <c r="N15" i="3"/>
  <c r="A15" i="3"/>
  <c r="N14" i="3"/>
  <c r="A14" i="3"/>
  <c r="N13" i="3"/>
  <c r="L13" i="3"/>
  <c r="K13" i="3"/>
  <c r="J13" i="3"/>
  <c r="I13" i="3"/>
  <c r="H13" i="3"/>
  <c r="G13" i="3"/>
  <c r="F13" i="3"/>
  <c r="E13" i="3"/>
  <c r="D13" i="3"/>
  <c r="C13" i="3"/>
  <c r="N12" i="3"/>
  <c r="L12" i="3"/>
  <c r="J12" i="3"/>
  <c r="G12" i="3"/>
  <c r="C12" i="3"/>
  <c r="N8" i="3"/>
  <c r="A8" i="3"/>
  <c r="N7" i="3"/>
  <c r="A7" i="3"/>
  <c r="N6" i="3"/>
  <c r="A6" i="3"/>
  <c r="N5" i="3"/>
  <c r="A5" i="3"/>
  <c r="N4" i="3"/>
  <c r="A4" i="3"/>
  <c r="N3" i="3"/>
  <c r="A3" i="3"/>
  <c r="N2" i="3"/>
  <c r="L2" i="3"/>
  <c r="K2" i="3"/>
  <c r="J2" i="3"/>
  <c r="I2" i="3"/>
  <c r="H2" i="3"/>
  <c r="G2" i="3"/>
  <c r="F2" i="3"/>
  <c r="E2" i="3"/>
  <c r="D2" i="3"/>
  <c r="C2" i="3"/>
  <c r="N1" i="3"/>
  <c r="L1" i="3"/>
  <c r="J1" i="3"/>
  <c r="G1" i="3"/>
  <c r="C1" i="3"/>
  <c r="C29" i="3"/>
  <c r="D15" i="3"/>
  <c r="I107" i="3"/>
  <c r="E107" i="3"/>
  <c r="I106" i="3"/>
  <c r="E106" i="3"/>
  <c r="I105" i="3"/>
  <c r="E105" i="3"/>
  <c r="I104" i="3"/>
  <c r="E104" i="3"/>
  <c r="I103" i="3"/>
  <c r="E103" i="3"/>
  <c r="I102" i="3"/>
  <c r="E102" i="3"/>
  <c r="I96" i="3"/>
  <c r="E96" i="3"/>
  <c r="I95" i="3"/>
  <c r="E95" i="3"/>
  <c r="I94" i="3"/>
  <c r="E94" i="3"/>
  <c r="I93" i="3"/>
  <c r="E93" i="3"/>
  <c r="I92" i="3"/>
  <c r="E92" i="3"/>
  <c r="I91" i="3"/>
  <c r="E91" i="3"/>
  <c r="I85" i="3"/>
  <c r="E85" i="3"/>
  <c r="I84" i="3"/>
  <c r="E84" i="3"/>
  <c r="I83" i="3"/>
  <c r="E83" i="3"/>
  <c r="I82" i="3"/>
  <c r="E82" i="3"/>
  <c r="I81" i="3"/>
  <c r="E81" i="3"/>
  <c r="I80" i="3"/>
  <c r="E80" i="3"/>
  <c r="I74" i="3"/>
  <c r="E74" i="3"/>
  <c r="I73" i="3"/>
  <c r="E73" i="3"/>
  <c r="I72" i="3"/>
  <c r="E72" i="3"/>
  <c r="I71" i="3"/>
  <c r="E71" i="3"/>
  <c r="I70" i="3"/>
  <c r="E70" i="3"/>
  <c r="I69" i="3"/>
  <c r="E69" i="3"/>
  <c r="I63" i="3"/>
  <c r="E63" i="3"/>
  <c r="I62" i="3"/>
  <c r="E62" i="3"/>
  <c r="I61" i="3"/>
  <c r="E61" i="3"/>
  <c r="I60" i="3"/>
  <c r="E60" i="3"/>
  <c r="I59" i="3"/>
  <c r="E59" i="3"/>
  <c r="I58" i="3"/>
  <c r="E58" i="3"/>
  <c r="I52" i="3"/>
  <c r="E52" i="3"/>
  <c r="I51" i="3"/>
  <c r="E51" i="3"/>
  <c r="I50" i="3"/>
  <c r="E50" i="3"/>
  <c r="I49" i="3"/>
  <c r="E49" i="3"/>
  <c r="I48" i="3"/>
  <c r="E48" i="3"/>
  <c r="I47" i="3"/>
  <c r="E47" i="3"/>
  <c r="I41" i="3"/>
  <c r="E41" i="3"/>
  <c r="I40" i="3"/>
  <c r="E40" i="3"/>
  <c r="I39" i="3"/>
  <c r="E39" i="3"/>
  <c r="I38" i="3"/>
  <c r="E38" i="3"/>
  <c r="I37" i="3"/>
  <c r="E37" i="3"/>
  <c r="I36" i="3"/>
  <c r="E36" i="3"/>
  <c r="I30" i="3"/>
  <c r="E30" i="3"/>
  <c r="I29" i="3"/>
  <c r="E29" i="3"/>
  <c r="I28" i="3"/>
  <c r="E28" i="3"/>
  <c r="L107" i="3"/>
  <c r="H107" i="3"/>
  <c r="D107" i="3"/>
  <c r="L106" i="3"/>
  <c r="H106" i="3"/>
  <c r="D106" i="3"/>
  <c r="L105" i="3"/>
  <c r="H105" i="3"/>
  <c r="D105" i="3"/>
  <c r="L104" i="3"/>
  <c r="H104" i="3"/>
  <c r="D104" i="3"/>
  <c r="L103" i="3"/>
  <c r="H103" i="3"/>
  <c r="D103" i="3"/>
  <c r="L102" i="3"/>
  <c r="H102" i="3"/>
  <c r="D102" i="3"/>
  <c r="L96" i="3"/>
  <c r="H96" i="3"/>
  <c r="D96" i="3"/>
  <c r="L95" i="3"/>
  <c r="H95" i="3"/>
  <c r="D95" i="3"/>
  <c r="L94" i="3"/>
  <c r="H94" i="3"/>
  <c r="D94" i="3"/>
  <c r="L93" i="3"/>
  <c r="H93" i="3"/>
  <c r="D93" i="3"/>
  <c r="L92" i="3"/>
  <c r="H92" i="3"/>
  <c r="D92" i="3"/>
  <c r="L91" i="3"/>
  <c r="H91" i="3"/>
  <c r="D91" i="3"/>
  <c r="L85" i="3"/>
  <c r="H85" i="3"/>
  <c r="D85" i="3"/>
  <c r="L84" i="3"/>
  <c r="H84" i="3"/>
  <c r="D84" i="3"/>
  <c r="L83" i="3"/>
  <c r="H83" i="3"/>
  <c r="D83" i="3"/>
  <c r="L82" i="3"/>
  <c r="H82" i="3"/>
  <c r="D82" i="3"/>
  <c r="L81" i="3"/>
  <c r="H81" i="3"/>
  <c r="D81" i="3"/>
  <c r="L80" i="3"/>
  <c r="H80" i="3"/>
  <c r="D80" i="3"/>
  <c r="L74" i="3"/>
  <c r="H74" i="3"/>
  <c r="D74" i="3"/>
  <c r="L73" i="3"/>
  <c r="H73" i="3"/>
  <c r="D73" i="3"/>
  <c r="L72" i="3"/>
  <c r="H72" i="3"/>
  <c r="D72" i="3"/>
  <c r="L71" i="3"/>
  <c r="H71" i="3"/>
  <c r="D71" i="3"/>
  <c r="L70" i="3"/>
  <c r="H70" i="3"/>
  <c r="D70" i="3"/>
  <c r="L69" i="3"/>
  <c r="H69" i="3"/>
  <c r="D69" i="3"/>
  <c r="L63" i="3"/>
  <c r="H63" i="3"/>
  <c r="D63" i="3"/>
  <c r="L62" i="3"/>
  <c r="H62" i="3"/>
  <c r="D62" i="3"/>
  <c r="L61" i="3"/>
  <c r="H61" i="3"/>
  <c r="D61" i="3"/>
  <c r="L60" i="3"/>
  <c r="H60" i="3"/>
  <c r="D60" i="3"/>
  <c r="L59" i="3"/>
  <c r="H59" i="3"/>
  <c r="D59" i="3"/>
  <c r="L58" i="3"/>
  <c r="H58" i="3"/>
  <c r="D58" i="3"/>
  <c r="L52" i="3"/>
  <c r="H52" i="3"/>
  <c r="D52" i="3"/>
  <c r="L51" i="3"/>
  <c r="H51" i="3"/>
  <c r="D51" i="3"/>
  <c r="L50" i="3"/>
  <c r="H50" i="3"/>
  <c r="D50" i="3"/>
  <c r="L49" i="3"/>
  <c r="H49" i="3"/>
  <c r="D49" i="3"/>
  <c r="L48" i="3"/>
  <c r="H48" i="3"/>
  <c r="D48" i="3"/>
  <c r="L47" i="3"/>
  <c r="H47" i="3"/>
  <c r="D47" i="3"/>
  <c r="L41" i="3"/>
  <c r="H41" i="3"/>
  <c r="D41" i="3"/>
  <c r="L40" i="3"/>
  <c r="H40" i="3"/>
  <c r="D40" i="3"/>
  <c r="L39" i="3"/>
  <c r="H39" i="3"/>
  <c r="D39" i="3"/>
  <c r="L38" i="3"/>
  <c r="H38" i="3"/>
  <c r="D38" i="3"/>
  <c r="L37" i="3"/>
  <c r="H37" i="3"/>
  <c r="D37" i="3"/>
  <c r="L36" i="3"/>
  <c r="H36" i="3"/>
  <c r="D36" i="3"/>
  <c r="L30" i="3"/>
  <c r="K107" i="3"/>
  <c r="G107" i="3"/>
  <c r="C107" i="3"/>
  <c r="K106" i="3"/>
  <c r="G106" i="3"/>
  <c r="C106" i="3"/>
  <c r="K105" i="3"/>
  <c r="G105" i="3"/>
  <c r="C105" i="3"/>
  <c r="K104" i="3"/>
  <c r="G104" i="3"/>
  <c r="C104" i="3"/>
  <c r="K103" i="3"/>
  <c r="G103" i="3"/>
  <c r="C103" i="3"/>
  <c r="K102" i="3"/>
  <c r="G102" i="3"/>
  <c r="C102" i="3"/>
  <c r="K96" i="3"/>
  <c r="G96" i="3"/>
  <c r="C96" i="3"/>
  <c r="K95" i="3"/>
  <c r="G95" i="3"/>
  <c r="C95" i="3"/>
  <c r="K94" i="3"/>
  <c r="G94" i="3"/>
  <c r="C94" i="3"/>
  <c r="K93" i="3"/>
  <c r="G93" i="3"/>
  <c r="C93" i="3"/>
  <c r="K92" i="3"/>
  <c r="G92" i="3"/>
  <c r="C92" i="3"/>
  <c r="K91" i="3"/>
  <c r="G91" i="3"/>
  <c r="C91" i="3"/>
  <c r="K85" i="3"/>
  <c r="G85" i="3"/>
  <c r="C85" i="3"/>
  <c r="K84" i="3"/>
  <c r="G84" i="3"/>
  <c r="C84" i="3"/>
  <c r="K83" i="3"/>
  <c r="G83" i="3"/>
  <c r="C83" i="3"/>
  <c r="K82" i="3"/>
  <c r="G82" i="3"/>
  <c r="C82" i="3"/>
  <c r="K81" i="3"/>
  <c r="G81" i="3"/>
  <c r="C81" i="3"/>
  <c r="K80" i="3"/>
  <c r="G80" i="3"/>
  <c r="C80" i="3"/>
  <c r="K74" i="3"/>
  <c r="G74" i="3"/>
  <c r="C74" i="3"/>
  <c r="K73" i="3"/>
  <c r="G73" i="3"/>
  <c r="C73" i="3"/>
  <c r="K72" i="3"/>
  <c r="G72" i="3"/>
  <c r="C72" i="3"/>
  <c r="K71" i="3"/>
  <c r="G71" i="3"/>
  <c r="C71" i="3"/>
  <c r="K70" i="3"/>
  <c r="G70" i="3"/>
  <c r="C70" i="3"/>
  <c r="K69" i="3"/>
  <c r="G69" i="3"/>
  <c r="C69" i="3"/>
  <c r="K63" i="3"/>
  <c r="G63" i="3"/>
  <c r="C63" i="3"/>
  <c r="K62" i="3"/>
  <c r="G62" i="3"/>
  <c r="C62" i="3"/>
  <c r="K61" i="3"/>
  <c r="G61" i="3"/>
  <c r="C61" i="3"/>
  <c r="K60" i="3"/>
  <c r="G60" i="3"/>
  <c r="C60" i="3"/>
  <c r="K59" i="3"/>
  <c r="G59" i="3"/>
  <c r="C59" i="3"/>
  <c r="K58" i="3"/>
  <c r="G58" i="3"/>
  <c r="C58" i="3"/>
  <c r="K52" i="3"/>
  <c r="G52" i="3"/>
  <c r="C52" i="3"/>
  <c r="K51" i="3"/>
  <c r="G51" i="3"/>
  <c r="C51" i="3"/>
  <c r="K50" i="3"/>
  <c r="G50" i="3"/>
  <c r="C50" i="3"/>
  <c r="K49" i="3"/>
  <c r="G49" i="3"/>
  <c r="C49" i="3"/>
  <c r="K48" i="3"/>
  <c r="G48" i="3"/>
  <c r="C48" i="3"/>
  <c r="K47" i="3"/>
  <c r="G47" i="3"/>
  <c r="C47" i="3"/>
  <c r="K41" i="3"/>
  <c r="G41" i="3"/>
  <c r="C41" i="3"/>
  <c r="K40" i="3"/>
  <c r="G40" i="3"/>
  <c r="C40" i="3"/>
  <c r="K39" i="3"/>
  <c r="G39" i="3"/>
  <c r="C39" i="3"/>
  <c r="K38" i="3"/>
  <c r="G38" i="3"/>
  <c r="C38" i="3"/>
  <c r="K37" i="3"/>
  <c r="J107" i="3"/>
  <c r="F107" i="3"/>
  <c r="J106" i="3"/>
  <c r="F106" i="3"/>
  <c r="J105" i="3"/>
  <c r="F105" i="3"/>
  <c r="J104" i="3"/>
  <c r="F104" i="3"/>
  <c r="J103" i="3"/>
  <c r="F103" i="3"/>
  <c r="J102" i="3"/>
  <c r="F102" i="3"/>
  <c r="J96" i="3"/>
  <c r="F96" i="3"/>
  <c r="J95" i="3"/>
  <c r="F95" i="3"/>
  <c r="J94" i="3"/>
  <c r="F94" i="3"/>
  <c r="J93" i="3"/>
  <c r="F93" i="3"/>
  <c r="J92" i="3"/>
  <c r="F92" i="3"/>
  <c r="J91" i="3"/>
  <c r="F91" i="3"/>
  <c r="J85" i="3"/>
  <c r="F85" i="3"/>
  <c r="J84" i="3"/>
  <c r="F84" i="3"/>
  <c r="J83" i="3"/>
  <c r="F83" i="3"/>
  <c r="J82" i="3"/>
  <c r="F82" i="3"/>
  <c r="J81" i="3"/>
  <c r="F81" i="3"/>
  <c r="J80" i="3"/>
  <c r="F80" i="3"/>
  <c r="J74" i="3"/>
  <c r="F74" i="3"/>
  <c r="J73" i="3"/>
  <c r="F73" i="3"/>
  <c r="J72" i="3"/>
  <c r="F72" i="3"/>
  <c r="J71" i="3"/>
  <c r="F71" i="3"/>
  <c r="J70" i="3"/>
  <c r="F70" i="3"/>
  <c r="J69" i="3"/>
  <c r="F69" i="3"/>
  <c r="F37" i="3"/>
  <c r="K36" i="3"/>
  <c r="C36" i="3"/>
  <c r="J30" i="3"/>
  <c r="D30" i="3"/>
  <c r="L29" i="3"/>
  <c r="G29" i="3"/>
  <c r="J28" i="3"/>
  <c r="D28" i="3"/>
  <c r="L27" i="3"/>
  <c r="H27" i="3"/>
  <c r="D27" i="3"/>
  <c r="L26" i="3"/>
  <c r="H26" i="3"/>
  <c r="D26" i="3"/>
  <c r="L25" i="3"/>
  <c r="H25" i="3"/>
  <c r="D25" i="3"/>
  <c r="I19" i="3"/>
  <c r="E19" i="3"/>
  <c r="J18" i="3"/>
  <c r="F18" i="3"/>
  <c r="K17" i="3"/>
  <c r="G17" i="3"/>
  <c r="C17" i="3"/>
  <c r="L16" i="3"/>
  <c r="H16" i="3"/>
  <c r="D16" i="3"/>
  <c r="I15" i="3"/>
  <c r="E15" i="3"/>
  <c r="J14" i="3"/>
  <c r="F14" i="3"/>
  <c r="I8" i="3"/>
  <c r="E8" i="3"/>
  <c r="O7" i="3"/>
  <c r="J7" i="3"/>
  <c r="F7" i="3"/>
  <c r="K6" i="3"/>
  <c r="G6" i="3"/>
  <c r="C6" i="3"/>
  <c r="L5" i="3"/>
  <c r="H5" i="3"/>
  <c r="D5" i="3"/>
  <c r="I4" i="3"/>
  <c r="E4" i="3"/>
  <c r="O3" i="3"/>
  <c r="J3" i="3"/>
  <c r="F3" i="3"/>
  <c r="O1" i="3"/>
  <c r="F63" i="3"/>
  <c r="F61" i="3"/>
  <c r="F59" i="3"/>
  <c r="F52" i="3"/>
  <c r="F48" i="3"/>
  <c r="F41" i="3"/>
  <c r="G37" i="3"/>
  <c r="F30" i="3"/>
  <c r="K18" i="3"/>
  <c r="L17" i="3"/>
  <c r="I16" i="3"/>
  <c r="C14" i="3"/>
  <c r="J8" i="3"/>
  <c r="G7" i="3"/>
  <c r="L6" i="3"/>
  <c r="O4" i="3"/>
  <c r="G3" i="3"/>
  <c r="C37" i="3"/>
  <c r="J36" i="3"/>
  <c r="H30" i="3"/>
  <c r="C30" i="3"/>
  <c r="K29" i="3"/>
  <c r="F29" i="3"/>
  <c r="H28" i="3"/>
  <c r="C28" i="3"/>
  <c r="K27" i="3"/>
  <c r="G27" i="3"/>
  <c r="C27" i="3"/>
  <c r="K26" i="3"/>
  <c r="G26" i="3"/>
  <c r="C26" i="3"/>
  <c r="K25" i="3"/>
  <c r="G25" i="3"/>
  <c r="C25" i="3"/>
  <c r="L19" i="3"/>
  <c r="H19" i="3"/>
  <c r="D19" i="3"/>
  <c r="I18" i="3"/>
  <c r="E18" i="3"/>
  <c r="J17" i="3"/>
  <c r="F17" i="3"/>
  <c r="K16" i="3"/>
  <c r="G16" i="3"/>
  <c r="C16" i="3"/>
  <c r="L15" i="3"/>
  <c r="H15" i="3"/>
  <c r="I14" i="3"/>
  <c r="E14" i="3"/>
  <c r="L8" i="3"/>
  <c r="H8" i="3"/>
  <c r="D8" i="3"/>
  <c r="I7" i="3"/>
  <c r="E7" i="3"/>
  <c r="O6" i="3"/>
  <c r="J6" i="3"/>
  <c r="F6" i="3"/>
  <c r="K5" i="3"/>
  <c r="G5" i="3"/>
  <c r="C5" i="3"/>
  <c r="L4" i="3"/>
  <c r="H4" i="3"/>
  <c r="D4" i="3"/>
  <c r="I3" i="3"/>
  <c r="E3" i="3"/>
  <c r="O2" i="3"/>
  <c r="F50" i="3"/>
  <c r="F47" i="3"/>
  <c r="F39" i="3"/>
  <c r="K30" i="3"/>
  <c r="H29" i="3"/>
  <c r="F28" i="3"/>
  <c r="E27" i="3"/>
  <c r="E26" i="3"/>
  <c r="E25" i="3"/>
  <c r="F19" i="3"/>
  <c r="C18" i="3"/>
  <c r="D17" i="3"/>
  <c r="J15" i="3"/>
  <c r="G14" i="3"/>
  <c r="O8" i="3"/>
  <c r="C7" i="3"/>
  <c r="D6" i="3"/>
  <c r="E5" i="3"/>
  <c r="F4" i="3"/>
  <c r="C3" i="3"/>
  <c r="J63" i="3"/>
  <c r="J62" i="3"/>
  <c r="J61" i="3"/>
  <c r="J60" i="3"/>
  <c r="J59" i="3"/>
  <c r="J58" i="3"/>
  <c r="J52" i="3"/>
  <c r="J51" i="3"/>
  <c r="J50" i="3"/>
  <c r="J49" i="3"/>
  <c r="J48" i="3"/>
  <c r="J47" i="3"/>
  <c r="J41" i="3"/>
  <c r="J40" i="3"/>
  <c r="J39" i="3"/>
  <c r="J38" i="3"/>
  <c r="J37" i="3"/>
  <c r="G36" i="3"/>
  <c r="G30" i="3"/>
  <c r="J29" i="3"/>
  <c r="D29" i="3"/>
  <c r="L28" i="3"/>
  <c r="G28" i="3"/>
  <c r="J27" i="3"/>
  <c r="F27" i="3"/>
  <c r="J26" i="3"/>
  <c r="F26" i="3"/>
  <c r="J25" i="3"/>
  <c r="F25" i="3"/>
  <c r="K19" i="3"/>
  <c r="G19" i="3"/>
  <c r="C19" i="3"/>
  <c r="L18" i="3"/>
  <c r="H18" i="3"/>
  <c r="D18" i="3"/>
  <c r="I17" i="3"/>
  <c r="E17" i="3"/>
  <c r="J16" i="3"/>
  <c r="F16" i="3"/>
  <c r="K15" i="3"/>
  <c r="G15" i="3"/>
  <c r="C15" i="3"/>
  <c r="L14" i="3"/>
  <c r="H14" i="3"/>
  <c r="D14" i="3"/>
  <c r="K8" i="3"/>
  <c r="G8" i="3"/>
  <c r="C8" i="3"/>
  <c r="L7" i="3"/>
  <c r="H7" i="3"/>
  <c r="D7" i="3"/>
  <c r="I6" i="3"/>
  <c r="E6" i="3"/>
  <c r="O5" i="3"/>
  <c r="J5" i="3"/>
  <c r="F5" i="3"/>
  <c r="K4" i="3"/>
  <c r="G4" i="3"/>
  <c r="C4" i="3"/>
  <c r="L3" i="3"/>
  <c r="H3" i="3"/>
  <c r="D3" i="3"/>
  <c r="F62" i="3"/>
  <c r="F60" i="3"/>
  <c r="F58" i="3"/>
  <c r="F51" i="3"/>
  <c r="F49" i="3"/>
  <c r="F40" i="3"/>
  <c r="F38" i="3"/>
  <c r="F36" i="3"/>
  <c r="K28" i="3"/>
  <c r="I27" i="3"/>
  <c r="I26" i="3"/>
  <c r="I25" i="3"/>
  <c r="J19" i="3"/>
  <c r="G18" i="3"/>
  <c r="H17" i="3"/>
  <c r="E16" i="3"/>
  <c r="F15" i="3"/>
  <c r="K14" i="3"/>
  <c r="F8" i="3"/>
  <c r="K7" i="3"/>
  <c r="H6" i="3"/>
  <c r="I5" i="3"/>
  <c r="J4" i="3"/>
  <c r="K3" i="3"/>
  <c r="A53" i="14" l="1"/>
  <c r="A13" i="14"/>
  <c r="A3" i="14"/>
  <c r="L2" i="14"/>
  <c r="K2" i="14"/>
  <c r="J2" i="14"/>
  <c r="I2" i="14"/>
  <c r="H2" i="14"/>
  <c r="G2" i="14"/>
  <c r="F2" i="14"/>
  <c r="E2" i="14"/>
  <c r="D2" i="14"/>
  <c r="C2" i="14"/>
  <c r="L1" i="14"/>
  <c r="J1" i="14"/>
  <c r="G1" i="14"/>
  <c r="C1" i="14"/>
  <c r="A53" i="13"/>
  <c r="A13" i="13"/>
  <c r="A3" i="13"/>
  <c r="L2" i="13"/>
  <c r="K2" i="13"/>
  <c r="J2" i="13"/>
  <c r="I2" i="13"/>
  <c r="H2" i="13"/>
  <c r="G2" i="13"/>
  <c r="F2" i="13"/>
  <c r="E2" i="13"/>
  <c r="D2" i="13"/>
  <c r="C2" i="13"/>
  <c r="L1" i="13"/>
  <c r="J1" i="13"/>
  <c r="G1" i="13"/>
  <c r="C1" i="13"/>
  <c r="X32" i="1"/>
  <c r="X35" i="1"/>
  <c r="W34" i="1"/>
  <c r="W31" i="1"/>
  <c r="V30" i="1"/>
  <c r="V33" i="1"/>
  <c r="V37" i="1"/>
  <c r="V40" i="1"/>
  <c r="W41" i="1"/>
  <c r="W38" i="1"/>
  <c r="X39" i="1"/>
  <c r="X42" i="1"/>
  <c r="A53" i="12" l="1"/>
  <c r="A13" i="12"/>
  <c r="A3" i="12"/>
  <c r="L2" i="12"/>
  <c r="K2" i="12"/>
  <c r="J2" i="12"/>
  <c r="I2" i="12"/>
  <c r="H2" i="12"/>
  <c r="G2" i="12"/>
  <c r="F2" i="12"/>
  <c r="E2" i="12"/>
  <c r="D2" i="12"/>
  <c r="C2" i="12"/>
  <c r="L1" i="12"/>
  <c r="J1" i="12"/>
  <c r="G1" i="12"/>
  <c r="C1" i="12"/>
  <c r="A53" i="11"/>
  <c r="A13" i="11"/>
  <c r="A3" i="11"/>
  <c r="L2" i="11"/>
  <c r="K2" i="11"/>
  <c r="J2" i="11"/>
  <c r="I2" i="11"/>
  <c r="H2" i="11"/>
  <c r="G2" i="11"/>
  <c r="F2" i="11"/>
  <c r="E2" i="11"/>
  <c r="D2" i="11"/>
  <c r="C2" i="11"/>
  <c r="L1" i="11"/>
  <c r="J1" i="11"/>
  <c r="G1" i="11"/>
  <c r="C1" i="11"/>
  <c r="A53" i="10"/>
  <c r="A13" i="10"/>
  <c r="A3" i="10"/>
  <c r="L2" i="10"/>
  <c r="K2" i="10"/>
  <c r="J2" i="10"/>
  <c r="I2" i="10"/>
  <c r="H2" i="10"/>
  <c r="G2" i="10"/>
  <c r="F2" i="10"/>
  <c r="E2" i="10"/>
  <c r="D2" i="10"/>
  <c r="C2" i="10"/>
  <c r="L1" i="10"/>
  <c r="J1" i="10"/>
  <c r="G1" i="10"/>
  <c r="C1" i="10"/>
  <c r="A53" i="9"/>
  <c r="A13" i="9"/>
  <c r="A3" i="9"/>
  <c r="L2" i="9"/>
  <c r="K2" i="9"/>
  <c r="J2" i="9"/>
  <c r="I2" i="9"/>
  <c r="H2" i="9"/>
  <c r="G2" i="9"/>
  <c r="F2" i="9"/>
  <c r="E2" i="9"/>
  <c r="D2" i="9"/>
  <c r="C2" i="9"/>
  <c r="L1" i="9"/>
  <c r="J1" i="9"/>
  <c r="G1" i="9"/>
  <c r="C1" i="9"/>
  <c r="A53" i="6" l="1"/>
  <c r="A13" i="6"/>
  <c r="A3" i="6"/>
  <c r="L2" i="6"/>
  <c r="K2" i="6"/>
  <c r="J2" i="6"/>
  <c r="I2" i="6"/>
  <c r="H2" i="6"/>
  <c r="G2" i="6"/>
  <c r="F2" i="6"/>
  <c r="E2" i="6"/>
  <c r="D2" i="6"/>
  <c r="C2" i="6"/>
  <c r="L1" i="6"/>
  <c r="J1" i="6"/>
  <c r="G1" i="6"/>
  <c r="C1" i="6"/>
  <c r="A53" i="8"/>
  <c r="A13" i="8"/>
  <c r="A3" i="8"/>
  <c r="L2" i="8"/>
  <c r="K2" i="8"/>
  <c r="J2" i="8"/>
  <c r="I2" i="8"/>
  <c r="H2" i="8"/>
  <c r="G2" i="8"/>
  <c r="F2" i="8"/>
  <c r="E2" i="8"/>
  <c r="D2" i="8"/>
  <c r="C2" i="8"/>
  <c r="L1" i="8"/>
  <c r="J1" i="8"/>
  <c r="G1" i="8"/>
  <c r="C1" i="8"/>
  <c r="I10" i="1" l="1"/>
  <c r="AM11" i="1"/>
  <c r="AM12" i="1"/>
  <c r="AM13" i="1"/>
  <c r="AM14" i="1"/>
  <c r="AM15" i="1"/>
  <c r="AM16" i="1"/>
  <c r="AE11" i="1"/>
  <c r="AF11" i="1"/>
  <c r="AG11" i="1"/>
  <c r="AH11" i="1"/>
  <c r="AI11" i="1"/>
  <c r="AJ11" i="1"/>
  <c r="AK11" i="1"/>
  <c r="AL11" i="1"/>
  <c r="AE12" i="1"/>
  <c r="AF12" i="1"/>
  <c r="AG12" i="1"/>
  <c r="AH12" i="1"/>
  <c r="AI12" i="1"/>
  <c r="AJ12" i="1"/>
  <c r="AK12" i="1"/>
  <c r="AL12" i="1"/>
  <c r="AE13" i="1"/>
  <c r="AF13" i="1"/>
  <c r="AG13" i="1"/>
  <c r="AH13" i="1"/>
  <c r="AI13" i="1"/>
  <c r="AJ13" i="1"/>
  <c r="AK13" i="1"/>
  <c r="AL13" i="1"/>
  <c r="AE14" i="1"/>
  <c r="AF14" i="1"/>
  <c r="AG14" i="1"/>
  <c r="AH14" i="1"/>
  <c r="AI14" i="1"/>
  <c r="AJ14" i="1"/>
  <c r="AK14" i="1"/>
  <c r="AL14" i="1"/>
  <c r="AE15" i="1"/>
  <c r="AF15" i="1"/>
  <c r="AG15" i="1"/>
  <c r="AH15" i="1"/>
  <c r="AI15" i="1"/>
  <c r="AJ15" i="1"/>
  <c r="AK15" i="1"/>
  <c r="AL15" i="1"/>
  <c r="AE16" i="1"/>
  <c r="AF16" i="1"/>
  <c r="AG16" i="1"/>
  <c r="AH16" i="1"/>
  <c r="AI16" i="1"/>
  <c r="AJ16" i="1"/>
  <c r="AK16" i="1"/>
  <c r="AL16" i="1"/>
  <c r="AD12" i="1"/>
  <c r="AD13" i="1"/>
  <c r="AD14" i="1"/>
  <c r="AD15" i="1"/>
  <c r="AD16" i="1"/>
  <c r="AD11" i="1"/>
  <c r="I15" i="1"/>
  <c r="I9" i="1"/>
  <c r="J10" i="1"/>
  <c r="J17" i="1"/>
  <c r="T12" i="1"/>
  <c r="T20" i="1" s="1"/>
  <c r="AB21" i="1"/>
  <c r="N9" i="1"/>
  <c r="O9" i="1"/>
  <c r="P9" i="1"/>
  <c r="Q9" i="1"/>
  <c r="X13" i="1"/>
  <c r="Y13" i="1"/>
  <c r="Y21" i="1" s="1"/>
  <c r="AA13" i="1"/>
  <c r="Z13" i="1"/>
  <c r="W13" i="1"/>
  <c r="AB13" i="1"/>
  <c r="AB15" i="1"/>
  <c r="AB14" i="1"/>
  <c r="AB16" i="1"/>
  <c r="AA14" i="1"/>
  <c r="AA15" i="1"/>
  <c r="AA16" i="1"/>
  <c r="Z16" i="1"/>
  <c r="J41" i="1"/>
  <c r="Z15" i="1"/>
  <c r="Z14" i="1"/>
  <c r="X14" i="1"/>
  <c r="Y14" i="1"/>
  <c r="X15" i="1"/>
  <c r="Y15" i="1"/>
  <c r="Y23" i="1" s="1"/>
  <c r="X16" i="1"/>
  <c r="Y16" i="1"/>
  <c r="W16" i="1"/>
  <c r="W15" i="1"/>
  <c r="W14" i="1"/>
  <c r="T14" i="1"/>
  <c r="U14" i="1"/>
  <c r="V14" i="1"/>
  <c r="V22" i="1" s="1"/>
  <c r="T15" i="1"/>
  <c r="T23" i="1" s="1"/>
  <c r="U15" i="1"/>
  <c r="V15" i="1"/>
  <c r="T16" i="1"/>
  <c r="U16" i="1"/>
  <c r="V16" i="1"/>
  <c r="S16" i="1"/>
  <c r="S15" i="1"/>
  <c r="S14" i="1"/>
  <c r="T13" i="1"/>
  <c r="U13" i="1"/>
  <c r="V13" i="1"/>
  <c r="S13" i="1"/>
  <c r="S21" i="1" s="1"/>
  <c r="AB12" i="1"/>
  <c r="AA12" i="1"/>
  <c r="AA20" i="1" s="1"/>
  <c r="Z12" i="1"/>
  <c r="Z20" i="1" s="1"/>
  <c r="X12" i="1"/>
  <c r="Y12" i="1"/>
  <c r="Y20" i="1" s="1"/>
  <c r="W12" i="1"/>
  <c r="U12" i="1"/>
  <c r="V12" i="1"/>
  <c r="S12" i="1"/>
  <c r="AA11" i="1"/>
  <c r="AA19" i="1" s="1"/>
  <c r="AB11" i="1"/>
  <c r="Z11" i="1"/>
  <c r="X11" i="1"/>
  <c r="Y11" i="1"/>
  <c r="W11" i="1"/>
  <c r="T11" i="1"/>
  <c r="U11" i="1"/>
  <c r="V11" i="1"/>
  <c r="S11" i="1"/>
  <c r="K24" i="1"/>
  <c r="S20" i="1"/>
  <c r="U20" i="1"/>
  <c r="V20" i="1"/>
  <c r="W20" i="1"/>
  <c r="X20" i="1"/>
  <c r="AB20" i="1"/>
  <c r="T21" i="1"/>
  <c r="U21" i="1"/>
  <c r="V21" i="1"/>
  <c r="W21" i="1"/>
  <c r="X21" i="1"/>
  <c r="Z21" i="1"/>
  <c r="AA21" i="1"/>
  <c r="S22" i="1"/>
  <c r="T22" i="1"/>
  <c r="U22" i="1"/>
  <c r="W22" i="1"/>
  <c r="X22" i="1"/>
  <c r="Y22" i="1"/>
  <c r="Z22" i="1"/>
  <c r="AA22" i="1"/>
  <c r="AB22" i="1"/>
  <c r="S23" i="1"/>
  <c r="U23" i="1"/>
  <c r="V23" i="1"/>
  <c r="W23" i="1"/>
  <c r="X23" i="1"/>
  <c r="Z23" i="1"/>
  <c r="AA23" i="1"/>
  <c r="AB23" i="1"/>
  <c r="S24" i="1"/>
  <c r="T24" i="1"/>
  <c r="U24" i="1"/>
  <c r="V24" i="1"/>
  <c r="W24" i="1"/>
  <c r="X24" i="1"/>
  <c r="Y24" i="1"/>
  <c r="Z24" i="1"/>
  <c r="AA24" i="1"/>
  <c r="AB24" i="1"/>
  <c r="T19" i="1"/>
  <c r="U19" i="1"/>
  <c r="V19" i="1"/>
  <c r="W19" i="1"/>
  <c r="X19" i="1"/>
  <c r="Y19" i="1"/>
  <c r="Z19" i="1"/>
  <c r="AB19" i="1"/>
  <c r="S19" i="1"/>
  <c r="J9" i="1"/>
  <c r="H9" i="1"/>
  <c r="C12" i="1" l="1"/>
  <c r="O5" i="4"/>
  <c r="D12" i="7"/>
  <c r="E12" i="7"/>
  <c r="F12" i="7"/>
  <c r="G12" i="7"/>
  <c r="H12" i="7"/>
  <c r="I12" i="7"/>
  <c r="J12" i="7"/>
  <c r="K12" i="7"/>
  <c r="L12" i="7"/>
  <c r="D13" i="7"/>
  <c r="E13" i="7"/>
  <c r="F13" i="7"/>
  <c r="G13" i="7"/>
  <c r="H13" i="7"/>
  <c r="I13" i="7"/>
  <c r="J13" i="7"/>
  <c r="K13" i="7"/>
  <c r="L13" i="7"/>
  <c r="D14" i="7"/>
  <c r="E14" i="7"/>
  <c r="F14" i="7"/>
  <c r="G14" i="7"/>
  <c r="H14" i="7"/>
  <c r="I14" i="7"/>
  <c r="J14" i="7"/>
  <c r="K14" i="7"/>
  <c r="L14" i="7"/>
  <c r="D15" i="7"/>
  <c r="E15" i="7"/>
  <c r="F15" i="7"/>
  <c r="G15" i="7"/>
  <c r="H15" i="7"/>
  <c r="I15" i="7"/>
  <c r="J15" i="7"/>
  <c r="K15" i="7"/>
  <c r="L15" i="7"/>
  <c r="D16" i="7"/>
  <c r="E16" i="7"/>
  <c r="F16" i="7"/>
  <c r="G16" i="7"/>
  <c r="H16" i="7"/>
  <c r="I16" i="7"/>
  <c r="J16" i="7"/>
  <c r="K16" i="7"/>
  <c r="L16" i="7"/>
  <c r="D17" i="7"/>
  <c r="E17" i="7"/>
  <c r="F17" i="7"/>
  <c r="G17" i="7"/>
  <c r="H17" i="7"/>
  <c r="I17" i="7"/>
  <c r="J17" i="7"/>
  <c r="K17" i="7"/>
  <c r="L17" i="7"/>
  <c r="C17" i="7"/>
  <c r="C16" i="7"/>
  <c r="C15" i="7"/>
  <c r="C14" i="7"/>
  <c r="C13" i="7"/>
  <c r="C12" i="7"/>
  <c r="D3" i="7"/>
  <c r="E3" i="7"/>
  <c r="F3" i="7"/>
  <c r="G3" i="7"/>
  <c r="H3" i="7"/>
  <c r="I3" i="7"/>
  <c r="J3" i="7"/>
  <c r="K3" i="7"/>
  <c r="L3" i="7"/>
  <c r="D4" i="7"/>
  <c r="E4" i="7"/>
  <c r="F4" i="7"/>
  <c r="G4" i="7"/>
  <c r="H4" i="7"/>
  <c r="I4" i="7"/>
  <c r="J4" i="7"/>
  <c r="K4" i="7"/>
  <c r="L4" i="7"/>
  <c r="D5" i="7"/>
  <c r="E5" i="7"/>
  <c r="F5" i="7"/>
  <c r="G5" i="7"/>
  <c r="H5" i="7"/>
  <c r="I5" i="7"/>
  <c r="J5" i="7"/>
  <c r="K5" i="7"/>
  <c r="L5" i="7"/>
  <c r="D6" i="7"/>
  <c r="E6" i="7"/>
  <c r="F6" i="7"/>
  <c r="G6" i="7"/>
  <c r="H6" i="7"/>
  <c r="I6" i="7"/>
  <c r="J6" i="7"/>
  <c r="K6" i="7"/>
  <c r="L6" i="7"/>
  <c r="D7" i="7"/>
  <c r="E7" i="7"/>
  <c r="F7" i="7"/>
  <c r="G7" i="7"/>
  <c r="H7" i="7"/>
  <c r="I7" i="7"/>
  <c r="J7" i="7"/>
  <c r="K7" i="7"/>
  <c r="L7" i="7"/>
  <c r="D8" i="7"/>
  <c r="E8" i="7"/>
  <c r="F8" i="7"/>
  <c r="G8" i="7"/>
  <c r="H8" i="7"/>
  <c r="I8" i="7"/>
  <c r="J8" i="7"/>
  <c r="K8" i="7"/>
  <c r="L8" i="7"/>
  <c r="C8" i="7"/>
  <c r="C7" i="7"/>
  <c r="C6" i="7"/>
  <c r="C5" i="7"/>
  <c r="C4" i="7"/>
  <c r="C3" i="7"/>
  <c r="O17" i="7" l="1"/>
  <c r="N17" i="7"/>
  <c r="A17" i="7"/>
  <c r="O16" i="7"/>
  <c r="N16" i="7"/>
  <c r="A16" i="7"/>
  <c r="O15" i="7"/>
  <c r="N15" i="7"/>
  <c r="A15" i="7"/>
  <c r="O14" i="7"/>
  <c r="N14" i="7"/>
  <c r="A14" i="7"/>
  <c r="O13" i="7"/>
  <c r="N13" i="7"/>
  <c r="A13" i="7"/>
  <c r="O12" i="7"/>
  <c r="N12" i="7"/>
  <c r="A12" i="7"/>
  <c r="O11" i="7"/>
  <c r="N11" i="7"/>
  <c r="L11" i="7"/>
  <c r="K11" i="7"/>
  <c r="J11" i="7"/>
  <c r="I11" i="7"/>
  <c r="H11" i="7"/>
  <c r="G11" i="7"/>
  <c r="F11" i="7"/>
  <c r="E11" i="7"/>
  <c r="D11" i="7"/>
  <c r="C11" i="7"/>
  <c r="O10" i="7"/>
  <c r="N10" i="7"/>
  <c r="L10" i="7"/>
  <c r="J10" i="7"/>
  <c r="G10" i="7"/>
  <c r="C10" i="7"/>
  <c r="O8" i="7"/>
  <c r="N8" i="7"/>
  <c r="A8" i="7"/>
  <c r="O7" i="7"/>
  <c r="N7" i="7"/>
  <c r="A7" i="7"/>
  <c r="O6" i="7"/>
  <c r="N6" i="7"/>
  <c r="A6" i="7"/>
  <c r="O5" i="7"/>
  <c r="N5" i="7"/>
  <c r="A5" i="7"/>
  <c r="O4" i="7"/>
  <c r="N4" i="7"/>
  <c r="A4" i="7"/>
  <c r="O3" i="7"/>
  <c r="N3" i="7"/>
  <c r="A3" i="7"/>
  <c r="O2" i="7"/>
  <c r="N2" i="7"/>
  <c r="L2" i="7"/>
  <c r="K2" i="7"/>
  <c r="J2" i="7"/>
  <c r="I2" i="7"/>
  <c r="H2" i="7"/>
  <c r="G2" i="7"/>
  <c r="F2" i="7"/>
  <c r="E2" i="7"/>
  <c r="D2" i="7"/>
  <c r="C2" i="7"/>
  <c r="O1" i="7"/>
  <c r="N1" i="7"/>
  <c r="L1" i="7"/>
  <c r="J1" i="7"/>
  <c r="G1" i="7"/>
  <c r="C1" i="7"/>
  <c r="M42" i="1"/>
  <c r="K42" i="1"/>
  <c r="G42" i="1"/>
  <c r="M41" i="1"/>
  <c r="K41" i="1"/>
  <c r="G41" i="1"/>
  <c r="Q40" i="1"/>
  <c r="P40" i="1"/>
  <c r="M40" i="1"/>
  <c r="K40" i="1"/>
  <c r="J40" i="1"/>
  <c r="G40" i="1"/>
  <c r="P39" i="1"/>
  <c r="M39" i="1"/>
  <c r="Q39" i="1" s="1"/>
  <c r="K39" i="1"/>
  <c r="G39" i="1"/>
  <c r="Q38" i="1"/>
  <c r="P38" i="1"/>
  <c r="O38" i="1"/>
  <c r="N38" i="1"/>
  <c r="K38" i="1"/>
  <c r="J38" i="1"/>
  <c r="I38" i="1"/>
  <c r="H38" i="1"/>
  <c r="M36" i="1"/>
  <c r="K36" i="1"/>
  <c r="G36" i="1"/>
  <c r="M35" i="1"/>
  <c r="K35" i="1"/>
  <c r="G35" i="1"/>
  <c r="Q34" i="1"/>
  <c r="P34" i="1"/>
  <c r="M34" i="1"/>
  <c r="K34" i="1"/>
  <c r="J34" i="1"/>
  <c r="G34" i="1"/>
  <c r="P33" i="1"/>
  <c r="M33" i="1"/>
  <c r="Q33" i="1" s="1"/>
  <c r="K33" i="1"/>
  <c r="G33" i="1"/>
  <c r="Q32" i="1"/>
  <c r="P32" i="1"/>
  <c r="O32" i="1"/>
  <c r="N32" i="1"/>
  <c r="K32" i="1"/>
  <c r="J32" i="1"/>
  <c r="I32" i="1"/>
  <c r="H32" i="1"/>
  <c r="M30" i="1"/>
  <c r="K30" i="1"/>
  <c r="G30" i="1"/>
  <c r="M29" i="1"/>
  <c r="K29" i="1"/>
  <c r="G29" i="1"/>
  <c r="Q28" i="1"/>
  <c r="P28" i="1"/>
  <c r="M28" i="1"/>
  <c r="K28" i="1"/>
  <c r="J28" i="1"/>
  <c r="G28" i="1"/>
  <c r="P27" i="1"/>
  <c r="M27" i="1"/>
  <c r="Q27" i="1" s="1"/>
  <c r="K27" i="1"/>
  <c r="G27" i="1"/>
  <c r="Q26" i="1"/>
  <c r="P26" i="1"/>
  <c r="O26" i="1"/>
  <c r="N26" i="1"/>
  <c r="K26" i="1"/>
  <c r="J26" i="1"/>
  <c r="I26" i="1"/>
  <c r="H26" i="1"/>
  <c r="M24" i="1"/>
  <c r="G24" i="1"/>
  <c r="M23" i="1"/>
  <c r="K23" i="1"/>
  <c r="G23" i="1"/>
  <c r="Q22" i="1"/>
  <c r="P22" i="1"/>
  <c r="M22" i="1"/>
  <c r="K22" i="1"/>
  <c r="J22" i="1"/>
  <c r="G22" i="1"/>
  <c r="P21" i="1"/>
  <c r="M21" i="1"/>
  <c r="Q21" i="1" s="1"/>
  <c r="K21" i="1"/>
  <c r="G21" i="1"/>
  <c r="Q20" i="1"/>
  <c r="P20" i="1"/>
  <c r="O20" i="1"/>
  <c r="N20" i="1"/>
  <c r="K20" i="1"/>
  <c r="J20" i="1"/>
  <c r="I20" i="1"/>
  <c r="H20" i="1"/>
  <c r="M18" i="1"/>
  <c r="K18" i="1"/>
  <c r="G18" i="1"/>
  <c r="M17" i="1"/>
  <c r="K17" i="1"/>
  <c r="G17" i="1"/>
  <c r="Q16" i="1"/>
  <c r="P16" i="1"/>
  <c r="M16" i="1"/>
  <c r="K16" i="1"/>
  <c r="J16" i="1"/>
  <c r="G16" i="1"/>
  <c r="P15" i="1"/>
  <c r="M15" i="1"/>
  <c r="Q15" i="1" s="1"/>
  <c r="K15" i="1"/>
  <c r="G15" i="1"/>
  <c r="Q14" i="1"/>
  <c r="P14" i="1"/>
  <c r="O14" i="1"/>
  <c r="N14" i="1"/>
  <c r="K14" i="1"/>
  <c r="J14" i="1"/>
  <c r="I14" i="1"/>
  <c r="H14" i="1"/>
  <c r="M12" i="1"/>
  <c r="K12" i="1"/>
  <c r="G12" i="1"/>
  <c r="M11" i="1"/>
  <c r="K11" i="1"/>
  <c r="G11" i="1"/>
  <c r="Q10" i="1"/>
  <c r="P10" i="1"/>
  <c r="M10" i="1"/>
  <c r="K10" i="1"/>
  <c r="G10" i="1"/>
  <c r="M9" i="1"/>
  <c r="K9" i="1"/>
  <c r="G9" i="1"/>
  <c r="Q8" i="1"/>
  <c r="Q42" i="1" s="1"/>
  <c r="P8" i="1"/>
  <c r="P41" i="1" s="1"/>
  <c r="O8" i="1"/>
  <c r="O40" i="1" s="1"/>
  <c r="N8" i="1"/>
  <c r="N39" i="1" s="1"/>
  <c r="K8" i="1"/>
  <c r="J8" i="1"/>
  <c r="I8" i="1"/>
  <c r="H8" i="1"/>
  <c r="G6" i="1"/>
  <c r="G5" i="1"/>
  <c r="G4" i="1"/>
  <c r="G3" i="1"/>
  <c r="K2" i="1"/>
  <c r="J2" i="1"/>
  <c r="I2" i="1"/>
  <c r="I40" i="1" s="1"/>
  <c r="H2" i="1"/>
  <c r="H27" i="1" s="1"/>
  <c r="H21" i="1" l="1"/>
  <c r="H33" i="1"/>
  <c r="H39" i="1"/>
  <c r="P11" i="1"/>
  <c r="N15" i="1"/>
  <c r="P17" i="1"/>
  <c r="I21" i="1"/>
  <c r="N21" i="1"/>
  <c r="P23" i="1"/>
  <c r="I27" i="1"/>
  <c r="N27" i="1"/>
  <c r="P29" i="1"/>
  <c r="I33" i="1"/>
  <c r="N33" i="1"/>
  <c r="P35" i="1"/>
  <c r="I39" i="1"/>
  <c r="H15" i="1"/>
  <c r="O10" i="1"/>
  <c r="J11" i="1"/>
  <c r="Q11" i="1"/>
  <c r="Q12" i="1"/>
  <c r="J15" i="1"/>
  <c r="O15" i="1"/>
  <c r="I16" i="1"/>
  <c r="O16" i="1"/>
  <c r="Q17" i="1"/>
  <c r="Q18" i="1"/>
  <c r="J21" i="1"/>
  <c r="O21" i="1"/>
  <c r="I22" i="1"/>
  <c r="O22" i="1"/>
  <c r="J23" i="1"/>
  <c r="Q23" i="1"/>
  <c r="Q24" i="1"/>
  <c r="J27" i="1"/>
  <c r="O27" i="1"/>
  <c r="I28" i="1"/>
  <c r="O28" i="1"/>
  <c r="J29" i="1"/>
  <c r="Q29" i="1"/>
  <c r="Q30" i="1"/>
  <c r="J33" i="1"/>
  <c r="O33" i="1"/>
  <c r="I34" i="1"/>
  <c r="O34" i="1"/>
  <c r="J35" i="1"/>
  <c r="Q35" i="1"/>
  <c r="Q36" i="1"/>
  <c r="J39" i="1"/>
  <c r="O39" i="1"/>
  <c r="Q41" i="1"/>
  <c r="A53" i="5" l="1"/>
  <c r="A13" i="5"/>
  <c r="A3" i="5"/>
  <c r="L2" i="5"/>
  <c r="K2" i="5"/>
  <c r="J2" i="5"/>
  <c r="I2" i="5"/>
  <c r="H2" i="5"/>
  <c r="G2" i="5"/>
  <c r="F2" i="5"/>
  <c r="E2" i="5"/>
  <c r="D2" i="5"/>
  <c r="C2" i="5"/>
  <c r="L1" i="5"/>
  <c r="J1" i="5"/>
  <c r="G1" i="5"/>
  <c r="C1" i="5"/>
  <c r="A18" i="4" l="1"/>
  <c r="L18" i="4" s="1"/>
  <c r="A17" i="4"/>
  <c r="A16" i="4"/>
  <c r="O15" i="4"/>
  <c r="A15" i="4"/>
  <c r="A14" i="4"/>
  <c r="A13" i="4"/>
  <c r="F13" i="4" s="1"/>
  <c r="L12" i="4"/>
  <c r="K12" i="4"/>
  <c r="J12" i="4"/>
  <c r="I12" i="4"/>
  <c r="H12" i="4"/>
  <c r="G12" i="4"/>
  <c r="F12" i="4"/>
  <c r="E12" i="4"/>
  <c r="D12" i="4"/>
  <c r="C12" i="4"/>
  <c r="L11" i="4"/>
  <c r="J11" i="4"/>
  <c r="G11" i="4"/>
  <c r="C11" i="4"/>
  <c r="A8" i="4"/>
  <c r="A7" i="4"/>
  <c r="A6" i="4"/>
  <c r="A5" i="4"/>
  <c r="A4" i="4"/>
  <c r="A3" i="4"/>
  <c r="C3" i="4" s="1"/>
  <c r="A3" i="2"/>
  <c r="L2" i="4"/>
  <c r="K2" i="4"/>
  <c r="J2" i="4"/>
  <c r="I2" i="4"/>
  <c r="H2" i="4"/>
  <c r="G2" i="4"/>
  <c r="F2" i="4"/>
  <c r="E2" i="4"/>
  <c r="D2" i="4"/>
  <c r="C2" i="4"/>
  <c r="L1" i="4"/>
  <c r="J1" i="4"/>
  <c r="G1" i="4"/>
  <c r="C1" i="4"/>
  <c r="J13" i="4" l="1"/>
  <c r="G13" i="4"/>
  <c r="L13" i="4"/>
  <c r="H14" i="4"/>
  <c r="E15" i="4"/>
  <c r="E16" i="4"/>
  <c r="C18" i="4"/>
  <c r="H18" i="4"/>
  <c r="G4" i="4"/>
  <c r="C13" i="4"/>
  <c r="H13" i="4"/>
  <c r="K14" i="4"/>
  <c r="I14" i="4"/>
  <c r="I15" i="4"/>
  <c r="I16" i="4"/>
  <c r="D18" i="4"/>
  <c r="I18" i="4"/>
  <c r="I17" i="4"/>
  <c r="E18" i="4"/>
  <c r="K18" i="4"/>
  <c r="D13" i="4"/>
  <c r="I13" i="4"/>
  <c r="D14" i="4"/>
  <c r="L14" i="4"/>
  <c r="D4" i="4"/>
  <c r="E13" i="4"/>
  <c r="K13" i="4"/>
  <c r="E14" i="4"/>
  <c r="L15" i="4"/>
  <c r="L16" i="4"/>
  <c r="J18" i="4"/>
  <c r="G18" i="4"/>
  <c r="F17" i="4"/>
  <c r="J17" i="4"/>
  <c r="F15" i="4"/>
  <c r="J15" i="4"/>
  <c r="F16" i="4"/>
  <c r="J16" i="4"/>
  <c r="C17" i="4"/>
  <c r="G17" i="4"/>
  <c r="K17" i="4"/>
  <c r="F14" i="4"/>
  <c r="J14" i="4"/>
  <c r="C15" i="4"/>
  <c r="G15" i="4"/>
  <c r="K15" i="4"/>
  <c r="C16" i="4"/>
  <c r="G16" i="4"/>
  <c r="K16" i="4"/>
  <c r="D17" i="4"/>
  <c r="H17" i="4"/>
  <c r="L17" i="4"/>
  <c r="C14" i="4"/>
  <c r="G14" i="4"/>
  <c r="D15" i="4"/>
  <c r="H15" i="4"/>
  <c r="D16" i="4"/>
  <c r="H16" i="4"/>
  <c r="E17" i="4"/>
  <c r="F18" i="4"/>
  <c r="D3" i="4"/>
  <c r="H3" i="4"/>
  <c r="K3" i="4"/>
  <c r="I8" i="4"/>
  <c r="E8" i="4"/>
  <c r="K7" i="4"/>
  <c r="G7" i="4"/>
  <c r="C7" i="4"/>
  <c r="I6" i="4"/>
  <c r="E6" i="4"/>
  <c r="K5" i="4"/>
  <c r="G5" i="4"/>
  <c r="C5" i="4"/>
  <c r="I4" i="4"/>
  <c r="E4" i="4"/>
  <c r="F3" i="4"/>
  <c r="J3" i="4"/>
  <c r="K8" i="4"/>
  <c r="G8" i="4"/>
  <c r="C8" i="4"/>
  <c r="I7" i="4"/>
  <c r="E7" i="4"/>
  <c r="K6" i="4"/>
  <c r="G6" i="4"/>
  <c r="C6" i="4"/>
  <c r="I5" i="4"/>
  <c r="E5" i="4"/>
  <c r="K4" i="4"/>
  <c r="C4" i="4"/>
  <c r="G3" i="4"/>
  <c r="L3" i="4"/>
  <c r="J8" i="4"/>
  <c r="F8" i="4"/>
  <c r="L7" i="4"/>
  <c r="H7" i="4"/>
  <c r="D7" i="4"/>
  <c r="J6" i="4"/>
  <c r="F6" i="4"/>
  <c r="L5" i="4"/>
  <c r="H5" i="4"/>
  <c r="D5" i="4"/>
  <c r="J4" i="4"/>
  <c r="F4" i="4"/>
  <c r="E3" i="4"/>
  <c r="I3" i="4"/>
  <c r="L8" i="4"/>
  <c r="H8" i="4"/>
  <c r="D8" i="4"/>
  <c r="J7" i="4"/>
  <c r="F7" i="4"/>
  <c r="L6" i="4"/>
  <c r="H6" i="4"/>
  <c r="D6" i="4"/>
  <c r="J5" i="4"/>
  <c r="F5" i="4"/>
  <c r="L4" i="4"/>
  <c r="H4" i="4"/>
  <c r="A53" i="2" l="1"/>
  <c r="A13" i="2"/>
  <c r="L2" i="2"/>
  <c r="K2" i="2"/>
  <c r="J2" i="2"/>
  <c r="I2" i="2"/>
  <c r="H2" i="2"/>
  <c r="G2" i="2"/>
  <c r="D2" i="2"/>
  <c r="E2" i="2"/>
  <c r="F2" i="2"/>
  <c r="C2" i="2"/>
  <c r="L1" i="2"/>
  <c r="J1" i="2"/>
  <c r="G1" i="2"/>
  <c r="C1" i="2"/>
</calcChain>
</file>

<file path=xl/sharedStrings.xml><?xml version="1.0" encoding="utf-8"?>
<sst xmlns="http://schemas.openxmlformats.org/spreadsheetml/2006/main" count="458" uniqueCount="75">
  <si>
    <t>Højde punkter</t>
  </si>
  <si>
    <t>Distance punkter</t>
  </si>
  <si>
    <t>Tx</t>
  </si>
  <si>
    <t>Rx</t>
  </si>
  <si>
    <t>Distance</t>
  </si>
  <si>
    <t>Meas1</t>
  </si>
  <si>
    <t>Info</t>
  </si>
  <si>
    <t>TX</t>
  </si>
  <si>
    <t>RX</t>
  </si>
  <si>
    <t>Polar</t>
  </si>
  <si>
    <t>Frekvens</t>
  </si>
  <si>
    <t>Date</t>
  </si>
  <si>
    <t>Start time</t>
  </si>
  <si>
    <t>End time</t>
  </si>
  <si>
    <t>Place</t>
  </si>
  <si>
    <t>Total Points</t>
  </si>
  <si>
    <t>Friis</t>
  </si>
  <si>
    <t>Pt</t>
  </si>
  <si>
    <t>Gt</t>
  </si>
  <si>
    <t>Gr</t>
  </si>
  <si>
    <t>Lamda</t>
  </si>
  <si>
    <t>dB</t>
  </si>
  <si>
    <t>Two ray</t>
  </si>
  <si>
    <t>patch</t>
  </si>
  <si>
    <t>vertical</t>
  </si>
  <si>
    <t>2,58GHz</t>
  </si>
  <si>
    <t>P-Plads</t>
  </si>
  <si>
    <t>Res</t>
  </si>
  <si>
    <t>Vid</t>
  </si>
  <si>
    <t>center</t>
  </si>
  <si>
    <t>span</t>
  </si>
  <si>
    <t>amp</t>
  </si>
  <si>
    <t>on</t>
  </si>
  <si>
    <t>56,57,</t>
  </si>
  <si>
    <t>horizontal</t>
  </si>
  <si>
    <t>10kHz</t>
  </si>
  <si>
    <t>Reflektions vinklen</t>
  </si>
  <si>
    <t>Vinklen mellem Rx og Tx</t>
  </si>
  <si>
    <t>X</t>
  </si>
  <si>
    <t>Dist 1</t>
  </si>
  <si>
    <t>Dist 2</t>
  </si>
  <si>
    <t>Dist 4</t>
  </si>
  <si>
    <t>Dist 8</t>
  </si>
  <si>
    <t>Dist 15</t>
  </si>
  <si>
    <t>Dist 30</t>
  </si>
  <si>
    <t>Meas2</t>
  </si>
  <si>
    <t>Forhold</t>
  </si>
  <si>
    <t>demo</t>
  </si>
  <si>
    <t>OOR</t>
  </si>
  <si>
    <t>x*0.556-120</t>
  </si>
  <si>
    <t>mono 858</t>
  </si>
  <si>
    <t>horisontal</t>
  </si>
  <si>
    <t>43,19,</t>
  </si>
  <si>
    <t>patch 858</t>
  </si>
  <si>
    <t>0,34 = 40,5</t>
  </si>
  <si>
    <t>Frq</t>
  </si>
  <si>
    <t>Pol</t>
  </si>
  <si>
    <t>Højde</t>
  </si>
  <si>
    <t>2 m</t>
  </si>
  <si>
    <t>1 m</t>
  </si>
  <si>
    <t>0,5 m</t>
  </si>
  <si>
    <t>L = 4m</t>
  </si>
  <si>
    <t>Hori</t>
  </si>
  <si>
    <t>L = 2m</t>
  </si>
  <si>
    <t>L= 1m</t>
  </si>
  <si>
    <t>Verti</t>
  </si>
  <si>
    <t>mono 259</t>
  </si>
  <si>
    <t>Meas3</t>
  </si>
  <si>
    <t>Meas4</t>
  </si>
  <si>
    <t>Meas5</t>
  </si>
  <si>
    <t>Meas6</t>
  </si>
  <si>
    <t>Meas7</t>
  </si>
  <si>
    <t>Meas8</t>
  </si>
  <si>
    <t>Meas9</t>
  </si>
  <si>
    <t>Meas10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</si>
</sst>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kr.&quot;\ * #,##0.00_ ;_ &quot;kr.&quot;\ * \-#,##0.00_ ;_ &quot;kr.&quot;\ * &quot;-&quot;??_ ;_ @_ "/>
    <numFmt numFmtId="164" formatCode="0.000"/>
    <numFmt numFmtId="165" formatCode="0.0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2" xfId="0" applyNumberFormat="1" applyBorder="1"/>
    <xf numFmtId="2" fontId="0" fillId="0" borderId="6" xfId="0" applyNumberFormat="1" applyBorder="1"/>
    <xf numFmtId="2" fontId="0" fillId="0" borderId="3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21" xfId="0" applyNumberFormat="1" applyBorder="1"/>
    <xf numFmtId="2" fontId="0" fillId="0" borderId="9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4" xfId="0" applyNumberFormat="1" applyBorder="1"/>
    <xf numFmtId="2" fontId="0" fillId="0" borderId="7" xfId="0" applyNumberFormat="1" applyBorder="1"/>
    <xf numFmtId="2" fontId="0" fillId="0" borderId="5" xfId="0" applyNumberFormat="1" applyBorder="1"/>
    <xf numFmtId="11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9" xfId="1" applyNumberFormat="1" applyFont="1" applyBorder="1" applyAlignment="1">
      <alignment horizontal="center" vertical="center"/>
    </xf>
    <xf numFmtId="0" fontId="0" fillId="0" borderId="8" xfId="1" applyNumberFormat="1" applyFon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1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0" fontId="0" fillId="0" borderId="25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/>
    <xf numFmtId="0" fontId="0" fillId="0" borderId="25" xfId="0" applyBorder="1"/>
    <xf numFmtId="0" fontId="0" fillId="0" borderId="35" xfId="0" applyBorder="1"/>
    <xf numFmtId="14" fontId="0" fillId="0" borderId="0" xfId="0" applyNumberFormat="1"/>
    <xf numFmtId="166" fontId="0" fillId="0" borderId="0" xfId="0" applyNumberFormat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6" xfId="0" applyBorder="1"/>
    <xf numFmtId="0" fontId="0" fillId="0" borderId="38" xfId="0" applyBorder="1"/>
    <xf numFmtId="0" fontId="0" fillId="0" borderId="39" xfId="0" applyBorder="1"/>
    <xf numFmtId="0" fontId="0" fillId="0" borderId="3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0" xfId="0" applyAlignment="1"/>
    <xf numFmtId="164" fontId="0" fillId="0" borderId="33" xfId="0" applyNumberFormat="1" applyBorder="1"/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40" xfId="0" applyBorder="1"/>
    <xf numFmtId="14" fontId="0" fillId="0" borderId="25" xfId="0" applyNumberFormat="1" applyBorder="1" applyAlignment="1">
      <alignment vertical="center"/>
    </xf>
    <xf numFmtId="20" fontId="0" fillId="0" borderId="25" xfId="0" applyNumberFormat="1" applyBorder="1" applyAlignment="1">
      <alignment vertical="center"/>
    </xf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otti\Documents\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&#229;lingsark%20h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nkter"/>
      <sheetName val="Meas3"/>
      <sheetName val="Meas2"/>
      <sheetName val="Meas1"/>
      <sheetName val="Total"/>
      <sheetName val="Variance"/>
      <sheetName val="Friis"/>
    </sheetNames>
    <sheetDataSet>
      <sheetData sheetId="0">
        <row r="2">
          <cell r="A2">
            <v>0.01</v>
          </cell>
          <cell r="C2">
            <v>1</v>
          </cell>
        </row>
        <row r="3">
          <cell r="A3">
            <v>0.08</v>
          </cell>
          <cell r="C3">
            <v>2</v>
          </cell>
        </row>
        <row r="4">
          <cell r="A4">
            <v>0.34</v>
          </cell>
          <cell r="C4">
            <v>4</v>
          </cell>
        </row>
        <row r="5">
          <cell r="A5">
            <v>2</v>
          </cell>
          <cell r="C5">
            <v>8</v>
          </cell>
        </row>
        <row r="6">
          <cell r="C6">
            <v>15</v>
          </cell>
        </row>
        <row r="7">
          <cell r="C7">
            <v>30</v>
          </cell>
        </row>
      </sheetData>
      <sheetData sheetId="1"/>
      <sheetData sheetId="2">
        <row r="3">
          <cell r="C3">
            <v>48.76</v>
          </cell>
        </row>
        <row r="66">
          <cell r="E66" t="str">
            <v>patch</v>
          </cell>
        </row>
        <row r="67">
          <cell r="E67" t="str">
            <v>patch</v>
          </cell>
        </row>
        <row r="68">
          <cell r="E68" t="str">
            <v>horizontal</v>
          </cell>
        </row>
        <row r="69">
          <cell r="E69" t="str">
            <v>2,58GHz</v>
          </cell>
        </row>
        <row r="70">
          <cell r="E70">
            <v>42661</v>
          </cell>
        </row>
        <row r="71">
          <cell r="E71">
            <v>18</v>
          </cell>
        </row>
        <row r="73">
          <cell r="E73" t="str">
            <v>P-Plads</v>
          </cell>
        </row>
      </sheetData>
      <sheetData sheetId="3">
        <row r="3">
          <cell r="O3">
            <v>7.5690000000005735E-3</v>
          </cell>
        </row>
        <row r="66">
          <cell r="C66" t="str">
            <v>TX</v>
          </cell>
          <cell r="E66" t="str">
            <v>patch</v>
          </cell>
        </row>
        <row r="67">
          <cell r="C67" t="str">
            <v>RX</v>
          </cell>
          <cell r="E67" t="str">
            <v>patch</v>
          </cell>
        </row>
        <row r="68">
          <cell r="C68" t="str">
            <v>Polar</v>
          </cell>
          <cell r="E68" t="str">
            <v>vertical</v>
          </cell>
        </row>
        <row r="69">
          <cell r="C69" t="str">
            <v>Frekvens</v>
          </cell>
          <cell r="E69" t="str">
            <v>2,58GHz</v>
          </cell>
        </row>
        <row r="70">
          <cell r="C70" t="str">
            <v>Date</v>
          </cell>
          <cell r="E70">
            <v>42661</v>
          </cell>
        </row>
        <row r="71">
          <cell r="C71" t="str">
            <v>Start time</v>
          </cell>
          <cell r="E71">
            <v>18</v>
          </cell>
        </row>
        <row r="72">
          <cell r="C72" t="str">
            <v>End time</v>
          </cell>
        </row>
        <row r="73">
          <cell r="C73" t="str">
            <v>Place</v>
          </cell>
          <cell r="E73" t="str">
            <v>P-Plads</v>
          </cell>
        </row>
      </sheetData>
      <sheetData sheetId="4">
        <row r="3">
          <cell r="C3">
            <v>45.207000000000001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nkter"/>
      <sheetName val="Meas10"/>
      <sheetName val="Meas9"/>
      <sheetName val="Meas8"/>
      <sheetName val="Meas7"/>
      <sheetName val="Meas6"/>
      <sheetName val="Meas5"/>
      <sheetName val="Meas4"/>
      <sheetName val="Meas3"/>
      <sheetName val="Meas2"/>
      <sheetName val="Meas1"/>
      <sheetName val="Total"/>
      <sheetName val="Friis"/>
      <sheetName val="Ark1"/>
    </sheetNames>
    <sheetDataSet>
      <sheetData sheetId="0">
        <row r="2">
          <cell r="A2">
            <v>0.01</v>
          </cell>
          <cell r="C2">
            <v>1</v>
          </cell>
        </row>
        <row r="3">
          <cell r="A3">
            <v>0.08</v>
          </cell>
          <cell r="C3">
            <v>2</v>
          </cell>
        </row>
        <row r="4">
          <cell r="A4">
            <v>0.34</v>
          </cell>
          <cell r="C4">
            <v>4</v>
          </cell>
        </row>
        <row r="5">
          <cell r="A5">
            <v>2</v>
          </cell>
          <cell r="C5">
            <v>8</v>
          </cell>
        </row>
        <row r="6">
          <cell r="C6">
            <v>15</v>
          </cell>
        </row>
        <row r="7">
          <cell r="C7">
            <v>30</v>
          </cell>
        </row>
      </sheetData>
      <sheetData sheetId="1">
        <row r="4">
          <cell r="P4" t="str">
            <v>demo</v>
          </cell>
        </row>
        <row r="5">
          <cell r="P5" t="str">
            <v>demo</v>
          </cell>
        </row>
        <row r="6">
          <cell r="P6" t="str">
            <v>horizantal</v>
          </cell>
        </row>
        <row r="7">
          <cell r="P7" t="str">
            <v>858 MHz</v>
          </cell>
        </row>
        <row r="8">
          <cell r="P8">
            <v>42668</v>
          </cell>
        </row>
        <row r="11">
          <cell r="P11" t="str">
            <v>Serritslev hal</v>
          </cell>
        </row>
      </sheetData>
      <sheetData sheetId="2">
        <row r="4">
          <cell r="P4" t="str">
            <v>demo</v>
          </cell>
        </row>
        <row r="5">
          <cell r="P5" t="str">
            <v>demo</v>
          </cell>
        </row>
        <row r="6">
          <cell r="P6" t="str">
            <v>vertical</v>
          </cell>
        </row>
        <row r="7">
          <cell r="P7" t="str">
            <v>858 MHz</v>
          </cell>
        </row>
        <row r="8">
          <cell r="P8">
            <v>42668</v>
          </cell>
        </row>
        <row r="9">
          <cell r="P9">
            <v>0.4694444444444445</v>
          </cell>
        </row>
        <row r="10">
          <cell r="P10">
            <v>0.52916666666666667</v>
          </cell>
        </row>
        <row r="11">
          <cell r="P11" t="str">
            <v>Serritslev hal</v>
          </cell>
        </row>
      </sheetData>
      <sheetData sheetId="3">
        <row r="4">
          <cell r="P4" t="str">
            <v>mono 2500</v>
          </cell>
        </row>
        <row r="5">
          <cell r="P5" t="str">
            <v>mono 2500</v>
          </cell>
        </row>
        <row r="6">
          <cell r="P6" t="str">
            <v>vertical</v>
          </cell>
        </row>
        <row r="7">
          <cell r="P7" t="str">
            <v>2500 MHz</v>
          </cell>
        </row>
        <row r="8">
          <cell r="P8">
            <v>42668</v>
          </cell>
        </row>
        <row r="9">
          <cell r="P9">
            <v>0.37013888888888885</v>
          </cell>
        </row>
        <row r="10">
          <cell r="P10">
            <v>0.43541666666666662</v>
          </cell>
        </row>
        <row r="11">
          <cell r="P11" t="str">
            <v>Serritslev hal</v>
          </cell>
        </row>
      </sheetData>
      <sheetData sheetId="4">
        <row r="4">
          <cell r="P4" t="str">
            <v>mono 2500</v>
          </cell>
        </row>
        <row r="5">
          <cell r="P5" t="str">
            <v>mono 2500</v>
          </cell>
        </row>
        <row r="6">
          <cell r="P6" t="str">
            <v>horisontal</v>
          </cell>
        </row>
        <row r="7">
          <cell r="P7" t="str">
            <v>2500 MHz</v>
          </cell>
        </row>
        <row r="8">
          <cell r="P8">
            <v>42668</v>
          </cell>
        </row>
        <row r="9">
          <cell r="P9">
            <v>0.26805555555555555</v>
          </cell>
        </row>
        <row r="10">
          <cell r="P10">
            <v>0.37013888888888885</v>
          </cell>
        </row>
        <row r="11">
          <cell r="P11" t="str">
            <v>Serritslev hal</v>
          </cell>
        </row>
      </sheetData>
      <sheetData sheetId="5">
        <row r="4">
          <cell r="P4" t="str">
            <v>mono 858</v>
          </cell>
        </row>
        <row r="5">
          <cell r="P5" t="str">
            <v>mono 859</v>
          </cell>
        </row>
        <row r="6">
          <cell r="P6" t="str">
            <v>vetigal</v>
          </cell>
        </row>
        <row r="7">
          <cell r="P7" t="str">
            <v>858 MHz</v>
          </cell>
        </row>
        <row r="8">
          <cell r="P8">
            <v>42668</v>
          </cell>
        </row>
        <row r="9">
          <cell r="P9">
            <v>0.21805555555555556</v>
          </cell>
        </row>
        <row r="10">
          <cell r="P10">
            <v>0.26805555555555555</v>
          </cell>
        </row>
        <row r="11">
          <cell r="P11" t="str">
            <v>Serritslev hal</v>
          </cell>
        </row>
      </sheetData>
      <sheetData sheetId="6">
        <row r="4">
          <cell r="P4" t="str">
            <v>mono 858</v>
          </cell>
        </row>
        <row r="5">
          <cell r="P5" t="str">
            <v>mono 859</v>
          </cell>
        </row>
        <row r="6">
          <cell r="P6" t="str">
            <v>horitansal</v>
          </cell>
        </row>
        <row r="7">
          <cell r="P7" t="str">
            <v>858 MHz</v>
          </cell>
        </row>
        <row r="8">
          <cell r="P8">
            <v>42668</v>
          </cell>
        </row>
        <row r="9">
          <cell r="P9">
            <v>0.17291666666666669</v>
          </cell>
        </row>
        <row r="10">
          <cell r="P10">
            <v>0.21388888888888891</v>
          </cell>
        </row>
        <row r="11">
          <cell r="P11" t="str">
            <v>Serritslev hal</v>
          </cell>
        </row>
      </sheetData>
      <sheetData sheetId="7">
        <row r="4">
          <cell r="P4" t="str">
            <v>patch 858</v>
          </cell>
        </row>
        <row r="5">
          <cell r="P5" t="str">
            <v>patch 858</v>
          </cell>
        </row>
        <row r="6">
          <cell r="P6" t="str">
            <v>horisontal</v>
          </cell>
        </row>
        <row r="7">
          <cell r="P7" t="str">
            <v>858 MHz</v>
          </cell>
        </row>
        <row r="8">
          <cell r="P8">
            <v>42668</v>
          </cell>
        </row>
        <row r="9">
          <cell r="P9">
            <v>0.10486111111111111</v>
          </cell>
        </row>
        <row r="10">
          <cell r="P10">
            <v>0.14930555555555555</v>
          </cell>
        </row>
        <row r="11">
          <cell r="P11" t="str">
            <v>Serritslev hal</v>
          </cell>
        </row>
      </sheetData>
      <sheetData sheetId="8">
        <row r="4">
          <cell r="P4" t="str">
            <v>patch 858</v>
          </cell>
        </row>
        <row r="5">
          <cell r="P5" t="str">
            <v>patch 858</v>
          </cell>
        </row>
        <row r="6">
          <cell r="P6" t="str">
            <v>vertikal</v>
          </cell>
        </row>
        <row r="7">
          <cell r="P7" t="str">
            <v>858 MHz</v>
          </cell>
        </row>
        <row r="8">
          <cell r="P8">
            <v>42668</v>
          </cell>
        </row>
        <row r="9">
          <cell r="P9">
            <v>6.3888888888888884E-2</v>
          </cell>
        </row>
        <row r="10">
          <cell r="P10">
            <v>0.10347222222222223</v>
          </cell>
        </row>
        <row r="11">
          <cell r="P11" t="str">
            <v>Serritslev hal</v>
          </cell>
        </row>
      </sheetData>
      <sheetData sheetId="9"/>
      <sheetData sheetId="10">
        <row r="4">
          <cell r="N4" t="str">
            <v>TX</v>
          </cell>
        </row>
        <row r="5">
          <cell r="N5" t="str">
            <v>RX</v>
          </cell>
        </row>
        <row r="6">
          <cell r="N6" t="str">
            <v>Polar</v>
          </cell>
        </row>
        <row r="7">
          <cell r="N7" t="str">
            <v>Frekvens</v>
          </cell>
        </row>
        <row r="8">
          <cell r="N8" t="str">
            <v>Date</v>
          </cell>
        </row>
        <row r="9">
          <cell r="N9" t="str">
            <v>Start time</v>
          </cell>
        </row>
        <row r="10">
          <cell r="N10" t="str">
            <v>End time</v>
          </cell>
        </row>
        <row r="11">
          <cell r="N11" t="str">
            <v>Place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"/>
  <sheetViews>
    <sheetView topLeftCell="D15" workbookViewId="0">
      <selection activeCell="X33" sqref="X33"/>
    </sheetView>
  </sheetViews>
  <sheetFormatPr defaultRowHeight="14.4" x14ac:dyDescent="0.3"/>
  <cols>
    <col min="30" max="30" width="9.44140625" bestFit="1" customWidth="1"/>
  </cols>
  <sheetData>
    <row r="1" spans="1:39" x14ac:dyDescent="0.3">
      <c r="A1" t="s">
        <v>0</v>
      </c>
      <c r="C1" t="s">
        <v>1</v>
      </c>
      <c r="G1" s="57" t="s">
        <v>36</v>
      </c>
      <c r="H1" s="57"/>
      <c r="I1" s="57"/>
      <c r="J1" s="57"/>
      <c r="K1" s="57"/>
      <c r="M1" s="57" t="s">
        <v>37</v>
      </c>
      <c r="N1" s="57"/>
      <c r="O1" s="57"/>
      <c r="P1" s="57"/>
      <c r="Q1" s="57"/>
    </row>
    <row r="2" spans="1:39" x14ac:dyDescent="0.3">
      <c r="A2">
        <v>0.01</v>
      </c>
      <c r="C2">
        <v>1</v>
      </c>
      <c r="G2" t="s">
        <v>46</v>
      </c>
      <c r="H2" s="44">
        <f>A$2</f>
        <v>0.01</v>
      </c>
      <c r="I2" s="44">
        <f>A$3</f>
        <v>0.08</v>
      </c>
      <c r="J2" s="44">
        <f>A$4</f>
        <v>0.34</v>
      </c>
      <c r="K2" s="44">
        <f>A$5</f>
        <v>2</v>
      </c>
    </row>
    <row r="3" spans="1:39" x14ac:dyDescent="0.3">
      <c r="A3">
        <v>0.08</v>
      </c>
      <c r="C3">
        <v>2</v>
      </c>
      <c r="G3" s="44">
        <f>A$2</f>
        <v>0.01</v>
      </c>
      <c r="H3" s="44">
        <v>1</v>
      </c>
      <c r="I3" s="44">
        <v>8</v>
      </c>
      <c r="J3" s="44">
        <v>34</v>
      </c>
      <c r="K3" s="44">
        <v>200</v>
      </c>
    </row>
    <row r="4" spans="1:39" x14ac:dyDescent="0.3">
      <c r="A4">
        <v>0.34</v>
      </c>
      <c r="C4">
        <v>4</v>
      </c>
      <c r="G4" s="44">
        <f>A$3</f>
        <v>0.08</v>
      </c>
      <c r="H4" s="44" t="s">
        <v>38</v>
      </c>
      <c r="I4" s="44">
        <v>1</v>
      </c>
      <c r="J4" s="44">
        <v>4.25</v>
      </c>
      <c r="K4" s="44">
        <v>25</v>
      </c>
    </row>
    <row r="5" spans="1:39" x14ac:dyDescent="0.3">
      <c r="A5">
        <v>2</v>
      </c>
      <c r="C5">
        <v>8</v>
      </c>
      <c r="G5" s="44">
        <f>A$4</f>
        <v>0.34</v>
      </c>
      <c r="H5" s="44" t="s">
        <v>38</v>
      </c>
      <c r="I5" s="44" t="s">
        <v>38</v>
      </c>
      <c r="J5" s="44">
        <v>1</v>
      </c>
      <c r="K5" s="44">
        <v>5.88</v>
      </c>
    </row>
    <row r="6" spans="1:39" x14ac:dyDescent="0.3">
      <c r="C6">
        <v>15</v>
      </c>
      <c r="G6" s="44">
        <f>A$5</f>
        <v>2</v>
      </c>
      <c r="H6" s="44" t="s">
        <v>38</v>
      </c>
      <c r="I6" s="44" t="s">
        <v>38</v>
      </c>
      <c r="J6" s="44" t="s">
        <v>38</v>
      </c>
      <c r="K6" s="44">
        <v>1</v>
      </c>
    </row>
    <row r="7" spans="1:39" x14ac:dyDescent="0.3">
      <c r="C7">
        <v>30</v>
      </c>
    </row>
    <row r="8" spans="1:39" x14ac:dyDescent="0.3">
      <c r="G8" t="s">
        <v>39</v>
      </c>
      <c r="H8" s="45">
        <f>A$2</f>
        <v>0.01</v>
      </c>
      <c r="I8" s="45">
        <f>A$3</f>
        <v>0.08</v>
      </c>
      <c r="J8" s="45">
        <f>A$4</f>
        <v>0.34</v>
      </c>
      <c r="K8" s="45">
        <f>A$5</f>
        <v>2</v>
      </c>
      <c r="M8" t="s">
        <v>39</v>
      </c>
      <c r="N8" s="45">
        <f>A$2</f>
        <v>0.01</v>
      </c>
      <c r="O8" s="45">
        <f>A$3</f>
        <v>0.08</v>
      </c>
      <c r="P8" s="45">
        <f>A$4</f>
        <v>0.34</v>
      </c>
      <c r="Q8" s="45">
        <f>A$5</f>
        <v>2</v>
      </c>
    </row>
    <row r="9" spans="1:39" x14ac:dyDescent="0.3">
      <c r="G9" s="45">
        <f>A$2</f>
        <v>0.01</v>
      </c>
      <c r="H9" s="45">
        <f>(ATAN(H$2/($C$2/(H$3+1))))/(2*PI())*360</f>
        <v>1.1457628381751035</v>
      </c>
      <c r="I9" s="45">
        <f>(ATAN(I$2/($C$2/(I$3+1))))/(2*PI())*360</f>
        <v>35.753887254436755</v>
      </c>
      <c r="J9" s="45">
        <f>(ATAN(J$2/($C$2/(J$3+1))))/(2*PI())*360</f>
        <v>85.196514240930924</v>
      </c>
      <c r="K9" s="45">
        <f t="shared" ref="K9" si="0">(ATAN(K$2/($C$2/(K$3+1))))/(2*PI())*360</f>
        <v>89.857473479273423</v>
      </c>
      <c r="L9" s="45"/>
      <c r="M9" s="45">
        <f>A$2</f>
        <v>0.01</v>
      </c>
      <c r="N9" s="45">
        <f>(ATAN((N$8-$M9)/$C$2))/(2*PI())*360</f>
        <v>0</v>
      </c>
      <c r="O9" s="45">
        <f>(ATAN((O$8-$M9)/$C$2))/(2*PI())*360</f>
        <v>4.0041729407093882</v>
      </c>
      <c r="P9" s="45">
        <f t="shared" ref="P9:Q12" si="1">(ATAN((P$8-$M9)/$C$2))/(2*PI())*360</f>
        <v>18.262889942194128</v>
      </c>
      <c r="Q9" s="45">
        <f t="shared" si="1"/>
        <v>63.319897211468088</v>
      </c>
    </row>
    <row r="10" spans="1:39" x14ac:dyDescent="0.3">
      <c r="G10" s="45">
        <f>A$3</f>
        <v>0.08</v>
      </c>
      <c r="H10" s="45" t="s">
        <v>38</v>
      </c>
      <c r="I10" s="45">
        <f>(ATAN(I$2/($C$2/(I$4+1))))/(2*PI())*360</f>
        <v>9.0902769208223226</v>
      </c>
      <c r="J10" s="45">
        <f>(ATAN(J$2/($C$2/(J$4+1))))/(2*PI())*360</f>
        <v>60.741400396253475</v>
      </c>
      <c r="K10" s="45">
        <f t="shared" ref="K10" si="2">(ATAN(K$2/($C$2/(K$4+1))))/(2*PI())*360</f>
        <v>88.898293884793631</v>
      </c>
      <c r="L10" s="45"/>
      <c r="M10" s="45">
        <f>A$3</f>
        <v>0.08</v>
      </c>
      <c r="N10" s="45" t="s">
        <v>38</v>
      </c>
      <c r="O10" s="45">
        <f>(ATAN((O$8-$M10)/$C$2))/(2*PI())*360</f>
        <v>0</v>
      </c>
      <c r="P10" s="45">
        <f t="shared" si="1"/>
        <v>14.574216198038741</v>
      </c>
      <c r="Q10" s="45">
        <f t="shared" si="1"/>
        <v>62.487997376148556</v>
      </c>
    </row>
    <row r="11" spans="1:39" x14ac:dyDescent="0.3">
      <c r="G11" s="45">
        <f>A$4</f>
        <v>0.34</v>
      </c>
      <c r="H11" s="45" t="s">
        <v>38</v>
      </c>
      <c r="I11" s="45" t="s">
        <v>38</v>
      </c>
      <c r="J11" s="45">
        <f>(ATAN(J$2/($C$2/(J$5+1))))/(2*PI())*360</f>
        <v>34.215702132437407</v>
      </c>
      <c r="K11" s="45">
        <f>(ATAN(K$2/($C$2/(K$5+1))))/(2*PI())*360</f>
        <v>85.843370102683792</v>
      </c>
      <c r="L11" s="45"/>
      <c r="M11" s="45">
        <f>A$4</f>
        <v>0.34</v>
      </c>
      <c r="N11" s="45" t="s">
        <v>38</v>
      </c>
      <c r="O11" s="45" t="s">
        <v>38</v>
      </c>
      <c r="P11" s="45">
        <f t="shared" si="1"/>
        <v>0</v>
      </c>
      <c r="Q11" s="45">
        <f t="shared" si="1"/>
        <v>58.934835114501347</v>
      </c>
      <c r="S11" s="45">
        <f>H9</f>
        <v>1.1457628381751035</v>
      </c>
      <c r="T11" s="45">
        <f t="shared" ref="T11:V11" si="3">I9</f>
        <v>35.753887254436755</v>
      </c>
      <c r="U11" s="45">
        <f t="shared" si="3"/>
        <v>85.196514240930924</v>
      </c>
      <c r="V11" s="45">
        <f t="shared" si="3"/>
        <v>89.857473479273423</v>
      </c>
      <c r="W11">
        <f>I10</f>
        <v>9.0902769208223226</v>
      </c>
      <c r="X11">
        <f t="shared" ref="X11:Y11" si="4">J10</f>
        <v>60.741400396253475</v>
      </c>
      <c r="Y11">
        <f t="shared" si="4"/>
        <v>88.898293884793631</v>
      </c>
      <c r="Z11" s="45">
        <f>J11</f>
        <v>34.215702132437407</v>
      </c>
      <c r="AA11" s="45">
        <f>K11</f>
        <v>85.843370102683792</v>
      </c>
      <c r="AB11" s="45">
        <f>K12</f>
        <v>75.963756532073532</v>
      </c>
      <c r="AD11" s="52">
        <f>S11*PI()/180</f>
        <v>1.9997333973150531E-2</v>
      </c>
      <c r="AE11">
        <f t="shared" ref="AE11:AM16" si="5">T11*PI()/180</f>
        <v>0.62402305297675698</v>
      </c>
      <c r="AF11">
        <f t="shared" si="5"/>
        <v>1.4869596847264821</v>
      </c>
      <c r="AG11">
        <f t="shared" si="5"/>
        <v>1.5683087697368059</v>
      </c>
      <c r="AH11">
        <f t="shared" si="5"/>
        <v>0.15865526218640141</v>
      </c>
      <c r="AI11">
        <f t="shared" si="5"/>
        <v>1.0601374291868115</v>
      </c>
      <c r="AJ11">
        <f t="shared" si="5"/>
        <v>1.5515679276951895</v>
      </c>
      <c r="AK11">
        <f t="shared" si="5"/>
        <v>0.59717665809267761</v>
      </c>
      <c r="AL11">
        <f t="shared" si="5"/>
        <v>1.4982494492998948</v>
      </c>
      <c r="AM11">
        <f>AB11*PI()/180</f>
        <v>1.3258176636680326</v>
      </c>
    </row>
    <row r="12" spans="1:39" x14ac:dyDescent="0.3">
      <c r="A12" t="s">
        <v>15</v>
      </c>
      <c r="C12">
        <f>(COUNT(A2:A10)*COUNT(A2:A10)/2 +COUNT(A2:A10)/2)*COUNT(C2:C10)</f>
        <v>60</v>
      </c>
      <c r="G12" s="45">
        <f>A$5</f>
        <v>2</v>
      </c>
      <c r="H12" s="45" t="s">
        <v>38</v>
      </c>
      <c r="I12" s="45" t="s">
        <v>38</v>
      </c>
      <c r="J12" s="45" t="s">
        <v>38</v>
      </c>
      <c r="K12" s="45">
        <f>(ATAN(K$2/($C$2/(K$6+1))))/(2*PI())*360</f>
        <v>75.963756532073532</v>
      </c>
      <c r="L12" s="45"/>
      <c r="M12" s="45">
        <f>A$5</f>
        <v>2</v>
      </c>
      <c r="N12" s="45" t="s">
        <v>38</v>
      </c>
      <c r="O12" s="45" t="s">
        <v>38</v>
      </c>
      <c r="P12" s="45" t="s">
        <v>38</v>
      </c>
      <c r="Q12" s="45">
        <f t="shared" si="1"/>
        <v>0</v>
      </c>
      <c r="S12" s="45">
        <f>H15</f>
        <v>0.57293869768348593</v>
      </c>
      <c r="T12" s="45">
        <f t="shared" ref="T12:V12" si="6">I15</f>
        <v>19.798876354524928</v>
      </c>
      <c r="U12" s="45">
        <f t="shared" si="6"/>
        <v>80.459618195157375</v>
      </c>
      <c r="V12" s="45">
        <f t="shared" si="6"/>
        <v>89.714948722416182</v>
      </c>
      <c r="W12" s="45">
        <f>I16</f>
        <v>4.5739212599008612</v>
      </c>
      <c r="X12" s="45">
        <f t="shared" ref="X12:Y12" si="7">J16</f>
        <v>41.748911723026602</v>
      </c>
      <c r="Y12" s="45">
        <f t="shared" si="7"/>
        <v>87.797401838234194</v>
      </c>
      <c r="Z12" s="45">
        <f>J17</f>
        <v>18.778033222445544</v>
      </c>
      <c r="AA12" s="45">
        <f>K17</f>
        <v>81.730038413018846</v>
      </c>
      <c r="AB12" s="45">
        <f>K18</f>
        <v>63.43494882292201</v>
      </c>
      <c r="AD12" s="52">
        <f t="shared" ref="AD12:AD16" si="8">S12*PI()/180</f>
        <v>9.9996666866652376E-3</v>
      </c>
      <c r="AE12">
        <f t="shared" si="5"/>
        <v>0.34555558058171215</v>
      </c>
      <c r="AF12">
        <f t="shared" si="5"/>
        <v>1.4042852524030338</v>
      </c>
      <c r="AG12">
        <f t="shared" si="5"/>
        <v>1.5658212434640426</v>
      </c>
      <c r="AH12">
        <f t="shared" si="5"/>
        <v>7.9829985712237317E-2</v>
      </c>
      <c r="AI12">
        <f t="shared" si="5"/>
        <v>0.72865596869127303</v>
      </c>
      <c r="AJ12">
        <f t="shared" si="5"/>
        <v>1.5323537367737086</v>
      </c>
      <c r="AK12">
        <f t="shared" si="5"/>
        <v>0.32773850678055549</v>
      </c>
      <c r="AL12">
        <f t="shared" si="5"/>
        <v>1.42645826808862</v>
      </c>
      <c r="AM12">
        <f t="shared" si="5"/>
        <v>1.1071487177940904</v>
      </c>
    </row>
    <row r="13" spans="1:39" x14ac:dyDescent="0.3">
      <c r="H13" s="45"/>
      <c r="I13" s="45"/>
      <c r="J13" s="45"/>
      <c r="K13" s="45"/>
      <c r="N13" s="45"/>
      <c r="O13" s="45"/>
      <c r="P13" s="45"/>
      <c r="Q13" s="45"/>
      <c r="S13" s="45">
        <f>H21</f>
        <v>0.28647651027707449</v>
      </c>
      <c r="T13" s="45">
        <f t="shared" ref="T13:V13" si="9">I21</f>
        <v>10.203973721731685</v>
      </c>
      <c r="U13" s="45">
        <f t="shared" si="9"/>
        <v>71.420729619555331</v>
      </c>
      <c r="V13" s="45">
        <f t="shared" si="9"/>
        <v>89.429911555001112</v>
      </c>
      <c r="W13" s="45">
        <f>I22</f>
        <v>2.2906100426385301</v>
      </c>
      <c r="X13" s="45">
        <f t="shared" ref="X13:Y13" si="10">J22</f>
        <v>24.048817737909051</v>
      </c>
      <c r="Y13" s="45">
        <f t="shared" si="10"/>
        <v>85.601294645004472</v>
      </c>
      <c r="Z13" s="45">
        <f>J23</f>
        <v>9.6480453160981572</v>
      </c>
      <c r="AA13" s="45">
        <f>K23</f>
        <v>73.790975072192026</v>
      </c>
      <c r="AB13" s="45">
        <f>K24</f>
        <v>45</v>
      </c>
      <c r="AD13" s="52">
        <f t="shared" si="8"/>
        <v>4.9999583339583225E-3</v>
      </c>
      <c r="AE13">
        <f t="shared" si="5"/>
        <v>0.17809293823119757</v>
      </c>
      <c r="AF13">
        <f t="shared" si="5"/>
        <v>1.2465268860378775</v>
      </c>
      <c r="AG13">
        <f t="shared" si="5"/>
        <v>1.5608464064020913</v>
      </c>
      <c r="AH13">
        <f t="shared" si="5"/>
        <v>3.9978687123290051E-2</v>
      </c>
      <c r="AI13">
        <f t="shared" si="5"/>
        <v>0.41973105073852768</v>
      </c>
      <c r="AJ13">
        <f t="shared" si="5"/>
        <v>1.4940244355251187</v>
      </c>
      <c r="AK13">
        <f t="shared" si="5"/>
        <v>0.16839015714752989</v>
      </c>
      <c r="AL13">
        <f t="shared" si="5"/>
        <v>1.2878954732668113</v>
      </c>
      <c r="AM13">
        <f t="shared" si="5"/>
        <v>0.78539816339744828</v>
      </c>
    </row>
    <row r="14" spans="1:39" x14ac:dyDescent="0.3">
      <c r="G14" t="s">
        <v>40</v>
      </c>
      <c r="H14" s="45">
        <f>A$2</f>
        <v>0.01</v>
      </c>
      <c r="I14" s="45">
        <f>A$3</f>
        <v>0.08</v>
      </c>
      <c r="J14" s="45">
        <f>A$4</f>
        <v>0.34</v>
      </c>
      <c r="K14" s="45">
        <f>A$5</f>
        <v>2</v>
      </c>
      <c r="M14" t="s">
        <v>39</v>
      </c>
      <c r="N14" s="45">
        <f>A$2</f>
        <v>0.01</v>
      </c>
      <c r="O14" s="45">
        <f>A$3</f>
        <v>0.08</v>
      </c>
      <c r="P14" s="45">
        <f>A$4</f>
        <v>0.34</v>
      </c>
      <c r="Q14" s="45">
        <f>A$5</f>
        <v>2</v>
      </c>
      <c r="S14" s="45">
        <f>H27</f>
        <v>0.14323915036830656</v>
      </c>
      <c r="T14" s="45">
        <f t="shared" ref="T14:V14" si="11">I27</f>
        <v>5.1427645578842425</v>
      </c>
      <c r="U14" s="45">
        <f t="shared" si="11"/>
        <v>56.088286463560777</v>
      </c>
      <c r="V14" s="45">
        <f t="shared" si="11"/>
        <v>88.859935966213612</v>
      </c>
      <c r="W14" s="45">
        <f>I28</f>
        <v>1.1457628381751035</v>
      </c>
      <c r="X14" s="45">
        <f t="shared" ref="X14:Y14" si="12">J28</f>
        <v>12.578089497558658</v>
      </c>
      <c r="Y14" s="45">
        <f t="shared" si="12"/>
        <v>81.253837737444798</v>
      </c>
      <c r="Z14" s="45">
        <f>J29</f>
        <v>4.8584629190342881</v>
      </c>
      <c r="AA14" s="45">
        <f>K29</f>
        <v>59.826479970355678</v>
      </c>
      <c r="AB14" s="45">
        <f>K30</f>
        <v>26.565051177077986</v>
      </c>
      <c r="AD14" s="52">
        <f t="shared" si="8"/>
        <v>2.4999947916861981E-3</v>
      </c>
      <c r="AE14">
        <f t="shared" si="5"/>
        <v>8.9758174189950538E-2</v>
      </c>
      <c r="AF14">
        <f t="shared" si="5"/>
        <v>0.97892527059090217</v>
      </c>
      <c r="AG14">
        <f t="shared" si="5"/>
        <v>1.5508984557217562</v>
      </c>
      <c r="AH14">
        <f t="shared" si="5"/>
        <v>1.9997333973150531E-2</v>
      </c>
      <c r="AI14">
        <f t="shared" si="5"/>
        <v>0.21952907534291782</v>
      </c>
      <c r="AJ14">
        <f t="shared" si="5"/>
        <v>1.4181469983996315</v>
      </c>
      <c r="AK14">
        <f t="shared" si="5"/>
        <v>8.4796174523203011E-2</v>
      </c>
      <c r="AL14">
        <f t="shared" si="5"/>
        <v>1.044169055361146</v>
      </c>
      <c r="AM14">
        <f t="shared" si="5"/>
        <v>0.46364760900080604</v>
      </c>
    </row>
    <row r="15" spans="1:39" x14ac:dyDescent="0.3">
      <c r="G15" s="45">
        <f>A$2</f>
        <v>0.01</v>
      </c>
      <c r="H15" s="45">
        <f>(ATAN(H$2/($C$3/(H$3+1))))/(2*PI())*360</f>
        <v>0.57293869768348593</v>
      </c>
      <c r="I15" s="45">
        <f>(ATAN(I$2/($C$3/(I$3+1))))/(2*PI())*360</f>
        <v>19.798876354524928</v>
      </c>
      <c r="J15" s="45">
        <f t="shared" ref="J15:K15" si="13">(ATAN(J$2/($C$3/(J$3+1))))/(2*PI())*360</f>
        <v>80.459618195157375</v>
      </c>
      <c r="K15" s="45">
        <f t="shared" si="13"/>
        <v>89.714948722416182</v>
      </c>
      <c r="L15" s="45"/>
      <c r="M15" s="45">
        <f>A$2</f>
        <v>0.01</v>
      </c>
      <c r="N15" s="45">
        <f>(ATAN((N$8-$M15)/$C$3))/(2*PI())*360</f>
        <v>0</v>
      </c>
      <c r="O15" s="45">
        <f t="shared" ref="O15:Q16" si="14">(ATAN((O$8-$M15)/$C$3))/(2*PI())*360</f>
        <v>2.0045340321059046</v>
      </c>
      <c r="P15" s="45">
        <f t="shared" si="14"/>
        <v>9.3693850964874841</v>
      </c>
      <c r="Q15" s="45">
        <f t="shared" si="14"/>
        <v>44.856401855768794</v>
      </c>
      <c r="S15" s="45">
        <f>H33</f>
        <v>7.6394327413418686E-2</v>
      </c>
      <c r="T15" s="45">
        <f t="shared" ref="T15:V15" si="15">I33</f>
        <v>2.7480881800537502</v>
      </c>
      <c r="U15" s="45">
        <f t="shared" si="15"/>
        <v>38.426139975714165</v>
      </c>
      <c r="V15" s="45">
        <f t="shared" si="15"/>
        <v>87.863089146242743</v>
      </c>
      <c r="W15" s="45">
        <f>I34</f>
        <v>0.61113180443651982</v>
      </c>
      <c r="X15" s="45">
        <f t="shared" ref="X15:Y15" si="16">J34</f>
        <v>6.7862843159825896</v>
      </c>
      <c r="Y15" s="45">
        <f t="shared" si="16"/>
        <v>73.909183651147828</v>
      </c>
      <c r="Z15" s="45">
        <f>J35</f>
        <v>2.5956315409256403</v>
      </c>
      <c r="AA15" s="45">
        <f>K35</f>
        <v>42.53119639367263</v>
      </c>
      <c r="AB15" s="45">
        <f>K36</f>
        <v>14.931417178137552</v>
      </c>
      <c r="AD15" s="52">
        <f t="shared" si="8"/>
        <v>1.3333325432107193E-3</v>
      </c>
      <c r="AE15">
        <f t="shared" si="5"/>
        <v>4.7963186877076701E-2</v>
      </c>
      <c r="AF15">
        <f t="shared" si="5"/>
        <v>0.67066266140842601</v>
      </c>
      <c r="AG15">
        <f t="shared" si="5"/>
        <v>1.5335001965752295</v>
      </c>
      <c r="AH15">
        <f t="shared" si="5"/>
        <v>1.066626215107136E-2</v>
      </c>
      <c r="AI15">
        <f t="shared" si="5"/>
        <v>0.11844300529034743</v>
      </c>
      <c r="AJ15">
        <f t="shared" si="5"/>
        <v>1.2899586021736937</v>
      </c>
      <c r="AK15">
        <f t="shared" si="5"/>
        <v>4.5302316557766363E-2</v>
      </c>
      <c r="AL15">
        <f t="shared" si="5"/>
        <v>0.74230941188192578</v>
      </c>
      <c r="AM15">
        <f t="shared" si="5"/>
        <v>0.26060239174734096</v>
      </c>
    </row>
    <row r="16" spans="1:39" x14ac:dyDescent="0.3">
      <c r="G16" s="45">
        <f>A$3</f>
        <v>0.08</v>
      </c>
      <c r="H16" s="45" t="s">
        <v>38</v>
      </c>
      <c r="I16" s="45">
        <f>(ATAN(I$2/($C$3/(I$4+1))))/(2*PI())*360</f>
        <v>4.5739212599008612</v>
      </c>
      <c r="J16" s="45">
        <f t="shared" ref="J16:K16" si="17">(ATAN(J$2/($C$3/(J$4+1))))/(2*PI())*360</f>
        <v>41.748911723026602</v>
      </c>
      <c r="K16" s="45">
        <f t="shared" si="17"/>
        <v>87.797401838234194</v>
      </c>
      <c r="L16" s="45"/>
      <c r="M16" s="45">
        <f>A$3</f>
        <v>0.08</v>
      </c>
      <c r="N16" s="45" t="s">
        <v>38</v>
      </c>
      <c r="O16" s="45">
        <f>(ATAN((O$8-$M16)/$C$3))/(2*PI())*360</f>
        <v>0</v>
      </c>
      <c r="P16" s="45">
        <f t="shared" si="14"/>
        <v>7.4069121284952297</v>
      </c>
      <c r="Q16" s="45">
        <f t="shared" si="14"/>
        <v>43.830860672092584</v>
      </c>
      <c r="S16" s="45">
        <f>H39</f>
        <v>3.8197180683213969E-2</v>
      </c>
      <c r="T16" s="45">
        <f t="shared" ref="T16:V16" si="18">I39</f>
        <v>1.3748347805694054</v>
      </c>
      <c r="U16" s="45">
        <f t="shared" si="18"/>
        <v>21.636577433858612</v>
      </c>
      <c r="V16" s="45">
        <f t="shared" si="18"/>
        <v>85.732106699709192</v>
      </c>
      <c r="W16" s="45">
        <f>I40</f>
        <v>0.30557459345856619</v>
      </c>
      <c r="X16" s="45">
        <f t="shared" ref="X16:Y16" si="19">J40</f>
        <v>3.4050843842066811</v>
      </c>
      <c r="Y16" s="45">
        <f t="shared" si="19"/>
        <v>60.018360631150664</v>
      </c>
      <c r="Z16" s="45">
        <f>J41</f>
        <v>1.2984819890253725</v>
      </c>
      <c r="AA16" s="45">
        <f>K41</f>
        <v>24.639345848796061</v>
      </c>
      <c r="AB16" s="45">
        <f>K42</f>
        <v>7.594643368591445</v>
      </c>
      <c r="AD16" s="52">
        <f t="shared" si="8"/>
        <v>6.6666656790126096E-4</v>
      </c>
      <c r="AE16">
        <f t="shared" si="5"/>
        <v>2.3995393591869883E-2</v>
      </c>
      <c r="AF16">
        <f t="shared" si="5"/>
        <v>0.37762951508353837</v>
      </c>
      <c r="AG16">
        <f t="shared" si="5"/>
        <v>1.4963075365810148</v>
      </c>
      <c r="AH16">
        <f t="shared" si="5"/>
        <v>5.3332827662951063E-3</v>
      </c>
      <c r="AI16">
        <f t="shared" si="5"/>
        <v>5.9429933812650187E-2</v>
      </c>
      <c r="AJ16">
        <f t="shared" si="5"/>
        <v>1.0475180046629211</v>
      </c>
      <c r="AK16">
        <f t="shared" si="5"/>
        <v>2.2662785986337624E-2</v>
      </c>
      <c r="AL16">
        <f t="shared" si="5"/>
        <v>0.43003771059908819</v>
      </c>
      <c r="AM16">
        <f t="shared" si="5"/>
        <v>0.13255153229667402</v>
      </c>
    </row>
    <row r="17" spans="7:28" x14ac:dyDescent="0.3">
      <c r="G17" s="45">
        <f>A$4</f>
        <v>0.34</v>
      </c>
      <c r="H17" s="45" t="s">
        <v>38</v>
      </c>
      <c r="I17" s="45" t="s">
        <v>38</v>
      </c>
      <c r="J17" s="45">
        <f>(ATAN(J$2/($C$3/(J$5+1))))/(2*PI())*360</f>
        <v>18.778033222445544</v>
      </c>
      <c r="K17" s="45">
        <f>(ATAN(K$2/($C$3/(K$5+1))))/(2*PI())*360</f>
        <v>81.730038413018846</v>
      </c>
      <c r="L17" s="45"/>
      <c r="M17" s="45">
        <f>A$4</f>
        <v>0.34</v>
      </c>
      <c r="N17" s="45" t="s">
        <v>38</v>
      </c>
      <c r="O17" s="45" t="s">
        <v>38</v>
      </c>
      <c r="P17" s="45">
        <f>(ATAN((P$8-$M17)/$C$3))/(2*PI())*360</f>
        <v>0</v>
      </c>
      <c r="Q17" s="45">
        <f>(ATAN((Q$8-$M17)/$C$3))/(2*PI())*360</f>
        <v>39.692673150668817</v>
      </c>
    </row>
    <row r="18" spans="7:28" x14ac:dyDescent="0.3">
      <c r="G18" s="45">
        <f>A$5</f>
        <v>2</v>
      </c>
      <c r="H18" s="45" t="s">
        <v>38</v>
      </c>
      <c r="I18" s="45" t="s">
        <v>38</v>
      </c>
      <c r="J18" s="45" t="s">
        <v>38</v>
      </c>
      <c r="K18" s="45">
        <f>(ATAN(K$2/($C$3/(K$6+1))))/(2*PI())*360</f>
        <v>63.43494882292201</v>
      </c>
      <c r="L18" s="45"/>
      <c r="M18" s="45">
        <f>A$5</f>
        <v>2</v>
      </c>
      <c r="N18" s="45" t="s">
        <v>38</v>
      </c>
      <c r="O18" s="45" t="s">
        <v>38</v>
      </c>
      <c r="P18" s="45" t="s">
        <v>38</v>
      </c>
      <c r="Q18" s="45">
        <f>(ATAN((Q$8-$M18)/$C$3))/(2*PI())*360</f>
        <v>0</v>
      </c>
    </row>
    <row r="19" spans="7:28" x14ac:dyDescent="0.3">
      <c r="H19" s="45"/>
      <c r="I19" s="45"/>
      <c r="J19" s="45"/>
      <c r="K19" s="45"/>
      <c r="N19" s="45"/>
      <c r="O19" s="45"/>
      <c r="P19" s="45"/>
      <c r="Q19" s="45"/>
      <c r="S19">
        <f>(90-S11)*PI()/180</f>
        <v>1.550798992821746</v>
      </c>
      <c r="T19">
        <f t="shared" ref="T19:AB19" si="20">(90-T11)*PI()/180</f>
        <v>0.94677327381813969</v>
      </c>
      <c r="U19">
        <f t="shared" si="20"/>
        <v>8.3836642068414458E-2</v>
      </c>
      <c r="V19">
        <f t="shared" si="20"/>
        <v>2.4875570580907037E-3</v>
      </c>
      <c r="W19">
        <f t="shared" si="20"/>
        <v>1.4121410646084951</v>
      </c>
      <c r="X19">
        <f t="shared" si="20"/>
        <v>0.51065889760808514</v>
      </c>
      <c r="Y19">
        <f t="shared" si="20"/>
        <v>1.9228399099707104E-2</v>
      </c>
      <c r="Z19">
        <f t="shared" si="20"/>
        <v>0.97361966870221894</v>
      </c>
      <c r="AA19">
        <f t="shared" si="20"/>
        <v>7.2546877495001633E-2</v>
      </c>
      <c r="AB19">
        <f t="shared" si="20"/>
        <v>0.24497866312686398</v>
      </c>
    </row>
    <row r="20" spans="7:28" x14ac:dyDescent="0.3">
      <c r="G20" t="s">
        <v>41</v>
      </c>
      <c r="H20" s="45">
        <f>A$2</f>
        <v>0.01</v>
      </c>
      <c r="I20" s="45">
        <f>A$3</f>
        <v>0.08</v>
      </c>
      <c r="J20" s="45">
        <f>A$4</f>
        <v>0.34</v>
      </c>
      <c r="K20" s="45">
        <f>A$5</f>
        <v>2</v>
      </c>
      <c r="M20" t="s">
        <v>39</v>
      </c>
      <c r="N20" s="45">
        <f>A$2</f>
        <v>0.01</v>
      </c>
      <c r="O20" s="45">
        <f>A$3</f>
        <v>0.08</v>
      </c>
      <c r="P20" s="45">
        <f>A$4</f>
        <v>0.34</v>
      </c>
      <c r="Q20" s="45">
        <f>A$5</f>
        <v>2</v>
      </c>
      <c r="S20">
        <f t="shared" ref="S20:AB20" si="21">(90-S12)*PI()/180</f>
        <v>1.5607966601082315</v>
      </c>
      <c r="T20">
        <f t="shared" si="21"/>
        <v>1.2252407462131845</v>
      </c>
      <c r="U20">
        <f t="shared" si="21"/>
        <v>0.16651107439186288</v>
      </c>
      <c r="V20">
        <f t="shared" si="21"/>
        <v>4.9750833308539362E-3</v>
      </c>
      <c r="W20">
        <f t="shared" si="21"/>
        <v>1.4909663410826592</v>
      </c>
      <c r="X20">
        <f t="shared" si="21"/>
        <v>0.84214035810362331</v>
      </c>
      <c r="Y20">
        <f t="shared" si="21"/>
        <v>3.8442590021187995E-2</v>
      </c>
      <c r="Z20">
        <f t="shared" si="21"/>
        <v>1.243057820014341</v>
      </c>
      <c r="AA20">
        <f t="shared" si="21"/>
        <v>0.14433805870627656</v>
      </c>
      <c r="AB20">
        <f t="shared" si="21"/>
        <v>0.46364760900080615</v>
      </c>
    </row>
    <row r="21" spans="7:28" x14ac:dyDescent="0.3">
      <c r="G21" s="45">
        <f>A$2</f>
        <v>0.01</v>
      </c>
      <c r="H21" s="45">
        <f>(ATAN(H$2/($C$4/(H$3+1))))/(2*PI())*360</f>
        <v>0.28647651027707449</v>
      </c>
      <c r="I21" s="45">
        <f t="shared" ref="I21:K21" si="22">(ATAN(I$2/($C$4/(I$3+1))))/(2*PI())*360</f>
        <v>10.203973721731685</v>
      </c>
      <c r="J21" s="45">
        <f t="shared" si="22"/>
        <v>71.420729619555331</v>
      </c>
      <c r="K21" s="45">
        <f t="shared" si="22"/>
        <v>89.429911555001112</v>
      </c>
      <c r="L21" s="45"/>
      <c r="M21" s="45">
        <f>A$2</f>
        <v>0.01</v>
      </c>
      <c r="N21" s="45">
        <f>(ATAN((N$8-$M21)/$C$4))/(2*PI())*360</f>
        <v>0</v>
      </c>
      <c r="O21" s="45">
        <f t="shared" ref="O21:Q22" si="23">(ATAN((O$8-$M21)/$C$4))/(2*PI())*360</f>
        <v>1.0025738037600627</v>
      </c>
      <c r="P21" s="45">
        <f t="shared" si="23"/>
        <v>4.7162212343382794</v>
      </c>
      <c r="Q21" s="45">
        <f t="shared" si="23"/>
        <v>26.450345065034195</v>
      </c>
      <c r="S21">
        <f t="shared" ref="S21:AB21" si="24">(90-S13)*PI()/180</f>
        <v>1.5657963684609384</v>
      </c>
      <c r="T21">
        <f t="shared" si="24"/>
        <v>1.392703388563699</v>
      </c>
      <c r="U21">
        <f t="shared" si="24"/>
        <v>0.32426944075701897</v>
      </c>
      <c r="V21">
        <f t="shared" si="24"/>
        <v>9.9499203928051904E-3</v>
      </c>
      <c r="W21">
        <f t="shared" si="24"/>
        <v>1.5308176396716067</v>
      </c>
      <c r="X21">
        <f t="shared" si="24"/>
        <v>1.1510652760563691</v>
      </c>
      <c r="Y21">
        <f t="shared" si="24"/>
        <v>7.6771891269777959E-2</v>
      </c>
      <c r="Z21">
        <f t="shared" si="24"/>
        <v>1.4024061696473666</v>
      </c>
      <c r="AA21">
        <f t="shared" si="24"/>
        <v>0.28290085352808531</v>
      </c>
      <c r="AB21">
        <f t="shared" si="24"/>
        <v>0.78539816339744828</v>
      </c>
    </row>
    <row r="22" spans="7:28" x14ac:dyDescent="0.3">
      <c r="G22" s="45">
        <f>A$3</f>
        <v>0.08</v>
      </c>
      <c r="H22" s="45" t="s">
        <v>38</v>
      </c>
      <c r="I22" s="45">
        <f>(ATAN(I$2/($C$4/(I$4+1))))/(2*PI())*360</f>
        <v>2.2906100426385301</v>
      </c>
      <c r="J22" s="45">
        <f t="shared" ref="J22:K22" si="25">(ATAN(J$2/($C$4/(J$4+1))))/(2*PI())*360</f>
        <v>24.048817737909051</v>
      </c>
      <c r="K22" s="45">
        <f t="shared" si="25"/>
        <v>85.601294645004472</v>
      </c>
      <c r="L22" s="45"/>
      <c r="M22" s="45">
        <f>A$3</f>
        <v>0.08</v>
      </c>
      <c r="N22" s="45" t="s">
        <v>38</v>
      </c>
      <c r="O22" s="45">
        <f>(ATAN((O$8-$M22)/$C$4))/(2*PI())*360</f>
        <v>0</v>
      </c>
      <c r="P22" s="45">
        <f t="shared" si="23"/>
        <v>3.7189939731580428</v>
      </c>
      <c r="Q22" s="45">
        <f t="shared" si="23"/>
        <v>25.641005824305282</v>
      </c>
      <c r="S22">
        <f t="shared" ref="S22:AB22" si="26">(90-S14)*PI()/180</f>
        <v>1.5682963320032104</v>
      </c>
      <c r="T22">
        <f t="shared" si="26"/>
        <v>1.4810381526049459</v>
      </c>
      <c r="U22">
        <f t="shared" si="26"/>
        <v>0.59187105620399449</v>
      </c>
      <c r="V22">
        <f t="shared" si="26"/>
        <v>1.9897871073140339E-2</v>
      </c>
      <c r="W22">
        <f t="shared" si="26"/>
        <v>1.550798992821746</v>
      </c>
      <c r="X22">
        <f t="shared" si="26"/>
        <v>1.3512672514519786</v>
      </c>
      <c r="Y22">
        <f t="shared" si="26"/>
        <v>0.15264932839526504</v>
      </c>
      <c r="Z22">
        <f t="shared" si="26"/>
        <v>1.4860001522716937</v>
      </c>
      <c r="AA22">
        <f t="shared" si="26"/>
        <v>0.52662727143375043</v>
      </c>
      <c r="AB22">
        <f t="shared" si="26"/>
        <v>1.1071487177940904</v>
      </c>
    </row>
    <row r="23" spans="7:28" x14ac:dyDescent="0.3">
      <c r="G23" s="45">
        <f>A$4</f>
        <v>0.34</v>
      </c>
      <c r="H23" s="45" t="s">
        <v>38</v>
      </c>
      <c r="I23" s="45" t="s">
        <v>38</v>
      </c>
      <c r="J23" s="45">
        <f>(ATAN(J$2/($C$4/(J$5+1))))/(2*PI())*360</f>
        <v>9.6480453160981572</v>
      </c>
      <c r="K23" s="45">
        <f>(ATAN(K$2/($C$4/(K$5+1))))/(2*PI())*360</f>
        <v>73.790975072192026</v>
      </c>
      <c r="L23" s="45"/>
      <c r="M23" s="45">
        <f>A$4</f>
        <v>0.34</v>
      </c>
      <c r="N23" s="45" t="s">
        <v>38</v>
      </c>
      <c r="O23" s="45" t="s">
        <v>38</v>
      </c>
      <c r="P23" s="45">
        <f>(ATAN((P$8-$M23)/$C$4))/(2*PI())*360</f>
        <v>0</v>
      </c>
      <c r="Q23" s="45">
        <f>(ATAN((Q$8-$M23)/$C$4))/(2*PI())*360</f>
        <v>22.538450040828089</v>
      </c>
      <c r="S23">
        <f t="shared" ref="S23:AB23" si="27">(90-S15)*PI()/180</f>
        <v>1.5694629942516858</v>
      </c>
      <c r="T23">
        <f t="shared" si="27"/>
        <v>1.5228331399178197</v>
      </c>
      <c r="U23">
        <f t="shared" si="27"/>
        <v>0.90013366538647055</v>
      </c>
      <c r="V23">
        <f t="shared" si="27"/>
        <v>3.7296130219667177E-2</v>
      </c>
      <c r="W23">
        <f t="shared" si="27"/>
        <v>1.5601300646438252</v>
      </c>
      <c r="X23">
        <f t="shared" si="27"/>
        <v>1.4523533215045492</v>
      </c>
      <c r="Y23">
        <f t="shared" si="27"/>
        <v>0.28083772462120293</v>
      </c>
      <c r="Z23">
        <f t="shared" si="27"/>
        <v>1.5254940102371302</v>
      </c>
      <c r="AA23">
        <f t="shared" si="27"/>
        <v>0.82848691491297077</v>
      </c>
      <c r="AB23">
        <f t="shared" si="27"/>
        <v>1.3101939350475555</v>
      </c>
    </row>
    <row r="24" spans="7:28" x14ac:dyDescent="0.3">
      <c r="G24" s="45">
        <f>A$5</f>
        <v>2</v>
      </c>
      <c r="H24" s="45" t="s">
        <v>38</v>
      </c>
      <c r="I24" s="45" t="s">
        <v>38</v>
      </c>
      <c r="J24" s="45" t="s">
        <v>38</v>
      </c>
      <c r="K24" s="45">
        <f>(ATAN(K$2/($C$4/(K$6+1))))/(2*PI())*360</f>
        <v>45</v>
      </c>
      <c r="L24" s="45"/>
      <c r="M24" s="45">
        <f>A$5</f>
        <v>2</v>
      </c>
      <c r="N24" s="45" t="s">
        <v>38</v>
      </c>
      <c r="O24" s="45" t="s">
        <v>38</v>
      </c>
      <c r="P24" s="45" t="s">
        <v>38</v>
      </c>
      <c r="Q24" s="45">
        <f>(ATAN((Q$8-$M24)/$C$4))/(2*PI())*360</f>
        <v>0</v>
      </c>
      <c r="S24">
        <f t="shared" ref="S24:AB24" si="28">(90-S16)*PI()/180</f>
        <v>1.5701296602269954</v>
      </c>
      <c r="T24">
        <f t="shared" si="28"/>
        <v>1.5468009332030268</v>
      </c>
      <c r="U24">
        <f t="shared" si="28"/>
        <v>1.1931668117113583</v>
      </c>
      <c r="V24">
        <f t="shared" si="28"/>
        <v>7.4488790213881675E-2</v>
      </c>
      <c r="W24">
        <f t="shared" si="28"/>
        <v>1.5654630440286013</v>
      </c>
      <c r="X24">
        <f t="shared" si="28"/>
        <v>1.5113663929822463</v>
      </c>
      <c r="Y24">
        <f t="shared" si="28"/>
        <v>0.52327832213197556</v>
      </c>
      <c r="Z24">
        <f t="shared" si="28"/>
        <v>1.5481335408085588</v>
      </c>
      <c r="AA24">
        <f t="shared" si="28"/>
        <v>1.1407586161958083</v>
      </c>
      <c r="AB24">
        <f t="shared" si="28"/>
        <v>1.4382447944982226</v>
      </c>
    </row>
    <row r="25" spans="7:28" x14ac:dyDescent="0.3">
      <c r="H25" s="45"/>
      <c r="I25" s="45"/>
      <c r="J25" s="45"/>
      <c r="K25" s="45"/>
      <c r="N25" s="45"/>
      <c r="O25" s="45"/>
      <c r="P25" s="45"/>
      <c r="Q25" s="45"/>
    </row>
    <row r="26" spans="7:28" x14ac:dyDescent="0.3">
      <c r="G26" t="s">
        <v>42</v>
      </c>
      <c r="H26" s="45">
        <f>A$2</f>
        <v>0.01</v>
      </c>
      <c r="I26" s="45">
        <f>A$3</f>
        <v>0.08</v>
      </c>
      <c r="J26" s="45">
        <f>A$4</f>
        <v>0.34</v>
      </c>
      <c r="K26" s="45">
        <f>A$5</f>
        <v>2</v>
      </c>
      <c r="M26" t="s">
        <v>39</v>
      </c>
      <c r="N26" s="45">
        <f>A$2</f>
        <v>0.01</v>
      </c>
      <c r="O26" s="45">
        <f>A$3</f>
        <v>0.08</v>
      </c>
      <c r="P26" s="45">
        <f>A$4</f>
        <v>0.34</v>
      </c>
      <c r="Q26" s="45">
        <f>A$5</f>
        <v>2</v>
      </c>
    </row>
    <row r="27" spans="7:28" x14ac:dyDescent="0.3">
      <c r="G27" s="45">
        <f>A$2</f>
        <v>0.01</v>
      </c>
      <c r="H27" s="45">
        <f>(ATAN(H$2/($C$5/(H$3+1))))/(2*PI())*360</f>
        <v>0.14323915036830656</v>
      </c>
      <c r="I27" s="45">
        <f t="shared" ref="I27:K27" si="29">(ATAN(I$2/($C$5/(I$3+1))))/(2*PI())*360</f>
        <v>5.1427645578842425</v>
      </c>
      <c r="J27" s="45">
        <f t="shared" si="29"/>
        <v>56.088286463560777</v>
      </c>
      <c r="K27" s="45">
        <f t="shared" si="29"/>
        <v>88.859935966213612</v>
      </c>
      <c r="L27" s="45"/>
      <c r="M27" s="45">
        <f>A$2</f>
        <v>0.01</v>
      </c>
      <c r="N27" s="45">
        <f>(ATAN((N$8-$M27)/$C$5))/(2*PI())*360</f>
        <v>0</v>
      </c>
      <c r="O27" s="45">
        <f t="shared" ref="O27:Q28" si="30">(ATAN((O$8-$M27)/$C$5))/(2*PI())*360</f>
        <v>0.50132527676184158</v>
      </c>
      <c r="P27" s="45">
        <f t="shared" si="30"/>
        <v>2.3621117520302737</v>
      </c>
      <c r="Q27" s="45">
        <f t="shared" si="30"/>
        <v>13.968816868263627</v>
      </c>
    </row>
    <row r="28" spans="7:28" x14ac:dyDescent="0.3">
      <c r="G28" s="45">
        <f>A$3</f>
        <v>0.08</v>
      </c>
      <c r="H28" s="45" t="s">
        <v>38</v>
      </c>
      <c r="I28" s="45">
        <f>(ATAN(I$2/($C$5/(I$4+1))))/(2*PI())*360</f>
        <v>1.1457628381751035</v>
      </c>
      <c r="J28" s="45">
        <f>(ATAN(J$2/($C$5/(J$4+1))))/(2*PI())*360</f>
        <v>12.578089497558658</v>
      </c>
      <c r="K28" s="45">
        <f>(ATAN(K$2/($C$5/(K$4+1))))/(2*PI())*360</f>
        <v>81.253837737444798</v>
      </c>
      <c r="L28" s="45"/>
      <c r="M28" s="45">
        <f>A$3</f>
        <v>0.08</v>
      </c>
      <c r="N28" s="45" t="s">
        <v>38</v>
      </c>
      <c r="O28" s="45">
        <f>(ATAN((O$8-$M28)/$C$5))/(2*PI())*360</f>
        <v>0</v>
      </c>
      <c r="P28" s="45">
        <f t="shared" si="30"/>
        <v>1.861457630466729</v>
      </c>
      <c r="Q28" s="45">
        <f t="shared" si="30"/>
        <v>13.495733280795813</v>
      </c>
      <c r="T28" s="57" t="s">
        <v>55</v>
      </c>
      <c r="U28" s="57" t="s">
        <v>56</v>
      </c>
      <c r="V28" s="57" t="s">
        <v>57</v>
      </c>
      <c r="W28" s="57"/>
      <c r="X28" s="57"/>
    </row>
    <row r="29" spans="7:28" x14ac:dyDescent="0.3">
      <c r="G29" s="45">
        <f>A$4</f>
        <v>0.34</v>
      </c>
      <c r="H29" s="45" t="s">
        <v>38</v>
      </c>
      <c r="I29" s="45" t="s">
        <v>38</v>
      </c>
      <c r="J29" s="45">
        <f>(ATAN(J$2/($C$5/(J$5+1))))/(2*PI())*360</f>
        <v>4.8584629190342881</v>
      </c>
      <c r="K29" s="45">
        <f>(ATAN(K$2/($C$5/(K$5+1))))/(2*PI())*360</f>
        <v>59.826479970355678</v>
      </c>
      <c r="L29" s="45"/>
      <c r="M29" s="45">
        <f>A$4</f>
        <v>0.34</v>
      </c>
      <c r="N29" s="45" t="s">
        <v>38</v>
      </c>
      <c r="O29" s="45" t="s">
        <v>38</v>
      </c>
      <c r="P29" s="45">
        <f>(ATAN((P$8-$M29)/$C$5))/(2*PI())*360</f>
        <v>0</v>
      </c>
      <c r="Q29" s="45">
        <f>(ATAN((Q$8-$M29)/$C$5))/(2*PI())*360</f>
        <v>11.722520970102263</v>
      </c>
      <c r="T29" s="57"/>
      <c r="U29" s="57"/>
      <c r="V29" t="s">
        <v>58</v>
      </c>
      <c r="W29" t="s">
        <v>59</v>
      </c>
      <c r="X29" t="s">
        <v>60</v>
      </c>
    </row>
    <row r="30" spans="7:28" x14ac:dyDescent="0.3">
      <c r="G30" s="45">
        <f>A$5</f>
        <v>2</v>
      </c>
      <c r="H30" s="45" t="s">
        <v>38</v>
      </c>
      <c r="I30" s="45" t="s">
        <v>38</v>
      </c>
      <c r="J30" s="45" t="s">
        <v>38</v>
      </c>
      <c r="K30" s="45">
        <f>(ATAN(K$2/($C$5/(K$6+1))))/(2*PI())*360</f>
        <v>26.565051177077986</v>
      </c>
      <c r="L30" s="45"/>
      <c r="M30" s="45">
        <f>A$5</f>
        <v>2</v>
      </c>
      <c r="N30" s="45" t="s">
        <v>38</v>
      </c>
      <c r="O30" s="45" t="s">
        <v>38</v>
      </c>
      <c r="P30" s="45" t="s">
        <v>38</v>
      </c>
      <c r="Q30" s="45">
        <f>(ATAN((Q$8-$M30)/$C$5))/(2*PI())*360</f>
        <v>0</v>
      </c>
      <c r="S30" t="s">
        <v>61</v>
      </c>
      <c r="T30">
        <v>2.4</v>
      </c>
      <c r="U30" t="s">
        <v>62</v>
      </c>
      <c r="V30">
        <f>(47.35+47.25+47.41+47.42+47.26+47.26+47.34+47.3+47.25+47.3)/10</f>
        <v>47.314</v>
      </c>
    </row>
    <row r="31" spans="7:28" x14ac:dyDescent="0.3">
      <c r="H31" s="45"/>
      <c r="I31" s="45"/>
      <c r="J31" s="45"/>
      <c r="K31" s="45"/>
      <c r="N31" s="45"/>
      <c r="O31" s="45"/>
      <c r="P31" s="45"/>
      <c r="Q31" s="45"/>
      <c r="S31" t="s">
        <v>63</v>
      </c>
      <c r="T31">
        <v>2.4</v>
      </c>
      <c r="U31" t="s">
        <v>62</v>
      </c>
      <c r="W31">
        <f>(43.64+43.42+43.6+43.49+43.44+43.4+43.54+43.42+43.5+43.57)/10</f>
        <v>43.502000000000002</v>
      </c>
    </row>
    <row r="32" spans="7:28" x14ac:dyDescent="0.3">
      <c r="G32" t="s">
        <v>43</v>
      </c>
      <c r="H32" s="45">
        <f>A$2</f>
        <v>0.01</v>
      </c>
      <c r="I32" s="45">
        <f>A$3</f>
        <v>0.08</v>
      </c>
      <c r="J32" s="45">
        <f>A$4</f>
        <v>0.34</v>
      </c>
      <c r="K32" s="45">
        <f>A$5</f>
        <v>2</v>
      </c>
      <c r="M32" t="s">
        <v>39</v>
      </c>
      <c r="N32" s="45">
        <f>A$2</f>
        <v>0.01</v>
      </c>
      <c r="O32" s="45">
        <f>A$3</f>
        <v>0.08</v>
      </c>
      <c r="P32" s="45">
        <f>A$4</f>
        <v>0.34</v>
      </c>
      <c r="Q32" s="45">
        <f>A$5</f>
        <v>2</v>
      </c>
      <c r="S32" t="s">
        <v>64</v>
      </c>
      <c r="T32">
        <v>2.4</v>
      </c>
      <c r="U32" t="s">
        <v>62</v>
      </c>
      <c r="X32">
        <f>(35.45+35.36+35.29+35.28+35.57+35.56+35.54+35.46+35.46+35.87)/10</f>
        <v>35.483999999999995</v>
      </c>
    </row>
    <row r="33" spans="7:24" x14ac:dyDescent="0.3">
      <c r="G33" s="45">
        <f>A$2</f>
        <v>0.01</v>
      </c>
      <c r="H33" s="45">
        <f>(ATAN(H$2/($C$6/(H$3+1))))/(2*PI())*360</f>
        <v>7.6394327413418686E-2</v>
      </c>
      <c r="I33" s="45">
        <f t="shared" ref="I33:K33" si="31">(ATAN(I$2/($C$6/(I$3+1))))/(2*PI())*360</f>
        <v>2.7480881800537502</v>
      </c>
      <c r="J33" s="45">
        <f t="shared" si="31"/>
        <v>38.426139975714165</v>
      </c>
      <c r="K33" s="45">
        <f t="shared" si="31"/>
        <v>87.863089146242743</v>
      </c>
      <c r="L33" s="45"/>
      <c r="M33" s="45">
        <f>A$2</f>
        <v>0.01</v>
      </c>
      <c r="N33" s="45">
        <f>(ATAN((N$8-$M33)/$C$6))/(2*PI())*360</f>
        <v>0</v>
      </c>
      <c r="O33" s="45">
        <f t="shared" ref="O33:Q34" si="32">(ATAN((O$8-$M33)/$C$6))/(2*PI())*360</f>
        <v>0.26737836343679555</v>
      </c>
      <c r="P33" s="45">
        <f t="shared" si="32"/>
        <v>1.2603038465035898</v>
      </c>
      <c r="Q33" s="45">
        <f t="shared" si="32"/>
        <v>7.557110109365313</v>
      </c>
      <c r="S33" t="s">
        <v>61</v>
      </c>
      <c r="T33">
        <v>2.4</v>
      </c>
      <c r="U33" t="s">
        <v>65</v>
      </c>
      <c r="V33">
        <f>(47.17+47.12+47.15+47.2+47.29+47.28+47.28+47.26+47.22+47.22)/10</f>
        <v>47.219000000000008</v>
      </c>
    </row>
    <row r="34" spans="7:24" x14ac:dyDescent="0.3">
      <c r="G34" s="45">
        <f>A$3</f>
        <v>0.08</v>
      </c>
      <c r="H34" s="45" t="s">
        <v>38</v>
      </c>
      <c r="I34" s="45">
        <f>(ATAN(I$2/($C$6/(I$4+1))))/(2*PI())*360</f>
        <v>0.61113180443651982</v>
      </c>
      <c r="J34" s="45">
        <f t="shared" ref="J34:K34" si="33">(ATAN(J$2/($C$6/(J$4+1))))/(2*PI())*360</f>
        <v>6.7862843159825896</v>
      </c>
      <c r="K34" s="45">
        <f t="shared" si="33"/>
        <v>73.909183651147828</v>
      </c>
      <c r="L34" s="45"/>
      <c r="M34" s="45">
        <f>A$3</f>
        <v>0.08</v>
      </c>
      <c r="N34" s="45" t="s">
        <v>38</v>
      </c>
      <c r="O34" s="45">
        <f>(ATAN((O$8-$M34)/$C$6))/(2*PI())*360</f>
        <v>0</v>
      </c>
      <c r="P34" s="45">
        <f t="shared" si="32"/>
        <v>0.99302740300447689</v>
      </c>
      <c r="Q34" s="45">
        <f t="shared" si="32"/>
        <v>7.2941963085408554</v>
      </c>
      <c r="S34" t="s">
        <v>63</v>
      </c>
      <c r="T34">
        <v>2.4</v>
      </c>
      <c r="U34" t="s">
        <v>65</v>
      </c>
      <c r="W34">
        <f>(41.14+41.17+41.27+41.22+41.3+41.32+41.29+41.37+41.18+41.27)/10</f>
        <v>41.253</v>
      </c>
    </row>
    <row r="35" spans="7:24" x14ac:dyDescent="0.3">
      <c r="G35" s="45">
        <f>A$4</f>
        <v>0.34</v>
      </c>
      <c r="H35" s="45" t="s">
        <v>38</v>
      </c>
      <c r="I35" s="45" t="s">
        <v>38</v>
      </c>
      <c r="J35" s="45">
        <f>(ATAN(J$2/($C$6/(J$5+1))))/(2*PI())*360</f>
        <v>2.5956315409256403</v>
      </c>
      <c r="K35" s="45">
        <f>(ATAN(K$2/($C$6/(K$5+1))))/(2*PI())*360</f>
        <v>42.53119639367263</v>
      </c>
      <c r="L35" s="45"/>
      <c r="M35" s="45">
        <f>A$4</f>
        <v>0.34</v>
      </c>
      <c r="N35" s="45" t="s">
        <v>38</v>
      </c>
      <c r="O35" s="45" t="s">
        <v>38</v>
      </c>
      <c r="P35" s="45">
        <f>(ATAN((P$8-$M35)/$C$6))/(2*PI())*360</f>
        <v>0</v>
      </c>
      <c r="Q35" s="45">
        <f>(ATAN((Q$8-$M35)/$C$6))/(2*PI())*360</f>
        <v>6.3150362757657792</v>
      </c>
      <c r="S35" t="s">
        <v>64</v>
      </c>
      <c r="T35">
        <v>2.4</v>
      </c>
      <c r="U35" t="s">
        <v>65</v>
      </c>
      <c r="X35">
        <f>(36.11+36.34+36.02+36.21+36.35+36.18+36.09+36.41+36.17+36.44)/10</f>
        <v>36.232000000000006</v>
      </c>
    </row>
    <row r="36" spans="7:24" x14ac:dyDescent="0.3">
      <c r="G36" s="45">
        <f>A$5</f>
        <v>2</v>
      </c>
      <c r="H36" s="45" t="s">
        <v>38</v>
      </c>
      <c r="I36" s="45" t="s">
        <v>38</v>
      </c>
      <c r="J36" s="45" t="s">
        <v>38</v>
      </c>
      <c r="K36" s="45">
        <f>(ATAN(K$2/($C$6/(K$6+1))))/(2*PI())*360</f>
        <v>14.931417178137552</v>
      </c>
      <c r="L36" s="45"/>
      <c r="M36" s="45">
        <f>A$5</f>
        <v>2</v>
      </c>
      <c r="N36" s="45" t="s">
        <v>38</v>
      </c>
      <c r="O36" s="45" t="s">
        <v>38</v>
      </c>
      <c r="P36" s="45" t="s">
        <v>38</v>
      </c>
      <c r="Q36" s="45">
        <f>(ATAN((Q$8-$M36)/$C$6))/(2*PI())*360</f>
        <v>0</v>
      </c>
    </row>
    <row r="37" spans="7:24" x14ac:dyDescent="0.3">
      <c r="H37" s="45"/>
      <c r="I37" s="45"/>
      <c r="J37" s="45"/>
      <c r="K37" s="45"/>
      <c r="N37" s="45"/>
      <c r="O37" s="45"/>
      <c r="P37" s="45"/>
      <c r="Q37" s="45"/>
      <c r="S37" t="s">
        <v>61</v>
      </c>
      <c r="T37">
        <v>0.8</v>
      </c>
      <c r="U37" t="s">
        <v>62</v>
      </c>
      <c r="V37">
        <f>(53.87+53.87+53.9+53.78+53.88+54+53.91+53.67+53.84+53.86)/10</f>
        <v>53.858000000000004</v>
      </c>
    </row>
    <row r="38" spans="7:24" x14ac:dyDescent="0.3">
      <c r="G38" t="s">
        <v>44</v>
      </c>
      <c r="H38" s="45">
        <f>A$2</f>
        <v>0.01</v>
      </c>
      <c r="I38" s="45">
        <f>A$3</f>
        <v>0.08</v>
      </c>
      <c r="J38" s="45">
        <f>A$4</f>
        <v>0.34</v>
      </c>
      <c r="K38" s="45">
        <f>A$5</f>
        <v>2</v>
      </c>
      <c r="M38" t="s">
        <v>44</v>
      </c>
      <c r="N38" s="45">
        <f>A$2</f>
        <v>0.01</v>
      </c>
      <c r="O38" s="45">
        <f>A$3</f>
        <v>0.08</v>
      </c>
      <c r="P38" s="45">
        <f>A$4</f>
        <v>0.34</v>
      </c>
      <c r="Q38" s="45">
        <f>A$5</f>
        <v>2</v>
      </c>
      <c r="S38" t="s">
        <v>63</v>
      </c>
      <c r="T38">
        <v>0.8</v>
      </c>
      <c r="U38" t="s">
        <v>62</v>
      </c>
      <c r="W38">
        <f>(47.32+47.22+47.12+47.13+47.16+47.11+47.23+47.21+47.14+47.24)/10</f>
        <v>47.188000000000002</v>
      </c>
    </row>
    <row r="39" spans="7:24" x14ac:dyDescent="0.3">
      <c r="G39" s="45">
        <f>A$2</f>
        <v>0.01</v>
      </c>
      <c r="H39" s="45">
        <f>(ATAN(H$2/($C$7/(H$3+1))))/(2*PI())*360</f>
        <v>3.8197180683213969E-2</v>
      </c>
      <c r="I39" s="45">
        <f t="shared" ref="I39:K39" si="34">(ATAN(I$2/($C$7/(I$3+1))))/(2*PI())*360</f>
        <v>1.3748347805694054</v>
      </c>
      <c r="J39" s="45">
        <f t="shared" si="34"/>
        <v>21.636577433858612</v>
      </c>
      <c r="K39" s="45">
        <f t="shared" si="34"/>
        <v>85.732106699709192</v>
      </c>
      <c r="L39" s="45"/>
      <c r="M39" s="45">
        <f>A$2</f>
        <v>0.01</v>
      </c>
      <c r="N39" s="45">
        <f>(ATAN((N$8-$M39)/$C$7))/(2*PI())*360</f>
        <v>0</v>
      </c>
      <c r="O39" s="45">
        <f t="shared" ref="O39:Q40" si="35">(ATAN((O$8-$M39)/$C$7))/(2*PI())*360</f>
        <v>0.13368990957511584</v>
      </c>
      <c r="P39" s="45">
        <f t="shared" si="35"/>
        <v>0.630228156261744</v>
      </c>
      <c r="Q39" s="45">
        <f t="shared" si="35"/>
        <v>3.7950603281918807</v>
      </c>
      <c r="S39" t="s">
        <v>64</v>
      </c>
      <c r="T39">
        <v>0.8</v>
      </c>
      <c r="U39" t="s">
        <v>62</v>
      </c>
      <c r="X39">
        <f>(40.54+40.44+40.5+40.58+40.48+40.67+40.53+40.64+40.6+40.63)/10</f>
        <v>40.561</v>
      </c>
    </row>
    <row r="40" spans="7:24" x14ac:dyDescent="0.3">
      <c r="G40" s="45">
        <f>A$3</f>
        <v>0.08</v>
      </c>
      <c r="H40" s="45" t="s">
        <v>38</v>
      </c>
      <c r="I40" s="45">
        <f>(ATAN(I$2/($C$7/(I$4+1))))/(2*PI())*360</f>
        <v>0.30557459345856619</v>
      </c>
      <c r="J40" s="45">
        <f t="shared" ref="J40:K40" si="36">(ATAN(J$2/($C$7/(J$4+1))))/(2*PI())*360</f>
        <v>3.4050843842066811</v>
      </c>
      <c r="K40" s="45">
        <f t="shared" si="36"/>
        <v>60.018360631150664</v>
      </c>
      <c r="L40" s="45"/>
      <c r="M40" s="45">
        <f>A$3</f>
        <v>0.08</v>
      </c>
      <c r="N40" s="45" t="s">
        <v>38</v>
      </c>
      <c r="O40" s="45">
        <f>(ATAN((O$8-$M40)/$C$7))/(2*PI())*360</f>
        <v>0</v>
      </c>
      <c r="P40" s="45">
        <f t="shared" si="35"/>
        <v>0.49655099053017465</v>
      </c>
      <c r="Q40" s="45">
        <f t="shared" si="35"/>
        <v>3.6619355755198026</v>
      </c>
      <c r="S40" t="s">
        <v>61</v>
      </c>
      <c r="T40">
        <v>0.8</v>
      </c>
      <c r="U40" t="s">
        <v>65</v>
      </c>
      <c r="V40">
        <f>(50.14+50.31+50.33+50.4+50.37+50.37+50.37+50.4+50.34+50.37)/10</f>
        <v>50.339999999999996</v>
      </c>
    </row>
    <row r="41" spans="7:24" x14ac:dyDescent="0.3">
      <c r="G41" s="45">
        <f>A$4</f>
        <v>0.34</v>
      </c>
      <c r="H41" s="45" t="s">
        <v>38</v>
      </c>
      <c r="I41" s="45" t="s">
        <v>38</v>
      </c>
      <c r="J41" s="45">
        <f>(ATAN(J$2/($C$7/(J$5+1))))/(2*PI())*360</f>
        <v>1.2984819890253725</v>
      </c>
      <c r="K41" s="45">
        <f>(ATAN(K$2/($C$7/(K$5+1))))/(2*PI())*360</f>
        <v>24.639345848796061</v>
      </c>
      <c r="L41" s="45"/>
      <c r="M41" s="45">
        <f>A$4</f>
        <v>0.34</v>
      </c>
      <c r="N41" s="45" t="s">
        <v>38</v>
      </c>
      <c r="O41" s="45" t="s">
        <v>38</v>
      </c>
      <c r="P41" s="45">
        <f>(ATAN((P$8-$M41)/$C$7))/(2*PI())*360</f>
        <v>0</v>
      </c>
      <c r="Q41" s="45">
        <f>(ATAN((Q$8-$M41)/$C$7))/(2*PI())*360</f>
        <v>3.1671367449997705</v>
      </c>
      <c r="S41" t="s">
        <v>63</v>
      </c>
      <c r="T41">
        <v>0.8</v>
      </c>
      <c r="U41" t="s">
        <v>65</v>
      </c>
      <c r="W41">
        <f>(46.03+46.05+46.06+46.16+46.12+46.08+46.13+46.18+46.2+46.08)/10</f>
        <v>46.108999999999995</v>
      </c>
    </row>
    <row r="42" spans="7:24" x14ac:dyDescent="0.3">
      <c r="G42" s="45">
        <f>A$5</f>
        <v>2</v>
      </c>
      <c r="H42" s="45" t="s">
        <v>38</v>
      </c>
      <c r="I42" s="45" t="s">
        <v>38</v>
      </c>
      <c r="J42" s="45" t="s">
        <v>38</v>
      </c>
      <c r="K42" s="45">
        <f>(ATAN(K$2/($C$7/(K$6+1))))/(2*PI())*360</f>
        <v>7.594643368591445</v>
      </c>
      <c r="L42" s="45"/>
      <c r="M42" s="45">
        <f>A$5</f>
        <v>2</v>
      </c>
      <c r="N42" s="45" t="s">
        <v>38</v>
      </c>
      <c r="O42" s="45" t="s">
        <v>38</v>
      </c>
      <c r="P42" s="45" t="s">
        <v>38</v>
      </c>
      <c r="Q42" s="45">
        <f>(ATAN((Q$8-$M42)/$C$7))/(2*PI())*360</f>
        <v>0</v>
      </c>
      <c r="S42" t="s">
        <v>64</v>
      </c>
      <c r="T42">
        <v>0.8</v>
      </c>
      <c r="U42" t="s">
        <v>65</v>
      </c>
      <c r="X42">
        <f>(38.62+38.56+38.71+38.64+38.64+38.66+38.73+38.77+38.87+38.8)/10</f>
        <v>38.700000000000003</v>
      </c>
    </row>
  </sheetData>
  <mergeCells count="5">
    <mergeCell ref="G1:K1"/>
    <mergeCell ref="M1:Q1"/>
    <mergeCell ref="T28:T29"/>
    <mergeCell ref="U28:U29"/>
    <mergeCell ref="V28:X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workbookViewId="0">
      <selection activeCell="N3" sqref="N3:P11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67" t="s">
        <v>4</v>
      </c>
      <c r="B1" s="38" t="s">
        <v>3</v>
      </c>
      <c r="C1" s="67">
        <f>Punkter!$A$2</f>
        <v>0.01</v>
      </c>
      <c r="D1" s="69"/>
      <c r="E1" s="69"/>
      <c r="F1" s="70"/>
      <c r="G1" s="67">
        <f>Punkter!$A$3</f>
        <v>0.08</v>
      </c>
      <c r="H1" s="69"/>
      <c r="I1" s="70"/>
      <c r="J1" s="67">
        <f>Punkter!$A$4</f>
        <v>0.34</v>
      </c>
      <c r="K1" s="70"/>
      <c r="L1" s="17">
        <f>Punkter!$A$5</f>
        <v>2</v>
      </c>
    </row>
    <row r="2" spans="1:18" ht="17.399999999999999" customHeight="1" thickBot="1" x14ac:dyDescent="0.35">
      <c r="A2" s="68"/>
      <c r="B2" s="4" t="s">
        <v>2</v>
      </c>
      <c r="C2" s="39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39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58">
        <f>Punkter!$C$2</f>
        <v>1</v>
      </c>
      <c r="B3" s="59"/>
      <c r="C3" s="2">
        <v>48.76</v>
      </c>
      <c r="D3" s="14">
        <v>40.549999999999997</v>
      </c>
      <c r="E3" s="13">
        <v>37.200000000000003</v>
      </c>
      <c r="F3" s="38">
        <v>65.05</v>
      </c>
      <c r="G3" s="13">
        <v>36.729999999999997</v>
      </c>
      <c r="H3" s="42">
        <v>36.51</v>
      </c>
      <c r="I3" s="37">
        <v>63.65</v>
      </c>
      <c r="J3" s="10">
        <v>37.590000000000003</v>
      </c>
      <c r="K3" s="38">
        <v>62.61</v>
      </c>
      <c r="L3" s="38">
        <v>38.090000000000003</v>
      </c>
      <c r="N3" s="64" t="s">
        <v>6</v>
      </c>
      <c r="O3" s="64"/>
      <c r="P3" s="99"/>
      <c r="Q3"/>
      <c r="R3"/>
    </row>
    <row r="4" spans="1:18" ht="17.399999999999999" customHeight="1" x14ac:dyDescent="0.3">
      <c r="A4" s="60"/>
      <c r="B4" s="61"/>
      <c r="C4" s="2">
        <v>49.15</v>
      </c>
      <c r="D4" s="14">
        <v>41.18</v>
      </c>
      <c r="E4" s="14">
        <v>37.44</v>
      </c>
      <c r="F4" s="8">
        <v>64.55</v>
      </c>
      <c r="G4" s="14">
        <v>36.450000000000003</v>
      </c>
      <c r="H4" s="41">
        <v>36.85</v>
      </c>
      <c r="I4" s="1">
        <v>63.84</v>
      </c>
      <c r="J4" s="11">
        <v>37.520000000000003</v>
      </c>
      <c r="K4" s="8">
        <v>62.81</v>
      </c>
      <c r="L4" s="8">
        <v>38.33</v>
      </c>
      <c r="N4" s="64" t="s">
        <v>7</v>
      </c>
      <c r="O4" s="64"/>
      <c r="P4" s="99" t="s">
        <v>23</v>
      </c>
      <c r="Q4"/>
      <c r="R4"/>
    </row>
    <row r="5" spans="1:18" ht="17.399999999999999" customHeight="1" x14ac:dyDescent="0.3">
      <c r="A5" s="60"/>
      <c r="B5" s="61"/>
      <c r="C5" s="2">
        <v>48.99</v>
      </c>
      <c r="D5" s="14">
        <v>41.16</v>
      </c>
      <c r="E5" s="14">
        <v>37.15</v>
      </c>
      <c r="F5" s="9">
        <v>64.989999999999995</v>
      </c>
      <c r="G5" s="14">
        <v>37</v>
      </c>
      <c r="H5" s="41">
        <v>35.82</v>
      </c>
      <c r="I5" s="1">
        <v>63.62</v>
      </c>
      <c r="J5" s="11">
        <v>37.47</v>
      </c>
      <c r="K5" s="8">
        <v>62.77</v>
      </c>
      <c r="L5" s="8">
        <v>38.020000000000003</v>
      </c>
      <c r="N5" s="64" t="s">
        <v>8</v>
      </c>
      <c r="O5" s="64"/>
      <c r="P5" s="99" t="s">
        <v>23</v>
      </c>
      <c r="Q5"/>
      <c r="R5"/>
    </row>
    <row r="6" spans="1:18" ht="17.399999999999999" customHeight="1" x14ac:dyDescent="0.3">
      <c r="A6" s="60"/>
      <c r="B6" s="61"/>
      <c r="C6" s="2">
        <v>48.92</v>
      </c>
      <c r="D6" s="14">
        <v>40.98</v>
      </c>
      <c r="E6" s="14">
        <v>37.83</v>
      </c>
      <c r="F6" s="9">
        <v>65</v>
      </c>
      <c r="G6" s="14">
        <v>37.1</v>
      </c>
      <c r="H6" s="43">
        <v>36.17</v>
      </c>
      <c r="I6" s="1">
        <v>63.8</v>
      </c>
      <c r="J6" s="11">
        <v>37.590000000000003</v>
      </c>
      <c r="K6" s="8">
        <v>62.68</v>
      </c>
      <c r="L6" s="8">
        <v>38.24</v>
      </c>
      <c r="N6" s="64" t="s">
        <v>9</v>
      </c>
      <c r="O6" s="64"/>
      <c r="P6" s="99" t="s">
        <v>34</v>
      </c>
      <c r="Q6"/>
      <c r="R6"/>
    </row>
    <row r="7" spans="1:18" ht="17.399999999999999" customHeight="1" x14ac:dyDescent="0.3">
      <c r="A7" s="60"/>
      <c r="B7" s="61"/>
      <c r="C7" s="2">
        <v>49.16</v>
      </c>
      <c r="D7" s="14">
        <v>41.48</v>
      </c>
      <c r="E7" s="14">
        <v>37.299999999999997</v>
      </c>
      <c r="F7" s="8">
        <v>65.849999999999994</v>
      </c>
      <c r="G7" s="14">
        <v>37.51</v>
      </c>
      <c r="H7" s="41">
        <v>35.72</v>
      </c>
      <c r="I7" s="1">
        <v>64.84</v>
      </c>
      <c r="J7" s="11">
        <v>37.76</v>
      </c>
      <c r="K7" s="8">
        <v>63.27</v>
      </c>
      <c r="L7" s="8">
        <v>38.07</v>
      </c>
      <c r="N7" s="64" t="s">
        <v>10</v>
      </c>
      <c r="O7" s="64"/>
      <c r="P7" s="99" t="s">
        <v>25</v>
      </c>
      <c r="Q7"/>
      <c r="R7"/>
    </row>
    <row r="8" spans="1:18" ht="17.399999999999999" customHeight="1" x14ac:dyDescent="0.3">
      <c r="A8" s="60"/>
      <c r="B8" s="61"/>
      <c r="C8" s="2">
        <v>49.1</v>
      </c>
      <c r="D8" s="14">
        <v>41.23</v>
      </c>
      <c r="E8" s="14">
        <v>37.5</v>
      </c>
      <c r="F8" s="8">
        <v>64.98</v>
      </c>
      <c r="G8" s="14">
        <v>36.86</v>
      </c>
      <c r="H8" s="41">
        <v>36.229999999999997</v>
      </c>
      <c r="I8" s="1">
        <v>63.23</v>
      </c>
      <c r="J8" s="11">
        <v>37.450000000000003</v>
      </c>
      <c r="K8" s="8">
        <v>62.32</v>
      </c>
      <c r="L8" s="8">
        <v>38.4</v>
      </c>
      <c r="N8" s="64" t="s">
        <v>11</v>
      </c>
      <c r="O8" s="64"/>
      <c r="P8" s="101">
        <v>42661</v>
      </c>
      <c r="Q8"/>
      <c r="R8"/>
    </row>
    <row r="9" spans="1:18" ht="17.399999999999999" customHeight="1" x14ac:dyDescent="0.3">
      <c r="A9" s="60"/>
      <c r="B9" s="61"/>
      <c r="C9" s="2">
        <v>49.68</v>
      </c>
      <c r="D9" s="14">
        <v>41.18</v>
      </c>
      <c r="E9" s="14">
        <v>37.4</v>
      </c>
      <c r="F9" s="8">
        <v>65.540000000000006</v>
      </c>
      <c r="G9" s="14">
        <v>36.96</v>
      </c>
      <c r="H9" s="41">
        <v>35.86</v>
      </c>
      <c r="I9" s="1">
        <v>63.68</v>
      </c>
      <c r="J9" s="11">
        <v>37.659999999999997</v>
      </c>
      <c r="K9" s="8">
        <v>63.19</v>
      </c>
      <c r="L9" s="8">
        <v>38.020000000000003</v>
      </c>
      <c r="N9" s="64" t="s">
        <v>12</v>
      </c>
      <c r="O9" s="64"/>
      <c r="P9" s="99">
        <v>18</v>
      </c>
      <c r="Q9"/>
      <c r="R9"/>
    </row>
    <row r="10" spans="1:18" ht="17.399999999999999" customHeight="1" x14ac:dyDescent="0.3">
      <c r="A10" s="60"/>
      <c r="B10" s="61"/>
      <c r="C10" s="2">
        <v>49.08</v>
      </c>
      <c r="D10" s="14">
        <v>40.86</v>
      </c>
      <c r="E10" s="14">
        <v>37.64</v>
      </c>
      <c r="F10" s="8">
        <v>64.599999999999994</v>
      </c>
      <c r="G10" s="14">
        <v>36.880000000000003</v>
      </c>
      <c r="H10" s="41">
        <v>35.78</v>
      </c>
      <c r="I10" s="1">
        <v>63.65</v>
      </c>
      <c r="J10" s="11">
        <v>37.630000000000003</v>
      </c>
      <c r="K10" s="8">
        <v>62.69</v>
      </c>
      <c r="L10" s="8">
        <v>38.799999999999997</v>
      </c>
      <c r="N10" s="64" t="s">
        <v>13</v>
      </c>
      <c r="O10" s="64"/>
      <c r="P10" s="99"/>
      <c r="Q10"/>
      <c r="R10"/>
    </row>
    <row r="11" spans="1:18" ht="17.399999999999999" customHeight="1" x14ac:dyDescent="0.3">
      <c r="A11" s="60"/>
      <c r="B11" s="61"/>
      <c r="C11" s="2">
        <v>49.12</v>
      </c>
      <c r="D11" s="14">
        <v>40.97</v>
      </c>
      <c r="E11" s="14">
        <v>37.25</v>
      </c>
      <c r="F11" s="8">
        <v>65.2</v>
      </c>
      <c r="G11" s="14">
        <v>37.630000000000003</v>
      </c>
      <c r="H11" s="41">
        <v>35.69</v>
      </c>
      <c r="I11" s="1">
        <v>64.23</v>
      </c>
      <c r="J11" s="11">
        <v>37.57</v>
      </c>
      <c r="K11" s="8">
        <v>63.14</v>
      </c>
      <c r="L11" s="8">
        <v>38.07</v>
      </c>
      <c r="N11" s="64" t="s">
        <v>14</v>
      </c>
      <c r="O11" s="64"/>
      <c r="P11" s="99" t="s">
        <v>26</v>
      </c>
      <c r="Q11"/>
      <c r="R11"/>
    </row>
    <row r="12" spans="1:18" ht="17.399999999999999" customHeight="1" thickBot="1" x14ac:dyDescent="0.35">
      <c r="A12" s="60"/>
      <c r="B12" s="61"/>
      <c r="C12" s="39">
        <v>49.27</v>
      </c>
      <c r="D12" s="15">
        <v>41.09</v>
      </c>
      <c r="E12" s="15">
        <v>37.15</v>
      </c>
      <c r="F12" s="4">
        <v>64.569999999999993</v>
      </c>
      <c r="G12" s="15">
        <v>36.880000000000003</v>
      </c>
      <c r="H12" s="40">
        <v>35.729999999999997</v>
      </c>
      <c r="I12" s="6">
        <v>63.63</v>
      </c>
      <c r="J12" s="12">
        <v>37.57</v>
      </c>
      <c r="K12" s="4">
        <v>62.94</v>
      </c>
      <c r="L12" s="4">
        <v>38.07</v>
      </c>
      <c r="N12" s="100"/>
      <c r="O12" s="100"/>
      <c r="P12" s="100"/>
      <c r="Q12"/>
      <c r="R12"/>
    </row>
    <row r="13" spans="1:18" ht="16.95" customHeight="1" x14ac:dyDescent="0.3">
      <c r="A13" s="58">
        <f>Punkter!$C$3</f>
        <v>2</v>
      </c>
      <c r="B13" s="59"/>
      <c r="C13" s="2">
        <v>59.74</v>
      </c>
      <c r="D13" s="14">
        <v>52.4</v>
      </c>
      <c r="E13" s="14">
        <v>46.08</v>
      </c>
      <c r="F13" s="8">
        <v>53.21</v>
      </c>
      <c r="G13" s="14">
        <v>47.12</v>
      </c>
      <c r="H13" s="41">
        <v>41.03</v>
      </c>
      <c r="I13" s="1">
        <v>53.07</v>
      </c>
      <c r="J13" s="11">
        <v>51.58</v>
      </c>
      <c r="K13" s="8">
        <v>56.98</v>
      </c>
      <c r="L13" s="8">
        <v>45.44</v>
      </c>
    </row>
    <row r="14" spans="1:18" ht="16.95" customHeight="1" x14ac:dyDescent="0.3">
      <c r="A14" s="60"/>
      <c r="B14" s="61"/>
      <c r="C14" s="2">
        <v>60.86</v>
      </c>
      <c r="D14" s="14">
        <v>52.32</v>
      </c>
      <c r="E14" s="14">
        <v>45.88</v>
      </c>
      <c r="F14" s="8">
        <v>53.29</v>
      </c>
      <c r="G14" s="14">
        <v>46.8</v>
      </c>
      <c r="H14" s="41">
        <v>41.17</v>
      </c>
      <c r="I14" s="1">
        <v>53.32</v>
      </c>
      <c r="J14" s="11">
        <v>51.52</v>
      </c>
      <c r="K14" s="8">
        <v>56.67</v>
      </c>
      <c r="L14" s="8">
        <v>45.54</v>
      </c>
    </row>
    <row r="15" spans="1:18" ht="16.95" customHeight="1" x14ac:dyDescent="0.3">
      <c r="A15" s="60"/>
      <c r="B15" s="61"/>
      <c r="C15" s="2">
        <v>62.99</v>
      </c>
      <c r="D15" s="14">
        <v>52.88</v>
      </c>
      <c r="E15" s="14">
        <v>46.06</v>
      </c>
      <c r="F15" s="8">
        <v>53.42</v>
      </c>
      <c r="G15" s="14">
        <v>47.37</v>
      </c>
      <c r="H15" s="41">
        <v>41.04</v>
      </c>
      <c r="I15" s="1">
        <v>53.33</v>
      </c>
      <c r="J15" s="11">
        <v>51.61</v>
      </c>
      <c r="K15" s="8">
        <v>56.69</v>
      </c>
      <c r="L15" s="8">
        <v>45.21</v>
      </c>
    </row>
    <row r="16" spans="1:18" ht="16.95" customHeight="1" x14ac:dyDescent="0.3">
      <c r="A16" s="60"/>
      <c r="B16" s="61"/>
      <c r="C16" s="2">
        <v>63.02</v>
      </c>
      <c r="D16" s="14">
        <v>52.41</v>
      </c>
      <c r="E16" s="14">
        <v>45.94</v>
      </c>
      <c r="F16" s="8">
        <v>53.03</v>
      </c>
      <c r="G16" s="14">
        <v>46.7</v>
      </c>
      <c r="H16" s="41">
        <v>41.53</v>
      </c>
      <c r="I16" s="1">
        <v>53.53</v>
      </c>
      <c r="J16" s="11">
        <v>51.92</v>
      </c>
      <c r="K16" s="8">
        <v>56.12</v>
      </c>
      <c r="L16" s="8">
        <v>45.31</v>
      </c>
    </row>
    <row r="17" spans="1:12" ht="16.95" customHeight="1" x14ac:dyDescent="0.3">
      <c r="A17" s="60"/>
      <c r="B17" s="61"/>
      <c r="C17" s="2">
        <v>63.93</v>
      </c>
      <c r="D17" s="14">
        <v>52.89</v>
      </c>
      <c r="E17" s="14">
        <v>46.06</v>
      </c>
      <c r="F17" s="8">
        <v>53.17</v>
      </c>
      <c r="G17" s="14">
        <v>46.53</v>
      </c>
      <c r="H17" s="41">
        <v>41.35</v>
      </c>
      <c r="I17" s="1">
        <v>53.51</v>
      </c>
      <c r="J17" s="11">
        <v>51.8</v>
      </c>
      <c r="K17" s="8">
        <v>56.94</v>
      </c>
      <c r="L17" s="8">
        <v>45.41</v>
      </c>
    </row>
    <row r="18" spans="1:12" ht="16.95" customHeight="1" x14ac:dyDescent="0.3">
      <c r="A18" s="60"/>
      <c r="B18" s="61"/>
      <c r="C18" s="2">
        <v>63.3</v>
      </c>
      <c r="D18" s="14">
        <v>52.48</v>
      </c>
      <c r="E18" s="14">
        <v>46.13</v>
      </c>
      <c r="F18" s="8">
        <v>53</v>
      </c>
      <c r="G18" s="14">
        <v>46.3</v>
      </c>
      <c r="H18" s="41">
        <v>41.37</v>
      </c>
      <c r="I18" s="1">
        <v>53.59</v>
      </c>
      <c r="J18" s="11">
        <v>51.95</v>
      </c>
      <c r="K18" s="8">
        <v>56.51</v>
      </c>
      <c r="L18" s="8">
        <v>45.05</v>
      </c>
    </row>
    <row r="19" spans="1:12" ht="16.95" customHeight="1" x14ac:dyDescent="0.3">
      <c r="A19" s="60"/>
      <c r="B19" s="61"/>
      <c r="C19" s="2">
        <v>62.9</v>
      </c>
      <c r="D19" s="14">
        <v>52.75</v>
      </c>
      <c r="E19" s="14">
        <v>46.22</v>
      </c>
      <c r="F19" s="8">
        <v>53.04</v>
      </c>
      <c r="G19" s="14">
        <v>47.18</v>
      </c>
      <c r="H19" s="41">
        <v>41.32</v>
      </c>
      <c r="I19" s="1">
        <v>53.35</v>
      </c>
      <c r="J19" s="11">
        <v>51.74</v>
      </c>
      <c r="K19" s="8">
        <v>56.93</v>
      </c>
      <c r="L19" s="8">
        <v>45.04</v>
      </c>
    </row>
    <row r="20" spans="1:12" ht="16.95" customHeight="1" x14ac:dyDescent="0.3">
      <c r="A20" s="60"/>
      <c r="B20" s="61"/>
      <c r="C20" s="2">
        <v>63.29</v>
      </c>
      <c r="D20" s="14">
        <v>53.01</v>
      </c>
      <c r="E20" s="14">
        <v>45.89</v>
      </c>
      <c r="F20" s="8">
        <v>53.14</v>
      </c>
      <c r="G20" s="14">
        <v>46.44</v>
      </c>
      <c r="H20" s="41">
        <v>41.61</v>
      </c>
      <c r="I20" s="1">
        <v>53.4</v>
      </c>
      <c r="J20" s="11">
        <v>51.62</v>
      </c>
      <c r="K20" s="8">
        <v>57.09</v>
      </c>
      <c r="L20" s="8">
        <v>45.22</v>
      </c>
    </row>
    <row r="21" spans="1:12" ht="16.95" customHeight="1" x14ac:dyDescent="0.3">
      <c r="A21" s="60"/>
      <c r="B21" s="61"/>
      <c r="C21" s="2">
        <v>62.84</v>
      </c>
      <c r="D21" s="14">
        <v>53.3</v>
      </c>
      <c r="E21" s="14">
        <v>46.02</v>
      </c>
      <c r="F21" s="8">
        <v>53.21</v>
      </c>
      <c r="G21" s="14">
        <v>46.83</v>
      </c>
      <c r="H21" s="41">
        <v>41.18</v>
      </c>
      <c r="I21" s="1">
        <v>53.41</v>
      </c>
      <c r="J21" s="11">
        <v>51.85</v>
      </c>
      <c r="K21" s="8">
        <v>57.2</v>
      </c>
      <c r="L21" s="8">
        <v>45.18</v>
      </c>
    </row>
    <row r="22" spans="1:12" ht="16.95" customHeight="1" thickBot="1" x14ac:dyDescent="0.35">
      <c r="A22" s="60"/>
      <c r="B22" s="61"/>
      <c r="C22" s="39">
        <v>62.88</v>
      </c>
      <c r="D22" s="15">
        <v>53.33</v>
      </c>
      <c r="E22" s="14">
        <v>45.86</v>
      </c>
      <c r="F22" s="8">
        <v>53.27</v>
      </c>
      <c r="G22" s="14">
        <v>46.98</v>
      </c>
      <c r="H22" s="41">
        <v>41.21</v>
      </c>
      <c r="I22" s="1">
        <v>53.35</v>
      </c>
      <c r="J22" s="11">
        <v>51.63</v>
      </c>
      <c r="K22" s="8">
        <v>56.84</v>
      </c>
      <c r="L22" s="8">
        <v>45.53</v>
      </c>
    </row>
    <row r="23" spans="1:12" ht="16.95" customHeight="1" x14ac:dyDescent="0.3">
      <c r="A23" s="58">
        <v>4</v>
      </c>
      <c r="B23" s="59"/>
      <c r="C23" s="2">
        <v>73.12</v>
      </c>
      <c r="D23" s="14">
        <v>62.58</v>
      </c>
      <c r="E23" s="13">
        <v>57.83</v>
      </c>
      <c r="F23" s="38">
        <v>49.13</v>
      </c>
      <c r="G23" s="13">
        <v>56.9</v>
      </c>
      <c r="H23" s="42">
        <v>50.36</v>
      </c>
      <c r="I23" s="37">
        <v>65.28</v>
      </c>
      <c r="J23" s="10">
        <v>44.5</v>
      </c>
      <c r="K23" s="38">
        <v>51.22</v>
      </c>
      <c r="L23" s="38">
        <v>50.55</v>
      </c>
    </row>
    <row r="24" spans="1:12" ht="16.95" customHeight="1" x14ac:dyDescent="0.3">
      <c r="A24" s="60"/>
      <c r="B24" s="61"/>
      <c r="C24" s="2">
        <v>72.13</v>
      </c>
      <c r="D24" s="14">
        <v>62.9</v>
      </c>
      <c r="E24" s="14">
        <v>57.77</v>
      </c>
      <c r="F24" s="8">
        <v>49.47</v>
      </c>
      <c r="G24" s="14">
        <v>56.74</v>
      </c>
      <c r="H24" s="41">
        <v>49.76</v>
      </c>
      <c r="I24" s="1">
        <v>65.11</v>
      </c>
      <c r="J24" s="11">
        <v>44.69</v>
      </c>
      <c r="K24" s="8">
        <v>50.29</v>
      </c>
      <c r="L24" s="8">
        <v>50.73</v>
      </c>
    </row>
    <row r="25" spans="1:12" ht="16.95" customHeight="1" x14ac:dyDescent="0.3">
      <c r="A25" s="60"/>
      <c r="B25" s="61"/>
      <c r="C25" s="2">
        <v>71.819999999999993</v>
      </c>
      <c r="D25" s="14">
        <v>62.68</v>
      </c>
      <c r="E25" s="14">
        <v>57.72</v>
      </c>
      <c r="F25" s="8">
        <v>49.42</v>
      </c>
      <c r="G25" s="14">
        <v>57.1</v>
      </c>
      <c r="H25" s="41">
        <v>49.66</v>
      </c>
      <c r="I25" s="1">
        <v>64.180000000000007</v>
      </c>
      <c r="J25" s="11">
        <v>44.51</v>
      </c>
      <c r="K25" s="8">
        <v>50.25</v>
      </c>
      <c r="L25" s="8">
        <v>50.67</v>
      </c>
    </row>
    <row r="26" spans="1:12" ht="16.95" customHeight="1" x14ac:dyDescent="0.3">
      <c r="A26" s="60"/>
      <c r="B26" s="61"/>
      <c r="C26" s="2">
        <v>70.599999999999994</v>
      </c>
      <c r="D26" s="14">
        <v>62.94</v>
      </c>
      <c r="E26" s="14">
        <v>57.94</v>
      </c>
      <c r="F26" s="8">
        <v>49.39</v>
      </c>
      <c r="G26" s="14">
        <v>57.12</v>
      </c>
      <c r="H26" s="41">
        <v>50.04</v>
      </c>
      <c r="I26" s="1">
        <v>64.36</v>
      </c>
      <c r="J26" s="11">
        <v>44.52</v>
      </c>
      <c r="K26" s="8">
        <v>50.28</v>
      </c>
      <c r="L26" s="8">
        <v>50.75</v>
      </c>
    </row>
    <row r="27" spans="1:12" ht="16.95" customHeight="1" x14ac:dyDescent="0.3">
      <c r="A27" s="60"/>
      <c r="B27" s="61"/>
      <c r="C27" s="2">
        <v>70.67</v>
      </c>
      <c r="D27" s="14">
        <v>62.88</v>
      </c>
      <c r="E27" s="14">
        <v>58.06</v>
      </c>
      <c r="F27" s="8">
        <v>49.33</v>
      </c>
      <c r="G27" s="14">
        <v>56.82</v>
      </c>
      <c r="H27" s="41">
        <v>49.88</v>
      </c>
      <c r="I27" s="1">
        <v>64.349999999999994</v>
      </c>
      <c r="J27" s="11">
        <v>44.69</v>
      </c>
      <c r="K27" s="8">
        <v>50.41</v>
      </c>
      <c r="L27" s="8">
        <v>50.87</v>
      </c>
    </row>
    <row r="28" spans="1:12" ht="16.95" customHeight="1" x14ac:dyDescent="0.3">
      <c r="A28" s="60"/>
      <c r="B28" s="61"/>
      <c r="C28" s="2">
        <v>70.67</v>
      </c>
      <c r="D28" s="14">
        <v>63</v>
      </c>
      <c r="E28" s="14">
        <v>57.9</v>
      </c>
      <c r="F28" s="8">
        <v>49.55</v>
      </c>
      <c r="G28" s="14">
        <v>56.81</v>
      </c>
      <c r="H28" s="41">
        <v>49.85</v>
      </c>
      <c r="I28" s="1">
        <v>64.819999999999993</v>
      </c>
      <c r="J28" s="11">
        <v>44.61</v>
      </c>
      <c r="K28" s="8">
        <v>50.42</v>
      </c>
      <c r="L28" s="8">
        <v>50.56</v>
      </c>
    </row>
    <row r="29" spans="1:12" ht="16.95" customHeight="1" x14ac:dyDescent="0.3">
      <c r="A29" s="60"/>
      <c r="B29" s="61"/>
      <c r="C29" s="2">
        <v>70.67</v>
      </c>
      <c r="D29" s="14">
        <v>62.89</v>
      </c>
      <c r="E29" s="14">
        <v>57.89</v>
      </c>
      <c r="F29" s="8">
        <v>49.81</v>
      </c>
      <c r="G29" s="14">
        <v>56.71</v>
      </c>
      <c r="H29" s="41">
        <v>49.88</v>
      </c>
      <c r="I29" s="1">
        <v>64.55</v>
      </c>
      <c r="J29" s="11">
        <v>44.5</v>
      </c>
      <c r="K29" s="8">
        <v>50.46</v>
      </c>
      <c r="L29" s="8">
        <v>50.65</v>
      </c>
    </row>
    <row r="30" spans="1:12" ht="16.95" customHeight="1" x14ac:dyDescent="0.3">
      <c r="A30" s="60"/>
      <c r="B30" s="61"/>
      <c r="C30" s="2">
        <v>70.650000000000006</v>
      </c>
      <c r="D30" s="14">
        <v>62.94</v>
      </c>
      <c r="E30" s="14">
        <v>57.64</v>
      </c>
      <c r="F30" s="8">
        <v>49.74</v>
      </c>
      <c r="G30" s="14">
        <v>57</v>
      </c>
      <c r="H30" s="41">
        <v>50.22</v>
      </c>
      <c r="I30" s="1">
        <v>64.459999999999994</v>
      </c>
      <c r="J30" s="11">
        <v>44.73</v>
      </c>
      <c r="K30" s="8">
        <v>51.12</v>
      </c>
      <c r="L30" s="8">
        <v>50.72</v>
      </c>
    </row>
    <row r="31" spans="1:12" ht="16.95" customHeight="1" x14ac:dyDescent="0.3">
      <c r="A31" s="60"/>
      <c r="B31" s="61"/>
      <c r="C31" s="2">
        <v>70.69</v>
      </c>
      <c r="D31" s="14">
        <v>62.87</v>
      </c>
      <c r="E31" s="14">
        <v>57.95</v>
      </c>
      <c r="F31" s="8">
        <v>50.12</v>
      </c>
      <c r="G31" s="14">
        <v>57.14</v>
      </c>
      <c r="H31" s="41">
        <v>49.47</v>
      </c>
      <c r="I31" s="1">
        <v>63.96</v>
      </c>
      <c r="J31" s="11">
        <v>44.44</v>
      </c>
      <c r="K31" s="8">
        <v>50.31</v>
      </c>
      <c r="L31" s="8">
        <v>50.62</v>
      </c>
    </row>
    <row r="32" spans="1:12" ht="16.95" customHeight="1" thickBot="1" x14ac:dyDescent="0.35">
      <c r="A32" s="60"/>
      <c r="B32" s="61"/>
      <c r="C32" s="39">
        <v>71.349999999999994</v>
      </c>
      <c r="D32" s="15">
        <v>63.4</v>
      </c>
      <c r="E32" s="15">
        <v>57.4</v>
      </c>
      <c r="F32" s="4">
        <v>49.85</v>
      </c>
      <c r="G32" s="15">
        <v>57.06</v>
      </c>
      <c r="H32" s="40">
        <v>49.57</v>
      </c>
      <c r="I32" s="6">
        <v>62.78</v>
      </c>
      <c r="J32" s="12">
        <v>44.48</v>
      </c>
      <c r="K32" s="4">
        <v>51.4</v>
      </c>
      <c r="L32" s="4">
        <v>50.63</v>
      </c>
    </row>
    <row r="33" spans="1:12" ht="16.95" customHeight="1" x14ac:dyDescent="0.3">
      <c r="A33" s="58">
        <v>8</v>
      </c>
      <c r="B33" s="59"/>
      <c r="C33" s="2">
        <v>83.41</v>
      </c>
      <c r="D33" s="14">
        <v>73.52</v>
      </c>
      <c r="E33" s="14">
        <v>73.05</v>
      </c>
      <c r="F33" s="8">
        <v>56.15</v>
      </c>
      <c r="G33" s="14">
        <v>67.55</v>
      </c>
      <c r="H33" s="41">
        <v>61.27</v>
      </c>
      <c r="I33" s="1">
        <v>52.05</v>
      </c>
      <c r="J33" s="11">
        <v>53.7</v>
      </c>
      <c r="K33" s="8">
        <v>53.03</v>
      </c>
      <c r="L33" s="8">
        <v>56.2</v>
      </c>
    </row>
    <row r="34" spans="1:12" ht="16.95" customHeight="1" x14ac:dyDescent="0.3">
      <c r="A34" s="60"/>
      <c r="B34" s="61"/>
      <c r="C34" s="2">
        <v>83.98</v>
      </c>
      <c r="D34" s="14">
        <v>73.959999999999994</v>
      </c>
      <c r="E34" s="14">
        <v>73.31</v>
      </c>
      <c r="F34" s="8">
        <v>56.03</v>
      </c>
      <c r="G34" s="14">
        <v>68</v>
      </c>
      <c r="H34" s="41">
        <v>61.2</v>
      </c>
      <c r="I34" s="1">
        <v>51.96</v>
      </c>
      <c r="J34" s="11">
        <v>53.78</v>
      </c>
      <c r="K34" s="8">
        <v>52.76</v>
      </c>
      <c r="L34" s="8">
        <v>56.41</v>
      </c>
    </row>
    <row r="35" spans="1:12" ht="16.95" customHeight="1" x14ac:dyDescent="0.3">
      <c r="A35" s="60"/>
      <c r="B35" s="61"/>
      <c r="C35" s="2">
        <v>84.54</v>
      </c>
      <c r="D35" s="14">
        <v>74.400000000000006</v>
      </c>
      <c r="E35" s="14">
        <v>73.3</v>
      </c>
      <c r="F35" s="8">
        <v>56.14</v>
      </c>
      <c r="G35" s="14">
        <v>67.83</v>
      </c>
      <c r="H35" s="41">
        <v>61.52</v>
      </c>
      <c r="I35" s="1">
        <v>51.94</v>
      </c>
      <c r="J35" s="11">
        <v>53.95</v>
      </c>
      <c r="K35" s="8">
        <v>52.89</v>
      </c>
      <c r="L35" s="8">
        <v>56.35</v>
      </c>
    </row>
    <row r="36" spans="1:12" ht="16.95" customHeight="1" x14ac:dyDescent="0.3">
      <c r="A36" s="60"/>
      <c r="B36" s="61"/>
      <c r="C36" s="2">
        <v>82.41</v>
      </c>
      <c r="D36" s="14">
        <v>73.66</v>
      </c>
      <c r="E36" s="14">
        <v>72.97</v>
      </c>
      <c r="F36" s="8">
        <v>55.95</v>
      </c>
      <c r="G36" s="14">
        <v>67.349999999999994</v>
      </c>
      <c r="H36" s="41">
        <v>61.61</v>
      </c>
      <c r="I36" s="1">
        <v>52.14</v>
      </c>
      <c r="J36" s="11">
        <v>54</v>
      </c>
      <c r="K36" s="8">
        <v>52.86</v>
      </c>
      <c r="L36" s="8">
        <v>56.32</v>
      </c>
    </row>
    <row r="37" spans="1:12" ht="16.95" customHeight="1" x14ac:dyDescent="0.3">
      <c r="A37" s="60"/>
      <c r="B37" s="61"/>
      <c r="C37" s="2">
        <v>84.93</v>
      </c>
      <c r="D37" s="14">
        <v>73.73</v>
      </c>
      <c r="E37" s="14">
        <v>72.95</v>
      </c>
      <c r="F37" s="8">
        <v>55.76</v>
      </c>
      <c r="G37" s="14">
        <v>67.739999999999995</v>
      </c>
      <c r="H37" s="41">
        <v>61.78</v>
      </c>
      <c r="I37" s="1">
        <v>52.08</v>
      </c>
      <c r="J37" s="11">
        <v>53.99</v>
      </c>
      <c r="K37" s="8">
        <v>53.38</v>
      </c>
      <c r="L37" s="8">
        <v>56.19</v>
      </c>
    </row>
    <row r="38" spans="1:12" ht="16.95" customHeight="1" x14ac:dyDescent="0.3">
      <c r="A38" s="60"/>
      <c r="B38" s="61"/>
      <c r="C38" s="2">
        <v>83.58</v>
      </c>
      <c r="D38" s="14">
        <v>73.86</v>
      </c>
      <c r="E38" s="14">
        <v>72.849999999999994</v>
      </c>
      <c r="F38" s="8">
        <v>55.92</v>
      </c>
      <c r="G38" s="14">
        <v>67.61</v>
      </c>
      <c r="H38" s="41">
        <v>61.62</v>
      </c>
      <c r="I38" s="1">
        <v>52.11</v>
      </c>
      <c r="J38" s="11">
        <v>53.8</v>
      </c>
      <c r="K38" s="8">
        <v>52.79</v>
      </c>
      <c r="L38" s="8">
        <v>56.33</v>
      </c>
    </row>
    <row r="39" spans="1:12" ht="16.95" customHeight="1" x14ac:dyDescent="0.3">
      <c r="A39" s="60"/>
      <c r="B39" s="61"/>
      <c r="C39" s="2">
        <v>82.91</v>
      </c>
      <c r="D39" s="14">
        <v>73.489999999999995</v>
      </c>
      <c r="E39" s="14">
        <v>73.27</v>
      </c>
      <c r="F39" s="8">
        <v>55.86</v>
      </c>
      <c r="G39" s="14">
        <v>67.25</v>
      </c>
      <c r="H39" s="41">
        <v>61.52</v>
      </c>
      <c r="I39" s="1">
        <v>52.09</v>
      </c>
      <c r="J39" s="11">
        <v>53.98</v>
      </c>
      <c r="K39" s="8">
        <v>52.84</v>
      </c>
      <c r="L39" s="8">
        <v>56.18</v>
      </c>
    </row>
    <row r="40" spans="1:12" ht="16.95" customHeight="1" x14ac:dyDescent="0.3">
      <c r="A40" s="60"/>
      <c r="B40" s="61"/>
      <c r="C40" s="2">
        <v>82.83</v>
      </c>
      <c r="D40" s="14">
        <v>73.53</v>
      </c>
      <c r="E40" s="14">
        <v>73.53</v>
      </c>
      <c r="F40" s="8">
        <v>55.86</v>
      </c>
      <c r="G40" s="14">
        <v>67.599999999999994</v>
      </c>
      <c r="H40" s="41">
        <v>61.39</v>
      </c>
      <c r="I40" s="1">
        <v>52.1</v>
      </c>
      <c r="J40" s="11">
        <v>53.88</v>
      </c>
      <c r="K40" s="8">
        <v>52.98</v>
      </c>
      <c r="L40" s="8">
        <v>56.33</v>
      </c>
    </row>
    <row r="41" spans="1:12" ht="16.95" customHeight="1" x14ac:dyDescent="0.3">
      <c r="A41" s="60"/>
      <c r="B41" s="61"/>
      <c r="C41" s="2">
        <v>82.35</v>
      </c>
      <c r="D41" s="14">
        <v>73.37</v>
      </c>
      <c r="E41" s="14">
        <v>72.5</v>
      </c>
      <c r="F41" s="8">
        <v>56.02</v>
      </c>
      <c r="G41" s="14">
        <v>68.400000000000006</v>
      </c>
      <c r="H41" s="41">
        <v>61.49</v>
      </c>
      <c r="I41" s="1">
        <v>52</v>
      </c>
      <c r="J41" s="11">
        <v>54.03</v>
      </c>
      <c r="K41" s="8">
        <v>53.09</v>
      </c>
      <c r="L41" s="8">
        <v>56.16</v>
      </c>
    </row>
    <row r="42" spans="1:12" ht="16.95" customHeight="1" thickBot="1" x14ac:dyDescent="0.35">
      <c r="A42" s="60"/>
      <c r="B42" s="61"/>
      <c r="C42" s="39">
        <v>83.84</v>
      </c>
      <c r="D42" s="15">
        <v>73.83</v>
      </c>
      <c r="E42" s="15">
        <v>73.31</v>
      </c>
      <c r="F42" s="8">
        <v>55.92</v>
      </c>
      <c r="G42" s="14">
        <v>68.48</v>
      </c>
      <c r="H42" s="41">
        <v>61.67</v>
      </c>
      <c r="I42" s="1">
        <v>52.12</v>
      </c>
      <c r="J42" s="11">
        <v>53.85</v>
      </c>
      <c r="K42" s="8">
        <v>52.84</v>
      </c>
      <c r="L42" s="8">
        <v>56.25</v>
      </c>
    </row>
    <row r="43" spans="1:12" ht="16.95" customHeight="1" x14ac:dyDescent="0.3">
      <c r="A43" s="58">
        <v>15</v>
      </c>
      <c r="B43" s="59"/>
      <c r="C43" s="11">
        <v>94.53</v>
      </c>
      <c r="D43" s="14">
        <v>87.75</v>
      </c>
      <c r="E43" s="14">
        <v>80.459999999999994</v>
      </c>
      <c r="F43" s="38">
        <v>65.94</v>
      </c>
      <c r="G43" s="13">
        <v>79.2</v>
      </c>
      <c r="H43" s="13">
        <v>73.58</v>
      </c>
      <c r="I43" s="37">
        <v>58.85</v>
      </c>
      <c r="J43" s="10">
        <v>63.28</v>
      </c>
      <c r="K43" s="38">
        <v>59.64</v>
      </c>
      <c r="L43" s="38">
        <v>56.95</v>
      </c>
    </row>
    <row r="44" spans="1:12" ht="16.95" customHeight="1" x14ac:dyDescent="0.3">
      <c r="A44" s="60"/>
      <c r="B44" s="61"/>
      <c r="C44" s="11">
        <v>93.42</v>
      </c>
      <c r="D44" s="14">
        <v>87.62</v>
      </c>
      <c r="E44" s="14">
        <v>80.69</v>
      </c>
      <c r="F44" s="8">
        <v>65.48</v>
      </c>
      <c r="G44" s="14">
        <v>79.61</v>
      </c>
      <c r="H44" s="14">
        <v>73.209999999999994</v>
      </c>
      <c r="I44" s="1">
        <v>58.53</v>
      </c>
      <c r="J44" s="11">
        <v>63.55</v>
      </c>
      <c r="K44" s="8">
        <v>59.76</v>
      </c>
      <c r="L44" s="8">
        <v>57.05</v>
      </c>
    </row>
    <row r="45" spans="1:12" ht="16.95" customHeight="1" x14ac:dyDescent="0.3">
      <c r="A45" s="60"/>
      <c r="B45" s="61"/>
      <c r="C45" s="11">
        <v>92.75</v>
      </c>
      <c r="D45" s="14">
        <v>87.53</v>
      </c>
      <c r="E45" s="14">
        <v>80.7</v>
      </c>
      <c r="F45" s="8">
        <v>65.260000000000005</v>
      </c>
      <c r="G45" s="14">
        <v>79.97</v>
      </c>
      <c r="H45" s="14">
        <v>72.45</v>
      </c>
      <c r="I45" s="1">
        <v>58.86</v>
      </c>
      <c r="J45" s="11">
        <v>63.32</v>
      </c>
      <c r="K45" s="8">
        <v>60.2</v>
      </c>
      <c r="L45" s="8">
        <v>56.96</v>
      </c>
    </row>
    <row r="46" spans="1:12" ht="16.95" customHeight="1" x14ac:dyDescent="0.3">
      <c r="A46" s="60"/>
      <c r="B46" s="61"/>
      <c r="C46" s="11">
        <v>96.23</v>
      </c>
      <c r="D46" s="14">
        <v>87.55</v>
      </c>
      <c r="E46" s="14">
        <v>80.98</v>
      </c>
      <c r="F46" s="8">
        <v>65.28</v>
      </c>
      <c r="G46" s="14">
        <v>80.819999999999993</v>
      </c>
      <c r="H46" s="14">
        <v>72.62</v>
      </c>
      <c r="I46" s="1">
        <v>58.38</v>
      </c>
      <c r="J46" s="11">
        <v>63.47</v>
      </c>
      <c r="K46" s="8">
        <v>59.81</v>
      </c>
      <c r="L46" s="8">
        <v>57</v>
      </c>
    </row>
    <row r="47" spans="1:12" ht="16.95" customHeight="1" x14ac:dyDescent="0.3">
      <c r="A47" s="60"/>
      <c r="B47" s="61"/>
      <c r="C47" s="11">
        <v>94.5</v>
      </c>
      <c r="D47" s="14">
        <v>87.44</v>
      </c>
      <c r="E47" s="14">
        <v>81.81</v>
      </c>
      <c r="F47" s="8">
        <v>65.489999999999995</v>
      </c>
      <c r="G47" s="14">
        <v>80.38</v>
      </c>
      <c r="H47" s="14">
        <v>72.66</v>
      </c>
      <c r="I47" s="1">
        <v>58.45</v>
      </c>
      <c r="J47" s="11">
        <v>63.39</v>
      </c>
      <c r="K47" s="8">
        <v>60.8</v>
      </c>
      <c r="L47" s="8">
        <v>57.06</v>
      </c>
    </row>
    <row r="48" spans="1:12" ht="16.95" customHeight="1" x14ac:dyDescent="0.3">
      <c r="A48" s="60"/>
      <c r="B48" s="61"/>
      <c r="C48" s="11">
        <v>94.79</v>
      </c>
      <c r="D48" s="14">
        <v>87.9</v>
      </c>
      <c r="E48" s="14">
        <v>80.959999999999994</v>
      </c>
      <c r="F48" s="8">
        <v>65.25</v>
      </c>
      <c r="G48" s="14">
        <v>80.81</v>
      </c>
      <c r="H48" s="14">
        <v>72.09</v>
      </c>
      <c r="I48" s="1">
        <v>58.83</v>
      </c>
      <c r="J48" s="11">
        <v>63.47</v>
      </c>
      <c r="K48" s="8">
        <v>59.82</v>
      </c>
      <c r="L48" s="8">
        <v>56.98</v>
      </c>
    </row>
    <row r="49" spans="1:12" ht="16.95" customHeight="1" x14ac:dyDescent="0.3">
      <c r="A49" s="60"/>
      <c r="B49" s="61"/>
      <c r="C49" s="11">
        <v>95.39</v>
      </c>
      <c r="D49" s="14">
        <v>86.99</v>
      </c>
      <c r="E49" s="14">
        <v>80.900000000000006</v>
      </c>
      <c r="F49" s="8">
        <v>65.12</v>
      </c>
      <c r="G49" s="14">
        <v>80.78</v>
      </c>
      <c r="H49" s="14">
        <v>72.55</v>
      </c>
      <c r="I49" s="1">
        <v>58.51</v>
      </c>
      <c r="J49" s="11">
        <v>63.51</v>
      </c>
      <c r="K49" s="8">
        <v>60.25</v>
      </c>
      <c r="L49" s="8">
        <v>57.02</v>
      </c>
    </row>
    <row r="50" spans="1:12" ht="16.95" customHeight="1" x14ac:dyDescent="0.3">
      <c r="A50" s="60"/>
      <c r="B50" s="61"/>
      <c r="C50" s="11">
        <v>94.99</v>
      </c>
      <c r="D50" s="14">
        <v>86.76</v>
      </c>
      <c r="E50" s="14">
        <v>80.77</v>
      </c>
      <c r="F50" s="8">
        <v>64.89</v>
      </c>
      <c r="G50" s="14">
        <v>80.98</v>
      </c>
      <c r="H50" s="14">
        <v>72.400000000000006</v>
      </c>
      <c r="I50" s="1">
        <v>58.57</v>
      </c>
      <c r="J50" s="11">
        <v>63.45</v>
      </c>
      <c r="K50" s="8">
        <v>59.7</v>
      </c>
      <c r="L50" s="8">
        <v>57.01</v>
      </c>
    </row>
    <row r="51" spans="1:12" ht="16.95" customHeight="1" x14ac:dyDescent="0.3">
      <c r="A51" s="60"/>
      <c r="B51" s="61"/>
      <c r="C51" s="11">
        <v>94.68</v>
      </c>
      <c r="D51" s="14">
        <v>87.05</v>
      </c>
      <c r="E51" s="14">
        <v>80.430000000000007</v>
      </c>
      <c r="F51" s="8">
        <v>64.849999999999994</v>
      </c>
      <c r="G51" s="14">
        <v>81.010000000000005</v>
      </c>
      <c r="H51" s="14">
        <v>72.62</v>
      </c>
      <c r="I51" s="1">
        <v>59.05</v>
      </c>
      <c r="J51" s="11">
        <v>63.38</v>
      </c>
      <c r="K51" s="8">
        <v>59.87</v>
      </c>
      <c r="L51" s="8">
        <v>57.14</v>
      </c>
    </row>
    <row r="52" spans="1:12" ht="16.95" customHeight="1" thickBot="1" x14ac:dyDescent="0.35">
      <c r="A52" s="60"/>
      <c r="B52" s="61"/>
      <c r="C52" s="12">
        <v>94.69</v>
      </c>
      <c r="D52" s="15">
        <v>87.09</v>
      </c>
      <c r="E52" s="15">
        <v>79.83</v>
      </c>
      <c r="F52" s="4">
        <v>65.22</v>
      </c>
      <c r="G52" s="15">
        <v>80.95</v>
      </c>
      <c r="H52" s="15">
        <v>72.17</v>
      </c>
      <c r="I52" s="6">
        <v>58.84</v>
      </c>
      <c r="J52" s="12">
        <v>63.28</v>
      </c>
      <c r="K52" s="4">
        <v>59.59</v>
      </c>
      <c r="L52" s="4">
        <v>57</v>
      </c>
    </row>
    <row r="53" spans="1:12" ht="16.95" customHeight="1" x14ac:dyDescent="0.3">
      <c r="A53" s="58">
        <f>Punkter!$C$7</f>
        <v>30</v>
      </c>
      <c r="B53" s="59"/>
      <c r="C53" s="11">
        <v>102.84</v>
      </c>
      <c r="D53" s="14">
        <v>97.93</v>
      </c>
      <c r="E53" s="14">
        <v>91.62</v>
      </c>
      <c r="F53" s="8">
        <v>75.42</v>
      </c>
      <c r="G53" s="14">
        <v>94.15</v>
      </c>
      <c r="H53" s="14">
        <v>82.65</v>
      </c>
      <c r="I53" s="1">
        <v>71</v>
      </c>
      <c r="J53" s="11">
        <v>73.38</v>
      </c>
      <c r="K53" s="8">
        <v>62.73</v>
      </c>
      <c r="L53" s="8">
        <v>62.7</v>
      </c>
    </row>
    <row r="54" spans="1:12" ht="16.95" customHeight="1" x14ac:dyDescent="0.3">
      <c r="A54" s="60"/>
      <c r="B54" s="61"/>
      <c r="C54" s="11">
        <v>102.91</v>
      </c>
      <c r="D54" s="14">
        <v>97.54</v>
      </c>
      <c r="E54" s="14">
        <v>90.11</v>
      </c>
      <c r="F54" s="8">
        <v>75.56</v>
      </c>
      <c r="G54" s="14">
        <v>94.02</v>
      </c>
      <c r="H54" s="14">
        <v>82.58</v>
      </c>
      <c r="I54" s="1">
        <v>70.62</v>
      </c>
      <c r="J54" s="11">
        <v>73.260000000000005</v>
      </c>
      <c r="K54" s="8">
        <v>63.51</v>
      </c>
      <c r="L54" s="8">
        <v>62.77</v>
      </c>
    </row>
    <row r="55" spans="1:12" ht="16.95" customHeight="1" x14ac:dyDescent="0.3">
      <c r="A55" s="60"/>
      <c r="B55" s="61"/>
      <c r="C55" s="11">
        <v>106.48</v>
      </c>
      <c r="D55" s="14">
        <v>97.1</v>
      </c>
      <c r="E55" s="14">
        <v>89.96</v>
      </c>
      <c r="F55" s="8">
        <v>75.5</v>
      </c>
      <c r="G55" s="14">
        <v>94.72</v>
      </c>
      <c r="H55" s="14">
        <v>82.79</v>
      </c>
      <c r="I55" s="1">
        <v>69.430000000000007</v>
      </c>
      <c r="J55" s="11">
        <v>73.81</v>
      </c>
      <c r="K55" s="8">
        <v>62.55</v>
      </c>
      <c r="L55" s="8">
        <v>62.72</v>
      </c>
    </row>
    <row r="56" spans="1:12" ht="16.95" customHeight="1" x14ac:dyDescent="0.3">
      <c r="A56" s="60"/>
      <c r="B56" s="61"/>
      <c r="C56" s="11">
        <v>105.2</v>
      </c>
      <c r="D56" s="14">
        <v>93.1</v>
      </c>
      <c r="E56" s="14">
        <v>89.03</v>
      </c>
      <c r="F56" s="8">
        <v>75.39</v>
      </c>
      <c r="G56" s="14">
        <v>95.35</v>
      </c>
      <c r="H56" s="14">
        <v>82.41</v>
      </c>
      <c r="I56" s="1">
        <v>69.12</v>
      </c>
      <c r="J56" s="11">
        <v>73.7</v>
      </c>
      <c r="K56" s="8">
        <v>63.36</v>
      </c>
      <c r="L56" s="8">
        <v>62.85</v>
      </c>
    </row>
    <row r="57" spans="1:12" ht="16.95" customHeight="1" x14ac:dyDescent="0.3">
      <c r="A57" s="60"/>
      <c r="B57" s="61"/>
      <c r="C57" s="11">
        <v>104.91</v>
      </c>
      <c r="D57" s="14">
        <v>92.97</v>
      </c>
      <c r="E57" s="14">
        <v>90.12</v>
      </c>
      <c r="F57" s="8">
        <v>75.44</v>
      </c>
      <c r="G57" s="14">
        <v>95.11</v>
      </c>
      <c r="H57" s="14">
        <v>82.55</v>
      </c>
      <c r="I57" s="1">
        <v>70.7</v>
      </c>
      <c r="J57" s="11">
        <v>73.87</v>
      </c>
      <c r="K57" s="8">
        <v>62.61</v>
      </c>
      <c r="L57" s="8">
        <v>62.81</v>
      </c>
    </row>
    <row r="58" spans="1:12" ht="16.95" customHeight="1" x14ac:dyDescent="0.3">
      <c r="A58" s="60"/>
      <c r="B58" s="61"/>
      <c r="C58" s="11">
        <v>104.99</v>
      </c>
      <c r="D58" s="14">
        <v>92.91</v>
      </c>
      <c r="E58" s="14">
        <v>90.84</v>
      </c>
      <c r="F58" s="8">
        <v>76.180000000000007</v>
      </c>
      <c r="G58" s="14">
        <v>94.66</v>
      </c>
      <c r="H58" s="14">
        <v>82.64</v>
      </c>
      <c r="I58" s="1">
        <v>69.05</v>
      </c>
      <c r="J58" s="11">
        <v>73.36</v>
      </c>
      <c r="K58" s="8">
        <v>63.01</v>
      </c>
      <c r="L58" s="8">
        <v>62.8</v>
      </c>
    </row>
    <row r="59" spans="1:12" ht="16.95" customHeight="1" x14ac:dyDescent="0.3">
      <c r="A59" s="60"/>
      <c r="B59" s="61"/>
      <c r="C59" s="11">
        <v>104.56</v>
      </c>
      <c r="D59" s="14">
        <v>96.52</v>
      </c>
      <c r="E59" s="14">
        <v>90.17</v>
      </c>
      <c r="F59" s="8">
        <v>75.33</v>
      </c>
      <c r="G59" s="14">
        <v>94.85</v>
      </c>
      <c r="H59" s="14">
        <v>82.61</v>
      </c>
      <c r="I59" s="1">
        <v>69.37</v>
      </c>
      <c r="J59" s="11">
        <v>73.319999999999993</v>
      </c>
      <c r="K59" s="8">
        <v>62.76</v>
      </c>
      <c r="L59" s="8">
        <v>62.7</v>
      </c>
    </row>
    <row r="60" spans="1:12" ht="16.95" customHeight="1" x14ac:dyDescent="0.3">
      <c r="A60" s="60"/>
      <c r="B60" s="61"/>
      <c r="C60" s="11">
        <v>104.77</v>
      </c>
      <c r="D60" s="14">
        <v>96.98</v>
      </c>
      <c r="E60" s="14">
        <v>90.45</v>
      </c>
      <c r="F60" s="8">
        <v>75.48</v>
      </c>
      <c r="G60" s="14">
        <v>94.7</v>
      </c>
      <c r="H60" s="14">
        <v>82.09</v>
      </c>
      <c r="I60" s="1">
        <v>69.94</v>
      </c>
      <c r="J60" s="11">
        <v>73.540000000000006</v>
      </c>
      <c r="K60" s="8">
        <v>62.83</v>
      </c>
      <c r="L60" s="8">
        <v>62.94</v>
      </c>
    </row>
    <row r="61" spans="1:12" ht="16.95" customHeight="1" x14ac:dyDescent="0.3">
      <c r="A61" s="60"/>
      <c r="B61" s="61"/>
      <c r="C61" s="11">
        <v>102.32</v>
      </c>
      <c r="D61" s="14">
        <v>96.34</v>
      </c>
      <c r="E61" s="14">
        <v>90.7</v>
      </c>
      <c r="F61" s="8">
        <v>75.680000000000007</v>
      </c>
      <c r="G61" s="14">
        <v>93.2</v>
      </c>
      <c r="H61" s="14">
        <v>82.19</v>
      </c>
      <c r="I61" s="1">
        <v>69.34</v>
      </c>
      <c r="J61" s="11">
        <v>73.39</v>
      </c>
      <c r="K61" s="8">
        <v>63.42</v>
      </c>
      <c r="L61" s="8">
        <v>62.83</v>
      </c>
    </row>
    <row r="62" spans="1:12" ht="16.95" customHeight="1" thickBot="1" x14ac:dyDescent="0.35">
      <c r="A62" s="62"/>
      <c r="B62" s="63"/>
      <c r="C62" s="12">
        <v>101.28</v>
      </c>
      <c r="D62" s="15">
        <v>97.07</v>
      </c>
      <c r="E62" s="15">
        <v>91</v>
      </c>
      <c r="F62" s="4">
        <v>75.89</v>
      </c>
      <c r="G62" s="15">
        <v>93.49</v>
      </c>
      <c r="H62" s="15">
        <v>82.4</v>
      </c>
      <c r="I62" s="6">
        <v>69.52</v>
      </c>
      <c r="J62" s="12">
        <v>73.239999999999995</v>
      </c>
      <c r="K62" s="4">
        <v>62.74</v>
      </c>
      <c r="L62" s="4">
        <v>62.74</v>
      </c>
    </row>
    <row r="66" spans="9:10" x14ac:dyDescent="0.3">
      <c r="I66" s="2" t="s">
        <v>27</v>
      </c>
      <c r="J66" s="2">
        <v>100</v>
      </c>
    </row>
    <row r="67" spans="9:10" x14ac:dyDescent="0.3">
      <c r="I67" s="2" t="s">
        <v>28</v>
      </c>
      <c r="J67" s="2">
        <v>100</v>
      </c>
    </row>
    <row r="68" spans="9:10" x14ac:dyDescent="0.3">
      <c r="I68" s="2" t="s">
        <v>29</v>
      </c>
      <c r="J68" s="2">
        <v>2.5798999999999999</v>
      </c>
    </row>
    <row r="69" spans="9:10" x14ac:dyDescent="0.3">
      <c r="I69" s="2" t="s">
        <v>30</v>
      </c>
      <c r="J69" s="2" t="s">
        <v>35</v>
      </c>
    </row>
    <row r="70" spans="9:10" x14ac:dyDescent="0.3">
      <c r="I70" s="2" t="s">
        <v>31</v>
      </c>
      <c r="J70" s="2" t="s">
        <v>32</v>
      </c>
    </row>
    <row r="72" spans="9:10" x14ac:dyDescent="0.3">
      <c r="I72" s="2" t="s">
        <v>2</v>
      </c>
      <c r="J72" s="2">
        <v>0</v>
      </c>
    </row>
  </sheetData>
  <mergeCells count="19">
    <mergeCell ref="N11:O11"/>
    <mergeCell ref="N3:O3"/>
    <mergeCell ref="N8:O8"/>
    <mergeCell ref="N9:O9"/>
    <mergeCell ref="N10:O10"/>
    <mergeCell ref="N5:O5"/>
    <mergeCell ref="N6:O6"/>
    <mergeCell ref="N7:O7"/>
    <mergeCell ref="N4:O4"/>
    <mergeCell ref="J1:K1"/>
    <mergeCell ref="A3:B12"/>
    <mergeCell ref="A13:B22"/>
    <mergeCell ref="A1:A2"/>
    <mergeCell ref="C1:F1"/>
    <mergeCell ref="G1:I1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workbookViewId="0">
      <selection activeCell="N4" sqref="N4:R12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67" t="s">
        <v>4</v>
      </c>
      <c r="B1" s="3" t="s">
        <v>3</v>
      </c>
      <c r="C1" s="67">
        <f>Punkter!$A$2</f>
        <v>0.01</v>
      </c>
      <c r="D1" s="69"/>
      <c r="E1" s="69"/>
      <c r="F1" s="70"/>
      <c r="G1" s="67">
        <f>Punkter!$A$3</f>
        <v>0.08</v>
      </c>
      <c r="H1" s="69"/>
      <c r="I1" s="70"/>
      <c r="J1" s="67">
        <f>Punkter!$A$4</f>
        <v>0.34</v>
      </c>
      <c r="K1" s="70"/>
      <c r="L1" s="17">
        <f>Punkter!$A$5</f>
        <v>2</v>
      </c>
    </row>
    <row r="2" spans="1:18" ht="17.399999999999999" customHeight="1" thickBot="1" x14ac:dyDescent="0.35">
      <c r="A2" s="68"/>
      <c r="B2" s="4" t="s">
        <v>2</v>
      </c>
      <c r="C2" s="5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16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58">
        <f>Punkter!$C$2</f>
        <v>1</v>
      </c>
      <c r="B3" s="59"/>
      <c r="C3" s="2">
        <v>45.12</v>
      </c>
      <c r="D3" s="14">
        <v>41.31</v>
      </c>
      <c r="E3" s="13">
        <v>37.950000000000003</v>
      </c>
      <c r="F3" s="3">
        <v>60.88</v>
      </c>
      <c r="G3" s="13">
        <v>39.64</v>
      </c>
      <c r="H3" s="42">
        <v>36.25</v>
      </c>
      <c r="I3" s="7">
        <v>51.95</v>
      </c>
      <c r="J3" s="10">
        <v>37.75</v>
      </c>
      <c r="K3" s="19">
        <v>55.46</v>
      </c>
      <c r="L3" s="3">
        <v>38.19</v>
      </c>
    </row>
    <row r="4" spans="1:18" ht="17.399999999999999" customHeight="1" x14ac:dyDescent="0.3">
      <c r="A4" s="60"/>
      <c r="B4" s="61"/>
      <c r="C4" s="2">
        <v>44.94</v>
      </c>
      <c r="D4" s="14">
        <v>41.61</v>
      </c>
      <c r="E4" s="14">
        <v>37.79</v>
      </c>
      <c r="F4" s="8">
        <v>60.5</v>
      </c>
      <c r="G4" s="14">
        <v>39.33</v>
      </c>
      <c r="H4" s="41">
        <v>36.22</v>
      </c>
      <c r="I4" s="1">
        <v>51.89</v>
      </c>
      <c r="J4" s="11">
        <v>37.68</v>
      </c>
      <c r="K4" s="8">
        <v>56.29</v>
      </c>
      <c r="L4" s="8">
        <v>38.33</v>
      </c>
      <c r="N4" s="64" t="s">
        <v>6</v>
      </c>
      <c r="O4" s="64"/>
      <c r="P4" s="64"/>
      <c r="Q4" s="64"/>
      <c r="R4" s="64"/>
    </row>
    <row r="5" spans="1:18" ht="17.399999999999999" customHeight="1" x14ac:dyDescent="0.3">
      <c r="A5" s="60"/>
      <c r="B5" s="61"/>
      <c r="C5" s="2">
        <v>44.98</v>
      </c>
      <c r="D5" s="14">
        <v>41.68</v>
      </c>
      <c r="E5" s="14">
        <v>37.97</v>
      </c>
      <c r="F5" s="9">
        <v>60.74</v>
      </c>
      <c r="G5" s="14">
        <v>39.76</v>
      </c>
      <c r="H5" s="41">
        <v>36.200000000000003</v>
      </c>
      <c r="I5" s="1">
        <v>51.65</v>
      </c>
      <c r="J5" s="11">
        <v>37.51</v>
      </c>
      <c r="K5" s="8">
        <v>55.79</v>
      </c>
      <c r="L5" s="8">
        <v>38.29</v>
      </c>
      <c r="N5" s="64" t="s">
        <v>7</v>
      </c>
      <c r="O5" s="64"/>
      <c r="P5" s="64" t="s">
        <v>23</v>
      </c>
      <c r="Q5" s="64"/>
      <c r="R5" s="64"/>
    </row>
    <row r="6" spans="1:18" ht="17.399999999999999" customHeight="1" x14ac:dyDescent="0.3">
      <c r="A6" s="60"/>
      <c r="B6" s="61"/>
      <c r="C6" s="2">
        <v>44.8</v>
      </c>
      <c r="D6" s="14">
        <v>41.65</v>
      </c>
      <c r="E6" s="14">
        <v>38.4</v>
      </c>
      <c r="F6" s="9">
        <v>60.64</v>
      </c>
      <c r="G6" s="14">
        <v>39.67</v>
      </c>
      <c r="H6" s="43">
        <v>36.25</v>
      </c>
      <c r="I6" s="1">
        <v>51.62</v>
      </c>
      <c r="J6" s="11">
        <v>37.6</v>
      </c>
      <c r="K6" s="8">
        <v>55.6</v>
      </c>
      <c r="L6" s="8">
        <v>38.270000000000003</v>
      </c>
      <c r="N6" s="64" t="s">
        <v>8</v>
      </c>
      <c r="O6" s="64"/>
      <c r="P6" s="64" t="s">
        <v>23</v>
      </c>
      <c r="Q6" s="64"/>
      <c r="R6" s="64"/>
    </row>
    <row r="7" spans="1:18" ht="17.399999999999999" customHeight="1" x14ac:dyDescent="0.3">
      <c r="A7" s="60"/>
      <c r="B7" s="61"/>
      <c r="C7" s="2">
        <v>45.22</v>
      </c>
      <c r="D7" s="14">
        <v>41.57</v>
      </c>
      <c r="E7" s="14">
        <v>38.22</v>
      </c>
      <c r="F7" s="8">
        <v>60.51</v>
      </c>
      <c r="G7" s="14">
        <v>39.869999999999997</v>
      </c>
      <c r="H7" s="41">
        <v>35.81</v>
      </c>
      <c r="I7" s="1">
        <v>51.8</v>
      </c>
      <c r="J7" s="11">
        <v>37.54</v>
      </c>
      <c r="K7" s="8">
        <v>55.77</v>
      </c>
      <c r="L7" s="8">
        <v>38.29</v>
      </c>
      <c r="N7" s="64" t="s">
        <v>9</v>
      </c>
      <c r="O7" s="64"/>
      <c r="P7" s="64" t="s">
        <v>24</v>
      </c>
      <c r="Q7" s="64"/>
      <c r="R7" s="64"/>
    </row>
    <row r="8" spans="1:18" ht="17.399999999999999" customHeight="1" x14ac:dyDescent="0.3">
      <c r="A8" s="60"/>
      <c r="B8" s="61"/>
      <c r="C8" s="2">
        <v>45.14</v>
      </c>
      <c r="D8" s="14">
        <v>41.58</v>
      </c>
      <c r="E8" s="14">
        <v>38.200000000000003</v>
      </c>
      <c r="F8" s="8">
        <v>60.63</v>
      </c>
      <c r="G8" s="14">
        <v>39.89</v>
      </c>
      <c r="H8" s="41">
        <v>35.869999999999997</v>
      </c>
      <c r="I8" s="1">
        <v>51.81</v>
      </c>
      <c r="J8" s="11">
        <v>37.799999999999997</v>
      </c>
      <c r="K8" s="8">
        <v>56.3</v>
      </c>
      <c r="L8" s="8">
        <v>38.22</v>
      </c>
      <c r="N8" s="64" t="s">
        <v>10</v>
      </c>
      <c r="O8" s="64"/>
      <c r="P8" s="64" t="s">
        <v>25</v>
      </c>
      <c r="Q8" s="64"/>
      <c r="R8" s="64"/>
    </row>
    <row r="9" spans="1:18" ht="17.399999999999999" customHeight="1" x14ac:dyDescent="0.3">
      <c r="A9" s="60"/>
      <c r="B9" s="61"/>
      <c r="C9" s="2">
        <v>45.33</v>
      </c>
      <c r="D9" s="14">
        <v>41.53</v>
      </c>
      <c r="E9" s="14">
        <v>38.409999999999997</v>
      </c>
      <c r="F9" s="8">
        <v>60.71</v>
      </c>
      <c r="G9" s="14">
        <v>40</v>
      </c>
      <c r="H9" s="41">
        <v>35.93</v>
      </c>
      <c r="I9" s="1">
        <v>51.85</v>
      </c>
      <c r="J9" s="11">
        <v>37.64</v>
      </c>
      <c r="K9" s="8">
        <v>55.74</v>
      </c>
      <c r="L9" s="8">
        <v>38.299999999999997</v>
      </c>
      <c r="N9" s="64" t="s">
        <v>11</v>
      </c>
      <c r="O9" s="64"/>
      <c r="P9" s="66">
        <v>42661</v>
      </c>
      <c r="Q9" s="64"/>
      <c r="R9" s="64"/>
    </row>
    <row r="10" spans="1:18" ht="17.399999999999999" customHeight="1" x14ac:dyDescent="0.3">
      <c r="A10" s="60"/>
      <c r="B10" s="61"/>
      <c r="C10" s="2">
        <v>45.5</v>
      </c>
      <c r="D10" s="14">
        <v>41.18</v>
      </c>
      <c r="E10" s="14">
        <v>38.17</v>
      </c>
      <c r="F10" s="8">
        <v>60.8</v>
      </c>
      <c r="G10" s="14">
        <v>39.42</v>
      </c>
      <c r="H10" s="41">
        <v>35.96</v>
      </c>
      <c r="I10" s="1">
        <v>51.79</v>
      </c>
      <c r="J10" s="11">
        <v>37.479999999999997</v>
      </c>
      <c r="K10" s="8">
        <v>56.04</v>
      </c>
      <c r="L10" s="8">
        <v>38.299999999999997</v>
      </c>
      <c r="N10" s="64" t="s">
        <v>12</v>
      </c>
      <c r="O10" s="64"/>
      <c r="P10" s="64">
        <v>18</v>
      </c>
      <c r="Q10" s="64"/>
      <c r="R10" s="64"/>
    </row>
    <row r="11" spans="1:18" ht="17.399999999999999" customHeight="1" x14ac:dyDescent="0.3">
      <c r="A11" s="60"/>
      <c r="B11" s="61"/>
      <c r="C11" s="2">
        <v>45.44</v>
      </c>
      <c r="D11" s="14">
        <v>41.17</v>
      </c>
      <c r="E11" s="14">
        <v>38.369999999999997</v>
      </c>
      <c r="F11" s="8">
        <v>60.92</v>
      </c>
      <c r="G11" s="14">
        <v>40.049999999999997</v>
      </c>
      <c r="H11" s="41">
        <v>36.020000000000003</v>
      </c>
      <c r="I11" s="1">
        <v>51.73</v>
      </c>
      <c r="J11" s="11">
        <v>37.64</v>
      </c>
      <c r="K11" s="8">
        <v>56.21</v>
      </c>
      <c r="L11" s="8">
        <v>38.33</v>
      </c>
      <c r="N11" s="64" t="s">
        <v>13</v>
      </c>
      <c r="O11" s="64"/>
      <c r="P11" s="64"/>
      <c r="Q11" s="64"/>
      <c r="R11" s="64"/>
    </row>
    <row r="12" spans="1:18" ht="17.399999999999999" customHeight="1" thickBot="1" x14ac:dyDescent="0.35">
      <c r="A12" s="60"/>
      <c r="B12" s="61"/>
      <c r="C12" s="39">
        <v>45.6</v>
      </c>
      <c r="D12" s="15">
        <v>41.69</v>
      </c>
      <c r="E12" s="15">
        <v>38.25</v>
      </c>
      <c r="F12" s="4">
        <v>61.18</v>
      </c>
      <c r="G12" s="15">
        <v>39.69</v>
      </c>
      <c r="H12" s="40">
        <v>35.94</v>
      </c>
      <c r="I12" s="6">
        <v>51.94</v>
      </c>
      <c r="J12" s="12">
        <v>37.64</v>
      </c>
      <c r="K12" s="4">
        <v>55.4</v>
      </c>
      <c r="L12" s="4">
        <v>38.409999999999997</v>
      </c>
      <c r="N12" s="64" t="s">
        <v>14</v>
      </c>
      <c r="O12" s="64"/>
      <c r="P12" s="64" t="s">
        <v>26</v>
      </c>
      <c r="Q12" s="64"/>
      <c r="R12" s="64"/>
    </row>
    <row r="13" spans="1:18" ht="16.95" customHeight="1" x14ac:dyDescent="0.3">
      <c r="A13" s="58">
        <f>Punkter!$C$3</f>
        <v>2</v>
      </c>
      <c r="B13" s="59"/>
      <c r="C13" s="2">
        <v>56.84</v>
      </c>
      <c r="D13" s="14">
        <v>49.68</v>
      </c>
      <c r="E13" s="14">
        <v>44.99</v>
      </c>
      <c r="F13" s="8">
        <v>54.42</v>
      </c>
      <c r="G13" s="14">
        <v>46.32</v>
      </c>
      <c r="H13" s="41">
        <v>41.57</v>
      </c>
      <c r="I13" s="1">
        <v>52.36</v>
      </c>
      <c r="J13" s="11">
        <v>45.34</v>
      </c>
      <c r="K13" s="8">
        <v>50.53</v>
      </c>
      <c r="L13" s="8">
        <v>44.46</v>
      </c>
    </row>
    <row r="14" spans="1:18" ht="16.95" customHeight="1" x14ac:dyDescent="0.3">
      <c r="A14" s="60"/>
      <c r="B14" s="61"/>
      <c r="C14" s="2">
        <v>56.94</v>
      </c>
      <c r="D14" s="14">
        <v>49.56</v>
      </c>
      <c r="E14" s="14">
        <v>45.6</v>
      </c>
      <c r="F14" s="8">
        <v>54.56</v>
      </c>
      <c r="G14" s="14">
        <v>46.5</v>
      </c>
      <c r="H14" s="41">
        <v>41.38</v>
      </c>
      <c r="I14" s="1">
        <v>51.79</v>
      </c>
      <c r="J14" s="11">
        <v>44.66</v>
      </c>
      <c r="K14" s="8">
        <v>50.54</v>
      </c>
      <c r="L14" s="8">
        <v>44.42</v>
      </c>
    </row>
    <row r="15" spans="1:18" ht="16.95" customHeight="1" x14ac:dyDescent="0.3">
      <c r="A15" s="60"/>
      <c r="B15" s="61"/>
      <c r="C15" s="2">
        <v>57.11</v>
      </c>
      <c r="D15" s="14">
        <v>49.62</v>
      </c>
      <c r="E15" s="14">
        <v>44.86</v>
      </c>
      <c r="F15" s="8">
        <v>55.16</v>
      </c>
      <c r="G15" s="14">
        <v>46.55</v>
      </c>
      <c r="H15" s="41">
        <v>41.4</v>
      </c>
      <c r="I15" s="1">
        <v>51.52</v>
      </c>
      <c r="J15" s="11">
        <v>45.13</v>
      </c>
      <c r="K15" s="8">
        <v>50.56</v>
      </c>
      <c r="L15" s="8">
        <v>44.58</v>
      </c>
    </row>
    <row r="16" spans="1:18" ht="16.95" customHeight="1" x14ac:dyDescent="0.3">
      <c r="A16" s="60"/>
      <c r="B16" s="61"/>
      <c r="C16" s="2">
        <v>56.6</v>
      </c>
      <c r="D16" s="14">
        <v>49.74</v>
      </c>
      <c r="E16" s="14">
        <v>45.5</v>
      </c>
      <c r="F16" s="8">
        <v>55.53</v>
      </c>
      <c r="G16" s="14">
        <v>46.77</v>
      </c>
      <c r="H16" s="41">
        <v>41.42</v>
      </c>
      <c r="I16" s="1">
        <v>51.28</v>
      </c>
      <c r="J16" s="11">
        <v>44.61</v>
      </c>
      <c r="K16" s="8">
        <v>50.88</v>
      </c>
      <c r="L16" s="8">
        <v>44.44</v>
      </c>
    </row>
    <row r="17" spans="1:12" ht="16.95" customHeight="1" x14ac:dyDescent="0.3">
      <c r="A17" s="60"/>
      <c r="B17" s="61"/>
      <c r="C17" s="2">
        <v>56.74</v>
      </c>
      <c r="D17" s="14">
        <v>49.67</v>
      </c>
      <c r="E17" s="14">
        <v>45.1</v>
      </c>
      <c r="F17" s="8">
        <v>55.29</v>
      </c>
      <c r="G17" s="14">
        <v>46.7</v>
      </c>
      <c r="H17" s="41">
        <v>41.38</v>
      </c>
      <c r="I17" s="1">
        <v>51.3</v>
      </c>
      <c r="J17" s="11">
        <v>45.2</v>
      </c>
      <c r="K17" s="8">
        <v>50.77</v>
      </c>
      <c r="L17" s="8">
        <v>44.37</v>
      </c>
    </row>
    <row r="18" spans="1:12" ht="16.95" customHeight="1" x14ac:dyDescent="0.3">
      <c r="A18" s="60"/>
      <c r="B18" s="61"/>
      <c r="C18" s="2">
        <v>56.84</v>
      </c>
      <c r="D18" s="14">
        <v>49.89</v>
      </c>
      <c r="E18" s="14">
        <v>44.98</v>
      </c>
      <c r="F18" s="8">
        <v>55.19</v>
      </c>
      <c r="G18" s="14">
        <v>46.92</v>
      </c>
      <c r="H18" s="41">
        <v>41.29</v>
      </c>
      <c r="I18" s="1">
        <v>51.33</v>
      </c>
      <c r="J18" s="11">
        <v>44.52</v>
      </c>
      <c r="K18" s="8">
        <v>50.48</v>
      </c>
      <c r="L18" s="8">
        <v>44.43</v>
      </c>
    </row>
    <row r="19" spans="1:12" ht="16.95" customHeight="1" x14ac:dyDescent="0.3">
      <c r="A19" s="60"/>
      <c r="B19" s="61"/>
      <c r="C19" s="2">
        <v>57</v>
      </c>
      <c r="D19" s="14">
        <v>49.99</v>
      </c>
      <c r="E19" s="14">
        <v>44.86</v>
      </c>
      <c r="F19" s="8">
        <v>55.25</v>
      </c>
      <c r="G19" s="14">
        <v>46.84</v>
      </c>
      <c r="H19" s="41">
        <v>41.45</v>
      </c>
      <c r="I19" s="1">
        <v>51.24</v>
      </c>
      <c r="J19" s="11">
        <v>44.69</v>
      </c>
      <c r="K19" s="8">
        <v>50.42</v>
      </c>
      <c r="L19" s="8">
        <v>44.42</v>
      </c>
    </row>
    <row r="20" spans="1:12" ht="16.95" customHeight="1" x14ac:dyDescent="0.3">
      <c r="A20" s="60"/>
      <c r="B20" s="61"/>
      <c r="C20" s="2">
        <v>56.98</v>
      </c>
      <c r="D20" s="14">
        <v>50.05</v>
      </c>
      <c r="E20" s="14">
        <v>44.89</v>
      </c>
      <c r="F20" s="8">
        <v>55.3</v>
      </c>
      <c r="G20" s="14">
        <v>46.97</v>
      </c>
      <c r="H20" s="41">
        <v>41.43</v>
      </c>
      <c r="I20" s="1">
        <v>51.29</v>
      </c>
      <c r="J20" s="11">
        <v>44.63</v>
      </c>
      <c r="K20" s="8">
        <v>50.28</v>
      </c>
      <c r="L20" s="8">
        <v>44.42</v>
      </c>
    </row>
    <row r="21" spans="1:12" ht="16.95" customHeight="1" x14ac:dyDescent="0.3">
      <c r="A21" s="60"/>
      <c r="B21" s="61"/>
      <c r="C21" s="2">
        <v>56.77</v>
      </c>
      <c r="D21" s="14">
        <v>50.06</v>
      </c>
      <c r="E21" s="14">
        <v>45.21</v>
      </c>
      <c r="F21" s="8">
        <v>55.49</v>
      </c>
      <c r="G21" s="14">
        <v>47.05</v>
      </c>
      <c r="H21" s="41">
        <v>41.41</v>
      </c>
      <c r="I21" s="1">
        <v>51.01</v>
      </c>
      <c r="J21" s="11">
        <v>44.55</v>
      </c>
      <c r="K21" s="8">
        <v>50.51</v>
      </c>
      <c r="L21" s="8">
        <v>44.46</v>
      </c>
    </row>
    <row r="22" spans="1:12" ht="16.95" customHeight="1" thickBot="1" x14ac:dyDescent="0.35">
      <c r="A22" s="60"/>
      <c r="B22" s="61"/>
      <c r="C22" s="39">
        <v>57.17</v>
      </c>
      <c r="D22" s="15">
        <v>49.94</v>
      </c>
      <c r="E22" s="14">
        <v>44.99</v>
      </c>
      <c r="F22" s="8">
        <v>55.38</v>
      </c>
      <c r="G22" s="14">
        <v>47.1</v>
      </c>
      <c r="H22" s="41">
        <v>41.42</v>
      </c>
      <c r="I22" s="1">
        <v>50.98</v>
      </c>
      <c r="J22" s="11">
        <v>44.57</v>
      </c>
      <c r="K22" s="8">
        <v>50.42</v>
      </c>
      <c r="L22" s="8">
        <v>44.48</v>
      </c>
    </row>
    <row r="23" spans="1:12" ht="16.95" customHeight="1" x14ac:dyDescent="0.3">
      <c r="A23" s="58">
        <v>4</v>
      </c>
      <c r="B23" s="59"/>
      <c r="C23" s="2">
        <v>68.260000000000005</v>
      </c>
      <c r="D23" s="14">
        <v>60.21</v>
      </c>
      <c r="E23" s="13">
        <v>54.88</v>
      </c>
      <c r="F23" s="3">
        <v>51.75</v>
      </c>
      <c r="G23" s="13">
        <v>56.59</v>
      </c>
      <c r="H23" s="42">
        <v>50.18</v>
      </c>
      <c r="I23" s="7">
        <v>51.46</v>
      </c>
      <c r="J23" s="10">
        <v>47.32</v>
      </c>
      <c r="K23" s="19">
        <v>51.05</v>
      </c>
      <c r="L23" s="3">
        <v>51.07</v>
      </c>
    </row>
    <row r="24" spans="1:12" ht="16.95" customHeight="1" x14ac:dyDescent="0.3">
      <c r="A24" s="60"/>
      <c r="B24" s="61"/>
      <c r="C24" s="2">
        <v>67.86</v>
      </c>
      <c r="D24" s="14">
        <v>60.29</v>
      </c>
      <c r="E24" s="14">
        <v>55.14</v>
      </c>
      <c r="F24" s="8">
        <v>51.94</v>
      </c>
      <c r="G24" s="14">
        <v>56.24</v>
      </c>
      <c r="H24" s="41">
        <v>50.4</v>
      </c>
      <c r="I24" s="1">
        <v>51.14</v>
      </c>
      <c r="J24" s="11">
        <v>47.58</v>
      </c>
      <c r="K24" s="8">
        <v>51.07</v>
      </c>
      <c r="L24" s="8">
        <v>51.11</v>
      </c>
    </row>
    <row r="25" spans="1:12" ht="16.95" customHeight="1" x14ac:dyDescent="0.3">
      <c r="A25" s="60"/>
      <c r="B25" s="61"/>
      <c r="C25" s="2">
        <v>67.94</v>
      </c>
      <c r="D25" s="14">
        <v>60.54</v>
      </c>
      <c r="E25" s="14">
        <v>55.11</v>
      </c>
      <c r="F25" s="8">
        <v>52.73</v>
      </c>
      <c r="G25" s="14">
        <v>56.72</v>
      </c>
      <c r="H25" s="41">
        <v>50.22</v>
      </c>
      <c r="I25" s="1">
        <v>51.18</v>
      </c>
      <c r="J25" s="11">
        <v>47.31</v>
      </c>
      <c r="K25" s="8">
        <v>51.14</v>
      </c>
      <c r="L25" s="8">
        <v>51.1</v>
      </c>
    </row>
    <row r="26" spans="1:12" ht="16.95" customHeight="1" x14ac:dyDescent="0.3">
      <c r="A26" s="60"/>
      <c r="B26" s="61"/>
      <c r="C26" s="2">
        <v>67.28</v>
      </c>
      <c r="D26" s="14">
        <v>60.45</v>
      </c>
      <c r="E26" s="14">
        <v>55.06</v>
      </c>
      <c r="F26" s="8">
        <v>52.74</v>
      </c>
      <c r="G26" s="14">
        <v>56.58</v>
      </c>
      <c r="H26" s="41">
        <v>50.39</v>
      </c>
      <c r="I26" s="1">
        <v>50.7</v>
      </c>
      <c r="J26" s="11">
        <v>47.67</v>
      </c>
      <c r="K26" s="8">
        <v>50.98</v>
      </c>
      <c r="L26" s="8">
        <v>51.15</v>
      </c>
    </row>
    <row r="27" spans="1:12" ht="16.95" customHeight="1" x14ac:dyDescent="0.3">
      <c r="A27" s="60"/>
      <c r="B27" s="61"/>
      <c r="C27" s="2">
        <v>67.540000000000006</v>
      </c>
      <c r="D27" s="14">
        <v>60.22</v>
      </c>
      <c r="E27" s="14">
        <v>55.31</v>
      </c>
      <c r="F27" s="8">
        <v>52.71</v>
      </c>
      <c r="G27" s="14">
        <v>56.47</v>
      </c>
      <c r="H27" s="41">
        <v>50.63</v>
      </c>
      <c r="I27" s="1">
        <v>50.85</v>
      </c>
      <c r="J27" s="11">
        <v>47.28</v>
      </c>
      <c r="K27" s="8">
        <v>50.9</v>
      </c>
      <c r="L27" s="8">
        <v>51.22</v>
      </c>
    </row>
    <row r="28" spans="1:12" ht="16.95" customHeight="1" x14ac:dyDescent="0.3">
      <c r="A28" s="60"/>
      <c r="B28" s="61"/>
      <c r="C28" s="2">
        <v>67.33</v>
      </c>
      <c r="D28" s="14">
        <v>60.17</v>
      </c>
      <c r="E28" s="14">
        <v>55.1</v>
      </c>
      <c r="F28" s="8">
        <v>53.7</v>
      </c>
      <c r="G28" s="14">
        <v>56.82</v>
      </c>
      <c r="H28" s="41">
        <v>50.58</v>
      </c>
      <c r="I28" s="1">
        <v>50.56</v>
      </c>
      <c r="J28" s="11">
        <v>47.8</v>
      </c>
      <c r="K28" s="8">
        <v>51.05</v>
      </c>
      <c r="L28" s="8">
        <v>51.29</v>
      </c>
    </row>
    <row r="29" spans="1:12" ht="16.95" customHeight="1" x14ac:dyDescent="0.3">
      <c r="A29" s="60"/>
      <c r="B29" s="61"/>
      <c r="C29" s="2">
        <v>67.36</v>
      </c>
      <c r="D29" s="14">
        <v>59.94</v>
      </c>
      <c r="E29" s="14">
        <v>55.16</v>
      </c>
      <c r="F29" s="8">
        <v>53.51</v>
      </c>
      <c r="G29" s="14" t="s">
        <v>33</v>
      </c>
      <c r="H29" s="41">
        <v>50.36</v>
      </c>
      <c r="I29" s="1">
        <v>50.39</v>
      </c>
      <c r="J29" s="11">
        <v>47.17</v>
      </c>
      <c r="K29" s="8">
        <v>51.04</v>
      </c>
      <c r="L29" s="8">
        <v>51.36</v>
      </c>
    </row>
    <row r="30" spans="1:12" ht="16.95" customHeight="1" x14ac:dyDescent="0.3">
      <c r="A30" s="60"/>
      <c r="B30" s="61"/>
      <c r="C30" s="2">
        <v>67.489999999999995</v>
      </c>
      <c r="D30" s="14">
        <v>60.24</v>
      </c>
      <c r="E30" s="14">
        <v>55.04</v>
      </c>
      <c r="F30" s="8">
        <v>53.5</v>
      </c>
      <c r="G30" s="14">
        <v>56.8</v>
      </c>
      <c r="H30" s="41">
        <v>50.38</v>
      </c>
      <c r="I30" s="1">
        <v>51.05</v>
      </c>
      <c r="J30" s="11">
        <v>48</v>
      </c>
      <c r="K30" s="8">
        <v>51.08</v>
      </c>
      <c r="L30" s="8">
        <v>51.21</v>
      </c>
    </row>
    <row r="31" spans="1:12" ht="16.95" customHeight="1" x14ac:dyDescent="0.3">
      <c r="A31" s="60"/>
      <c r="B31" s="61"/>
      <c r="C31" s="2">
        <v>67.47</v>
      </c>
      <c r="D31" s="14">
        <v>60.04</v>
      </c>
      <c r="E31" s="14">
        <v>55.2</v>
      </c>
      <c r="F31" s="8">
        <v>53.47</v>
      </c>
      <c r="G31" s="14">
        <v>57.45</v>
      </c>
      <c r="H31" s="41">
        <v>50.85</v>
      </c>
      <c r="I31" s="1">
        <v>51.08</v>
      </c>
      <c r="J31" s="11">
        <v>47.27</v>
      </c>
      <c r="K31" s="8">
        <v>50.86</v>
      </c>
      <c r="L31" s="8">
        <v>51.32</v>
      </c>
    </row>
    <row r="32" spans="1:12" ht="16.95" customHeight="1" thickBot="1" x14ac:dyDescent="0.35">
      <c r="A32" s="60"/>
      <c r="B32" s="61"/>
      <c r="C32" s="39">
        <v>67.88</v>
      </c>
      <c r="D32" s="15">
        <v>59.99</v>
      </c>
      <c r="E32" s="15">
        <v>54.91</v>
      </c>
      <c r="F32" s="4">
        <v>53.74</v>
      </c>
      <c r="G32" s="15">
        <v>56.92</v>
      </c>
      <c r="H32" s="40">
        <v>51.12</v>
      </c>
      <c r="I32" s="6">
        <v>50.64</v>
      </c>
      <c r="J32" s="12">
        <v>47.12</v>
      </c>
      <c r="K32" s="4">
        <v>51.04</v>
      </c>
      <c r="L32" s="4">
        <v>51.39</v>
      </c>
    </row>
    <row r="33" spans="1:12" ht="16.95" customHeight="1" x14ac:dyDescent="0.3">
      <c r="A33" s="58">
        <v>8</v>
      </c>
      <c r="B33" s="59"/>
      <c r="C33" s="2">
        <v>80.38</v>
      </c>
      <c r="D33" s="14">
        <v>72.099999999999994</v>
      </c>
      <c r="E33" s="14">
        <v>65.849999999999994</v>
      </c>
      <c r="F33" s="8">
        <v>56.2</v>
      </c>
      <c r="G33" s="14">
        <v>67.010000000000005</v>
      </c>
      <c r="H33" s="41">
        <v>58.68</v>
      </c>
      <c r="I33" s="1">
        <v>54.67</v>
      </c>
      <c r="J33" s="11">
        <v>54.48</v>
      </c>
      <c r="K33" s="8">
        <v>54.64</v>
      </c>
      <c r="L33" s="8">
        <v>56.9</v>
      </c>
    </row>
    <row r="34" spans="1:12" ht="16.95" customHeight="1" x14ac:dyDescent="0.3">
      <c r="A34" s="60"/>
      <c r="B34" s="61"/>
      <c r="C34" s="2">
        <v>80.88</v>
      </c>
      <c r="D34" s="14">
        <v>72.540000000000006</v>
      </c>
      <c r="E34" s="14">
        <v>65.75</v>
      </c>
      <c r="F34" s="8">
        <v>56.26</v>
      </c>
      <c r="G34" s="14">
        <v>66.58</v>
      </c>
      <c r="H34" s="41">
        <v>58.66</v>
      </c>
      <c r="I34" s="1">
        <v>54.74</v>
      </c>
      <c r="J34" s="11">
        <v>54.52</v>
      </c>
      <c r="K34" s="8">
        <v>54.84</v>
      </c>
      <c r="L34" s="8">
        <v>56.89</v>
      </c>
    </row>
    <row r="35" spans="1:12" ht="16.95" customHeight="1" x14ac:dyDescent="0.3">
      <c r="A35" s="60"/>
      <c r="B35" s="61"/>
      <c r="C35" s="2">
        <v>81.13</v>
      </c>
      <c r="D35" s="14">
        <v>72.16</v>
      </c>
      <c r="E35" s="14">
        <v>65.67</v>
      </c>
      <c r="F35" s="8">
        <v>56.24</v>
      </c>
      <c r="G35" s="14">
        <v>66.989999999999995</v>
      </c>
      <c r="H35" s="41">
        <v>58.82</v>
      </c>
      <c r="I35" s="1">
        <v>54.79</v>
      </c>
      <c r="J35" s="11">
        <v>54.56</v>
      </c>
      <c r="K35" s="8">
        <v>54.85</v>
      </c>
      <c r="L35" s="8">
        <v>56.89</v>
      </c>
    </row>
    <row r="36" spans="1:12" ht="16.95" customHeight="1" x14ac:dyDescent="0.3">
      <c r="A36" s="60"/>
      <c r="B36" s="61"/>
      <c r="C36" s="2">
        <v>81.03</v>
      </c>
      <c r="D36" s="14">
        <v>72.55</v>
      </c>
      <c r="E36" s="14">
        <v>65.56</v>
      </c>
      <c r="F36" s="8">
        <v>56.39</v>
      </c>
      <c r="G36" s="14">
        <v>66.8</v>
      </c>
      <c r="H36" s="41">
        <v>58.91</v>
      </c>
      <c r="I36" s="1">
        <v>54.9</v>
      </c>
      <c r="J36" s="11">
        <v>54.5</v>
      </c>
      <c r="K36" s="8">
        <v>54.7</v>
      </c>
      <c r="L36" s="8">
        <v>56.96</v>
      </c>
    </row>
    <row r="37" spans="1:12" ht="16.95" customHeight="1" x14ac:dyDescent="0.3">
      <c r="A37" s="60"/>
      <c r="B37" s="61"/>
      <c r="C37" s="2">
        <v>80.78</v>
      </c>
      <c r="D37" s="14">
        <v>72.150000000000006</v>
      </c>
      <c r="E37" s="14">
        <v>65.709999999999994</v>
      </c>
      <c r="F37" s="8">
        <v>56.35</v>
      </c>
      <c r="G37" s="14">
        <v>66.81</v>
      </c>
      <c r="H37" s="41">
        <v>58.84</v>
      </c>
      <c r="I37" s="1">
        <v>54.96</v>
      </c>
      <c r="J37" s="11">
        <v>54.57</v>
      </c>
      <c r="K37" s="8">
        <v>54.99</v>
      </c>
      <c r="L37" s="8">
        <v>56.97</v>
      </c>
    </row>
    <row r="38" spans="1:12" ht="16.95" customHeight="1" x14ac:dyDescent="0.3">
      <c r="A38" s="60"/>
      <c r="B38" s="61"/>
      <c r="C38" s="2">
        <v>80.7</v>
      </c>
      <c r="D38" s="14">
        <v>72.02</v>
      </c>
      <c r="E38" s="14">
        <v>65.760000000000005</v>
      </c>
      <c r="F38" s="8">
        <v>56.45</v>
      </c>
      <c r="G38" s="14">
        <v>67.31</v>
      </c>
      <c r="H38" s="41">
        <v>58.53</v>
      </c>
      <c r="I38" s="1">
        <v>54.77</v>
      </c>
      <c r="J38" s="11">
        <v>54.68</v>
      </c>
      <c r="K38" s="8">
        <v>54.73</v>
      </c>
      <c r="L38" s="8">
        <v>56.73</v>
      </c>
    </row>
    <row r="39" spans="1:12" ht="16.95" customHeight="1" x14ac:dyDescent="0.3">
      <c r="A39" s="60"/>
      <c r="B39" s="61"/>
      <c r="C39" s="2">
        <v>79.319999999999993</v>
      </c>
      <c r="D39" s="14">
        <v>71.67</v>
      </c>
      <c r="E39" s="14">
        <v>65.819999999999993</v>
      </c>
      <c r="F39" s="8">
        <v>56.53</v>
      </c>
      <c r="G39" s="14">
        <v>66.8</v>
      </c>
      <c r="H39" s="41">
        <v>58.42</v>
      </c>
      <c r="I39" s="1">
        <v>55.06</v>
      </c>
      <c r="J39" s="11">
        <v>54.43</v>
      </c>
      <c r="K39" s="8">
        <v>55.04</v>
      </c>
      <c r="L39" s="8">
        <v>56.8</v>
      </c>
    </row>
    <row r="40" spans="1:12" ht="16.95" customHeight="1" x14ac:dyDescent="0.3">
      <c r="A40" s="60"/>
      <c r="B40" s="61"/>
      <c r="C40" s="2">
        <v>79.86</v>
      </c>
      <c r="D40" s="14">
        <v>71.709999999999994</v>
      </c>
      <c r="E40" s="14">
        <v>65.78</v>
      </c>
      <c r="F40" s="8">
        <v>56.48</v>
      </c>
      <c r="G40" s="14">
        <v>67.33</v>
      </c>
      <c r="H40" s="41">
        <v>58.55</v>
      </c>
      <c r="I40" s="1">
        <v>55</v>
      </c>
      <c r="J40" s="11">
        <v>54.51</v>
      </c>
      <c r="K40" s="8">
        <v>54.83</v>
      </c>
      <c r="L40" s="8">
        <v>56.82</v>
      </c>
    </row>
    <row r="41" spans="1:12" ht="16.95" customHeight="1" x14ac:dyDescent="0.3">
      <c r="A41" s="60"/>
      <c r="B41" s="61"/>
      <c r="C41" s="2">
        <v>79.83</v>
      </c>
      <c r="D41" s="14">
        <v>71.760000000000005</v>
      </c>
      <c r="E41" s="14">
        <v>65.94</v>
      </c>
      <c r="F41" s="8">
        <v>56.52</v>
      </c>
      <c r="G41" s="14">
        <v>66.92</v>
      </c>
      <c r="H41" s="41">
        <v>58.53</v>
      </c>
      <c r="I41" s="1">
        <v>54.89</v>
      </c>
      <c r="J41" s="11">
        <v>54.59</v>
      </c>
      <c r="K41" s="8">
        <v>54.88</v>
      </c>
      <c r="L41" s="8">
        <v>56.8</v>
      </c>
    </row>
    <row r="42" spans="1:12" ht="16.95" customHeight="1" thickBot="1" x14ac:dyDescent="0.35">
      <c r="A42" s="60"/>
      <c r="B42" s="61"/>
      <c r="C42" s="39">
        <v>79.430000000000007</v>
      </c>
      <c r="D42" s="15">
        <v>71.88</v>
      </c>
      <c r="E42" s="15">
        <v>65.81</v>
      </c>
      <c r="F42" s="8">
        <v>56.61</v>
      </c>
      <c r="G42" s="14">
        <v>67.12</v>
      </c>
      <c r="H42" s="41">
        <v>58.64</v>
      </c>
      <c r="I42" s="1">
        <v>55.05</v>
      </c>
      <c r="J42" s="11">
        <v>54.54</v>
      </c>
      <c r="K42" s="8">
        <v>54.98</v>
      </c>
      <c r="L42" s="8">
        <v>56.88</v>
      </c>
    </row>
    <row r="43" spans="1:12" ht="16.95" customHeight="1" x14ac:dyDescent="0.3">
      <c r="A43" s="58">
        <v>15</v>
      </c>
      <c r="B43" s="59"/>
      <c r="C43" s="11">
        <v>87.54</v>
      </c>
      <c r="D43" s="14">
        <v>83.15</v>
      </c>
      <c r="E43" s="14">
        <v>74.8</v>
      </c>
      <c r="F43" s="3">
        <v>64.709999999999994</v>
      </c>
      <c r="G43" s="13">
        <v>78.709999999999994</v>
      </c>
      <c r="H43" s="13">
        <v>72.599999999999994</v>
      </c>
      <c r="I43" s="7">
        <v>59.51</v>
      </c>
      <c r="J43" s="10">
        <v>62.7</v>
      </c>
      <c r="K43" s="19">
        <v>59.12</v>
      </c>
      <c r="L43" s="3">
        <v>62.11</v>
      </c>
    </row>
    <row r="44" spans="1:12" ht="16.95" customHeight="1" x14ac:dyDescent="0.3">
      <c r="A44" s="60"/>
      <c r="B44" s="61"/>
      <c r="C44" s="11">
        <v>87.72</v>
      </c>
      <c r="D44" s="14">
        <v>82.91</v>
      </c>
      <c r="E44" s="14">
        <v>75.2</v>
      </c>
      <c r="F44" s="8">
        <v>64.349999999999994</v>
      </c>
      <c r="G44" s="14">
        <v>78.72</v>
      </c>
      <c r="H44" s="14">
        <v>71.58</v>
      </c>
      <c r="I44" s="1">
        <v>59.96</v>
      </c>
      <c r="J44" s="11">
        <v>62.69</v>
      </c>
      <c r="K44" s="8">
        <v>59.16</v>
      </c>
      <c r="L44" s="8">
        <v>61.93</v>
      </c>
    </row>
    <row r="45" spans="1:12" ht="16.95" customHeight="1" x14ac:dyDescent="0.3">
      <c r="A45" s="60"/>
      <c r="B45" s="61"/>
      <c r="C45" s="11">
        <v>88.1</v>
      </c>
      <c r="D45" s="14">
        <v>83.16</v>
      </c>
      <c r="E45" s="14">
        <v>74.98</v>
      </c>
      <c r="F45" s="8">
        <v>64.28</v>
      </c>
      <c r="G45" s="14">
        <v>78.709999999999994</v>
      </c>
      <c r="H45" s="14">
        <v>71.41</v>
      </c>
      <c r="I45" s="1">
        <v>60.23</v>
      </c>
      <c r="J45" s="11">
        <v>62.61</v>
      </c>
      <c r="K45" s="8">
        <v>59.16</v>
      </c>
      <c r="L45" s="8">
        <v>61.93</v>
      </c>
    </row>
    <row r="46" spans="1:12" ht="16.95" customHeight="1" x14ac:dyDescent="0.3">
      <c r="A46" s="60"/>
      <c r="B46" s="61"/>
      <c r="C46" s="11">
        <v>87.82</v>
      </c>
      <c r="D46" s="14">
        <v>83.41</v>
      </c>
      <c r="E46" s="14">
        <v>74.83</v>
      </c>
      <c r="F46" s="8">
        <v>64.17</v>
      </c>
      <c r="G46" s="14">
        <v>79.14</v>
      </c>
      <c r="H46" s="14">
        <v>71.38</v>
      </c>
      <c r="I46" s="1">
        <v>59.57</v>
      </c>
      <c r="J46" s="11">
        <v>62.6</v>
      </c>
      <c r="K46" s="8">
        <v>59.09</v>
      </c>
      <c r="L46" s="8">
        <v>62.2</v>
      </c>
    </row>
    <row r="47" spans="1:12" ht="16.95" customHeight="1" x14ac:dyDescent="0.3">
      <c r="A47" s="60"/>
      <c r="B47" s="61"/>
      <c r="C47" s="11">
        <v>87.47</v>
      </c>
      <c r="D47" s="14">
        <v>83.31</v>
      </c>
      <c r="E47" s="14">
        <v>75.5</v>
      </c>
      <c r="F47" s="8">
        <v>64.17</v>
      </c>
      <c r="G47" s="14">
        <v>78.75</v>
      </c>
      <c r="H47" s="14">
        <v>70.650000000000006</v>
      </c>
      <c r="I47" s="1">
        <v>59.53</v>
      </c>
      <c r="J47" s="11">
        <v>62.6</v>
      </c>
      <c r="K47" s="8">
        <v>59.18</v>
      </c>
      <c r="L47" s="8">
        <v>62.02</v>
      </c>
    </row>
    <row r="48" spans="1:12" ht="16.95" customHeight="1" x14ac:dyDescent="0.3">
      <c r="A48" s="60"/>
      <c r="B48" s="61"/>
      <c r="C48" s="11">
        <v>88.06</v>
      </c>
      <c r="D48" s="14">
        <v>83.4</v>
      </c>
      <c r="E48" s="14">
        <v>77.099999999999994</v>
      </c>
      <c r="F48" s="8">
        <v>64.27</v>
      </c>
      <c r="G48" s="14">
        <v>78.66</v>
      </c>
      <c r="H48" s="14">
        <v>71.17</v>
      </c>
      <c r="I48" s="1">
        <v>59.52</v>
      </c>
      <c r="J48" s="11">
        <v>62.56</v>
      </c>
      <c r="K48" s="8">
        <v>59.15</v>
      </c>
      <c r="L48" s="8">
        <v>62.09</v>
      </c>
    </row>
    <row r="49" spans="1:12" ht="16.95" customHeight="1" x14ac:dyDescent="0.3">
      <c r="A49" s="60"/>
      <c r="B49" s="61"/>
      <c r="C49" s="11">
        <v>87.72</v>
      </c>
      <c r="D49" s="14">
        <v>83.22</v>
      </c>
      <c r="E49" s="14">
        <v>77.23</v>
      </c>
      <c r="F49" s="8">
        <v>64.38</v>
      </c>
      <c r="G49" s="14">
        <v>78.709999999999994</v>
      </c>
      <c r="H49" s="14">
        <v>71.47</v>
      </c>
      <c r="I49" s="1">
        <v>59.49</v>
      </c>
      <c r="J49" s="11">
        <v>62.55</v>
      </c>
      <c r="K49" s="8">
        <v>59.17</v>
      </c>
      <c r="L49" s="8">
        <v>62.25</v>
      </c>
    </row>
    <row r="50" spans="1:12" ht="16.95" customHeight="1" x14ac:dyDescent="0.3">
      <c r="A50" s="60"/>
      <c r="B50" s="61"/>
      <c r="C50" s="11">
        <v>87.62</v>
      </c>
      <c r="D50" s="14">
        <v>83.53</v>
      </c>
      <c r="E50" s="14">
        <v>77.77</v>
      </c>
      <c r="F50" s="8">
        <v>64.430000000000007</v>
      </c>
      <c r="G50" s="14">
        <v>78.930000000000007</v>
      </c>
      <c r="H50" s="14">
        <v>71.17</v>
      </c>
      <c r="I50" s="1">
        <v>59.52</v>
      </c>
      <c r="J50" s="11">
        <v>62.61</v>
      </c>
      <c r="K50" s="8">
        <v>59.11</v>
      </c>
      <c r="L50" s="8">
        <v>62.11</v>
      </c>
    </row>
    <row r="51" spans="1:12" ht="16.95" customHeight="1" x14ac:dyDescent="0.3">
      <c r="A51" s="60"/>
      <c r="B51" s="61"/>
      <c r="C51" s="11">
        <v>88.03</v>
      </c>
      <c r="D51" s="14">
        <v>83.75</v>
      </c>
      <c r="E51" s="14">
        <v>76.91</v>
      </c>
      <c r="F51" s="8">
        <v>64.400000000000006</v>
      </c>
      <c r="G51" s="14">
        <v>78.64</v>
      </c>
      <c r="H51" s="14">
        <v>71.73</v>
      </c>
      <c r="I51" s="1">
        <v>59.49</v>
      </c>
      <c r="J51" s="11">
        <v>62.53</v>
      </c>
      <c r="K51" s="8">
        <v>59.18</v>
      </c>
      <c r="L51" s="8">
        <v>62.2</v>
      </c>
    </row>
    <row r="52" spans="1:12" ht="16.95" customHeight="1" thickBot="1" x14ac:dyDescent="0.35">
      <c r="A52" s="60"/>
      <c r="B52" s="61"/>
      <c r="C52" s="12">
        <v>88.44</v>
      </c>
      <c r="D52" s="15">
        <v>83.99</v>
      </c>
      <c r="E52" s="15">
        <v>76.89</v>
      </c>
      <c r="F52" s="4">
        <v>64.55</v>
      </c>
      <c r="G52" s="15">
        <v>78.63</v>
      </c>
      <c r="H52" s="15">
        <v>70.97</v>
      </c>
      <c r="I52" s="6">
        <v>59.6</v>
      </c>
      <c r="J52" s="12">
        <v>62.52</v>
      </c>
      <c r="K52" s="4">
        <v>59.13</v>
      </c>
      <c r="L52" s="4">
        <v>62.29</v>
      </c>
    </row>
    <row r="53" spans="1:12" ht="16.95" customHeight="1" x14ac:dyDescent="0.3">
      <c r="A53" s="58">
        <f>Punkter!$C$7</f>
        <v>30</v>
      </c>
      <c r="B53" s="59"/>
      <c r="C53" s="11">
        <v>102.08</v>
      </c>
      <c r="D53" s="14">
        <v>95.79</v>
      </c>
      <c r="E53" s="14">
        <v>88.31</v>
      </c>
      <c r="F53" s="8">
        <v>74.73</v>
      </c>
      <c r="G53" s="14">
        <v>91.39</v>
      </c>
      <c r="H53" s="14">
        <v>82.96</v>
      </c>
      <c r="I53" s="1">
        <v>69.16</v>
      </c>
      <c r="J53" s="11">
        <v>73.73</v>
      </c>
      <c r="K53" s="8">
        <v>66.430000000000007</v>
      </c>
      <c r="L53" s="8">
        <v>67.81</v>
      </c>
    </row>
    <row r="54" spans="1:12" ht="16.95" customHeight="1" x14ac:dyDescent="0.3">
      <c r="A54" s="60"/>
      <c r="B54" s="61"/>
      <c r="C54" s="11">
        <v>102.02</v>
      </c>
      <c r="D54" s="14">
        <v>95.7</v>
      </c>
      <c r="E54" s="14">
        <v>88.44</v>
      </c>
      <c r="F54" s="8">
        <v>74.650000000000006</v>
      </c>
      <c r="G54" s="14">
        <v>92.48</v>
      </c>
      <c r="H54" s="14">
        <v>82.71</v>
      </c>
      <c r="I54" s="1">
        <v>69.08</v>
      </c>
      <c r="J54" s="11">
        <v>73.3</v>
      </c>
      <c r="K54" s="8">
        <v>66.489999999999995</v>
      </c>
      <c r="L54" s="8">
        <v>67.3</v>
      </c>
    </row>
    <row r="55" spans="1:12" ht="16.95" customHeight="1" x14ac:dyDescent="0.3">
      <c r="A55" s="60"/>
      <c r="B55" s="61"/>
      <c r="C55" s="11">
        <v>102.46</v>
      </c>
      <c r="D55" s="14">
        <v>95.7</v>
      </c>
      <c r="E55" s="14">
        <v>88.53</v>
      </c>
      <c r="F55" s="8">
        <v>74.430000000000007</v>
      </c>
      <c r="G55" s="14">
        <v>91.58</v>
      </c>
      <c r="H55" s="14">
        <v>82.69</v>
      </c>
      <c r="I55" s="1">
        <v>69.180000000000007</v>
      </c>
      <c r="J55" s="11">
        <v>73.48</v>
      </c>
      <c r="K55" s="8">
        <v>66.75</v>
      </c>
      <c r="L55" s="8">
        <v>67.45</v>
      </c>
    </row>
    <row r="56" spans="1:12" ht="16.95" customHeight="1" x14ac:dyDescent="0.3">
      <c r="A56" s="60"/>
      <c r="B56" s="61"/>
      <c r="C56" s="11">
        <v>102.4</v>
      </c>
      <c r="D56" s="14">
        <v>96.42</v>
      </c>
      <c r="E56" s="14">
        <v>89.16</v>
      </c>
      <c r="F56" s="8">
        <v>74.709999999999994</v>
      </c>
      <c r="G56" s="14">
        <v>93.22</v>
      </c>
      <c r="H56" s="14">
        <v>82.73</v>
      </c>
      <c r="I56" s="1">
        <v>69.33</v>
      </c>
      <c r="J56" s="11">
        <v>73.650000000000006</v>
      </c>
      <c r="K56" s="8">
        <v>66.56</v>
      </c>
      <c r="L56" s="8">
        <v>67.61</v>
      </c>
    </row>
    <row r="57" spans="1:12" ht="16.95" customHeight="1" x14ac:dyDescent="0.3">
      <c r="A57" s="60"/>
      <c r="B57" s="61"/>
      <c r="C57" s="11">
        <v>100.19</v>
      </c>
      <c r="D57" s="14">
        <v>96.25</v>
      </c>
      <c r="E57" s="14">
        <v>88.83</v>
      </c>
      <c r="F57" s="8">
        <v>74.739999999999995</v>
      </c>
      <c r="G57" s="14">
        <v>91.83</v>
      </c>
      <c r="H57" s="14">
        <v>82.91</v>
      </c>
      <c r="I57" s="1">
        <v>69.55</v>
      </c>
      <c r="J57" s="11">
        <v>73.36</v>
      </c>
      <c r="K57" s="8">
        <v>66.37</v>
      </c>
      <c r="L57" s="8">
        <v>67.48</v>
      </c>
    </row>
    <row r="58" spans="1:12" ht="16.95" customHeight="1" x14ac:dyDescent="0.3">
      <c r="A58" s="60"/>
      <c r="B58" s="61"/>
      <c r="C58" s="11">
        <v>100.31</v>
      </c>
      <c r="D58" s="14">
        <v>95.23</v>
      </c>
      <c r="E58" s="14">
        <v>89.34</v>
      </c>
      <c r="F58" s="8">
        <v>74.42</v>
      </c>
      <c r="G58" s="14">
        <v>92.27</v>
      </c>
      <c r="H58" s="14">
        <v>83.21</v>
      </c>
      <c r="I58" s="1">
        <v>69.73</v>
      </c>
      <c r="J58" s="11">
        <v>73.55</v>
      </c>
      <c r="K58" s="8">
        <v>66.45</v>
      </c>
      <c r="L58" s="8">
        <v>67.459999999999994</v>
      </c>
    </row>
    <row r="59" spans="1:12" ht="16.95" customHeight="1" x14ac:dyDescent="0.3">
      <c r="A59" s="60"/>
      <c r="B59" s="61"/>
      <c r="C59" s="11">
        <v>101.3</v>
      </c>
      <c r="D59" s="14">
        <v>95.49</v>
      </c>
      <c r="E59" s="14">
        <v>88.72</v>
      </c>
      <c r="F59" s="8">
        <v>74.87</v>
      </c>
      <c r="G59" s="14">
        <v>92.56</v>
      </c>
      <c r="H59" s="14">
        <v>82.83</v>
      </c>
      <c r="I59" s="1">
        <v>69.790000000000006</v>
      </c>
      <c r="J59" s="11">
        <v>73.59</v>
      </c>
      <c r="K59" s="8">
        <v>66.290000000000006</v>
      </c>
      <c r="L59" s="8">
        <v>67.45</v>
      </c>
    </row>
    <row r="60" spans="1:12" ht="16.95" customHeight="1" x14ac:dyDescent="0.3">
      <c r="A60" s="60"/>
      <c r="B60" s="61"/>
      <c r="C60" s="11">
        <v>103.21</v>
      </c>
      <c r="D60" s="14">
        <v>94.29</v>
      </c>
      <c r="E60" s="14">
        <v>88.98</v>
      </c>
      <c r="F60" s="8">
        <v>74.86</v>
      </c>
      <c r="G60" s="14">
        <v>92.88</v>
      </c>
      <c r="H60" s="14">
        <v>82.79</v>
      </c>
      <c r="I60" s="1">
        <v>69.8</v>
      </c>
      <c r="J60" s="11">
        <v>73.64</v>
      </c>
      <c r="K60" s="8">
        <v>66.34</v>
      </c>
      <c r="L60" s="8">
        <v>67.66</v>
      </c>
    </row>
    <row r="61" spans="1:12" ht="16.95" customHeight="1" x14ac:dyDescent="0.3">
      <c r="A61" s="60"/>
      <c r="B61" s="61"/>
      <c r="C61" s="11">
        <v>100.87</v>
      </c>
      <c r="D61" s="14">
        <v>94.73</v>
      </c>
      <c r="E61" s="14">
        <v>89.37</v>
      </c>
      <c r="F61" s="8">
        <v>74.89</v>
      </c>
      <c r="G61" s="14">
        <v>92</v>
      </c>
      <c r="H61" s="14">
        <v>84.16</v>
      </c>
      <c r="I61" s="1">
        <v>70.099999999999994</v>
      </c>
      <c r="J61" s="11">
        <v>73.349999999999994</v>
      </c>
      <c r="K61" s="8">
        <v>66.33</v>
      </c>
      <c r="L61" s="8">
        <v>67.510000000000005</v>
      </c>
    </row>
    <row r="62" spans="1:12" ht="16.95" customHeight="1" thickBot="1" x14ac:dyDescent="0.35">
      <c r="A62" s="62"/>
      <c r="B62" s="63"/>
      <c r="C62" s="12">
        <v>100.51</v>
      </c>
      <c r="D62" s="15">
        <v>95.64</v>
      </c>
      <c r="E62" s="15">
        <v>88.54</v>
      </c>
      <c r="F62" s="4">
        <v>74.83</v>
      </c>
      <c r="G62" s="15">
        <v>93.55</v>
      </c>
      <c r="H62" s="15">
        <v>84.14</v>
      </c>
      <c r="I62" s="6">
        <v>69.930000000000007</v>
      </c>
      <c r="J62" s="12">
        <v>73.150000000000006</v>
      </c>
      <c r="K62" s="4">
        <v>66.41</v>
      </c>
      <c r="L62" s="4">
        <v>67.44</v>
      </c>
    </row>
    <row r="66" spans="9:10" x14ac:dyDescent="0.3">
      <c r="I66" s="2" t="s">
        <v>27</v>
      </c>
      <c r="J66" s="2">
        <v>100</v>
      </c>
    </row>
    <row r="67" spans="9:10" x14ac:dyDescent="0.3">
      <c r="I67" s="2" t="s">
        <v>28</v>
      </c>
      <c r="J67" s="2">
        <v>100</v>
      </c>
    </row>
    <row r="68" spans="9:10" x14ac:dyDescent="0.3">
      <c r="I68" s="2" t="s">
        <v>29</v>
      </c>
      <c r="J68" s="2">
        <v>2.5798999999999999</v>
      </c>
    </row>
    <row r="69" spans="9:10" x14ac:dyDescent="0.3">
      <c r="I69" s="2" t="s">
        <v>30</v>
      </c>
      <c r="J69" s="2" t="s">
        <v>35</v>
      </c>
    </row>
    <row r="70" spans="9:10" x14ac:dyDescent="0.3">
      <c r="I70" s="2" t="s">
        <v>31</v>
      </c>
      <c r="J70" s="2" t="s">
        <v>32</v>
      </c>
    </row>
  </sheetData>
  <mergeCells count="27">
    <mergeCell ref="N10:O10"/>
    <mergeCell ref="N11:O11"/>
    <mergeCell ref="N12:O12"/>
    <mergeCell ref="N4:R4"/>
    <mergeCell ref="P5:R5"/>
    <mergeCell ref="P6:R6"/>
    <mergeCell ref="P8:R8"/>
    <mergeCell ref="P7:R7"/>
    <mergeCell ref="P9:R9"/>
    <mergeCell ref="P10:R10"/>
    <mergeCell ref="P11:R11"/>
    <mergeCell ref="P12:R12"/>
    <mergeCell ref="N5:O5"/>
    <mergeCell ref="N6:O6"/>
    <mergeCell ref="N7:O7"/>
    <mergeCell ref="N8:O8"/>
    <mergeCell ref="N9:O9"/>
    <mergeCell ref="C1:F1"/>
    <mergeCell ref="A1:A2"/>
    <mergeCell ref="G1:I1"/>
    <mergeCell ref="J1:K1"/>
    <mergeCell ref="A33:B42"/>
    <mergeCell ref="A43:B52"/>
    <mergeCell ref="A53:B62"/>
    <mergeCell ref="A3:B12"/>
    <mergeCell ref="A13:B22"/>
    <mergeCell ref="A23:B3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7"/>
  <sheetViews>
    <sheetView topLeftCell="A9" zoomScaleNormal="100" workbookViewId="0">
      <selection activeCell="O23" sqref="O23"/>
    </sheetView>
  </sheetViews>
  <sheetFormatPr defaultRowHeight="14.4" x14ac:dyDescent="0.3"/>
  <cols>
    <col min="3" max="3" width="8.88671875" customWidth="1"/>
    <col min="15" max="15" width="10.33203125" bestFit="1" customWidth="1"/>
  </cols>
  <sheetData>
    <row r="1" spans="1:28" x14ac:dyDescent="0.3">
      <c r="A1" s="67" t="s">
        <v>5</v>
      </c>
      <c r="B1" s="56" t="s">
        <v>2</v>
      </c>
      <c r="C1" s="67">
        <f>[2]Punkter!$A$2</f>
        <v>0.01</v>
      </c>
      <c r="D1" s="69"/>
      <c r="E1" s="69"/>
      <c r="F1" s="70"/>
      <c r="G1" s="67">
        <f>[2]Punkter!$A$3</f>
        <v>0.08</v>
      </c>
      <c r="H1" s="69"/>
      <c r="I1" s="70"/>
      <c r="J1" s="67">
        <f>[2]Punkter!$A$4</f>
        <v>0.34</v>
      </c>
      <c r="K1" s="70"/>
      <c r="L1" s="17">
        <f>[2]Punkter!$A$5</f>
        <v>2</v>
      </c>
      <c r="N1" t="str">
        <f>[2]Meas1!$N4</f>
        <v>TX</v>
      </c>
      <c r="O1">
        <f ca="1">INDIRECT("'"&amp;$A$1&amp;"'!P4")</f>
        <v>0</v>
      </c>
      <c r="R1" s="94"/>
      <c r="T1" s="94"/>
      <c r="U1" s="94"/>
      <c r="V1" s="94"/>
      <c r="W1" s="94"/>
      <c r="X1" s="94"/>
      <c r="Y1" s="94"/>
      <c r="Z1" s="94"/>
      <c r="AA1" s="94"/>
      <c r="AB1" s="94"/>
    </row>
    <row r="2" spans="1:28" ht="15" thickBot="1" x14ac:dyDescent="0.35">
      <c r="A2" s="73"/>
      <c r="B2" s="8" t="s">
        <v>3</v>
      </c>
      <c r="C2" s="20">
        <f>[2]Punkter!$A$2</f>
        <v>0.01</v>
      </c>
      <c r="D2" s="1">
        <f>[2]Punkter!$A$3</f>
        <v>0.08</v>
      </c>
      <c r="E2" s="1">
        <f>[2]Punkter!$A$4</f>
        <v>0.34</v>
      </c>
      <c r="F2" s="8">
        <f>[2]Punkter!$A$5</f>
        <v>2</v>
      </c>
      <c r="G2" s="20">
        <f>[2]Punkter!$A$3</f>
        <v>0.08</v>
      </c>
      <c r="H2" s="1">
        <f>[2]Punkter!$A$4</f>
        <v>0.34</v>
      </c>
      <c r="I2" s="8">
        <f>[2]Punkter!$A$5</f>
        <v>2</v>
      </c>
      <c r="J2" s="1">
        <f>[2]Punkter!$A$4</f>
        <v>0.34</v>
      </c>
      <c r="K2" s="8">
        <f>[2]Punkter!$A$5</f>
        <v>2</v>
      </c>
      <c r="L2" s="8">
        <f>[2]Punkter!$A$5</f>
        <v>2</v>
      </c>
      <c r="N2" t="str">
        <f>[2]Meas1!$N5</f>
        <v>RX</v>
      </c>
      <c r="O2" t="str">
        <f ca="1">INDIRECT("'"&amp;$A$1&amp;"'!P5")</f>
        <v>patch</v>
      </c>
      <c r="R2" s="94"/>
    </row>
    <row r="3" spans="1:28" x14ac:dyDescent="0.3">
      <c r="A3" s="74">
        <f>[2]Punkter!$C$2</f>
        <v>1</v>
      </c>
      <c r="B3" s="75"/>
      <c r="C3" s="76">
        <f ca="1">SUM(INDIRECT("'"&amp;$A1&amp;"'!C$3"):INDIRECT("'"&amp;$A1&amp;"'!C$12"))/10</f>
        <v>45.207000000000001</v>
      </c>
      <c r="D3" s="77">
        <f ca="1">SUM(INDIRECT("'"&amp;$A1&amp;"'!D$3"):INDIRECT("'"&amp;$A1&amp;"'!D$12"))/10</f>
        <v>41.497</v>
      </c>
      <c r="E3" s="77">
        <f ca="1">SUM(INDIRECT("'"&amp;$A1&amp;"'!E$3"):INDIRECT("'"&amp;$A1&amp;"'!E$12"))/10</f>
        <v>38.173000000000009</v>
      </c>
      <c r="F3" s="77">
        <f ca="1">SUM(INDIRECT("'"&amp;$A1&amp;"'!F$3"):INDIRECT("'"&amp;$A1&amp;"'!F$12"))/10</f>
        <v>60.750999999999991</v>
      </c>
      <c r="G3" s="77">
        <f ca="1">SUM(INDIRECT("'"&amp;$A1&amp;"'!G$3"):INDIRECT("'"&amp;$A1&amp;"'!G$12"))/10</f>
        <v>39.731999999999999</v>
      </c>
      <c r="H3" s="77">
        <f ca="1">SUM(INDIRECT("'"&amp;$A1&amp;"'!H$3"):INDIRECT("'"&amp;$A1&amp;"'!H$12"))/10</f>
        <v>36.045000000000002</v>
      </c>
      <c r="I3" s="77">
        <f ca="1">SUM(INDIRECT("'"&amp;$A1&amp;"'!I$3"):INDIRECT("'"&amp;$A1&amp;"'!I$12"))/10</f>
        <v>51.803000000000011</v>
      </c>
      <c r="J3" s="77">
        <f ca="1">SUM(INDIRECT("'"&amp;$A1&amp;"'!J$3"):INDIRECT("'"&amp;$A1&amp;"'!J$12"))/10</f>
        <v>37.628</v>
      </c>
      <c r="K3" s="77">
        <f ca="1">SUM(INDIRECT("'"&amp;$A1&amp;"'!K$3"):INDIRECT("'"&amp;$A1&amp;"'!K$12"))/10</f>
        <v>55.86</v>
      </c>
      <c r="L3" s="78">
        <f ca="1">SUM(INDIRECT("'"&amp;$A1&amp;"'!L$3"):INDIRECT("'"&amp;$A1&amp;"'!L$12"))/10</f>
        <v>38.292999999999992</v>
      </c>
      <c r="N3" t="str">
        <f>[2]Meas1!$N6</f>
        <v>Polar</v>
      </c>
      <c r="O3" t="str">
        <f ca="1">INDIRECT("'"&amp;$A$1&amp;"'!P6")</f>
        <v>patch</v>
      </c>
      <c r="R3" s="94"/>
      <c r="S3" s="94"/>
    </row>
    <row r="4" spans="1:28" x14ac:dyDescent="0.3">
      <c r="A4" s="79">
        <f>[2]Punkter!$C$3</f>
        <v>2</v>
      </c>
      <c r="B4" s="80"/>
      <c r="C4" s="81">
        <f ca="1">SUM(INDIRECT("'"&amp;$A1&amp;"'!C$13"):INDIRECT("'"&amp;$A1&amp;"'!C$22"))/10</f>
        <v>56.898999999999987</v>
      </c>
      <c r="D4" s="82">
        <f ca="1">SUM(INDIRECT("'"&amp;$A1&amp;"'!D$13"):INDIRECT("'"&amp;$A1&amp;"'!D$22"))/10</f>
        <v>49.820000000000007</v>
      </c>
      <c r="E4" s="82">
        <f ca="1">SUM(INDIRECT("'"&amp;$A1&amp;"'!E$13"):INDIRECT("'"&amp;$A1&amp;"'!E$22"))/10</f>
        <v>45.097999999999999</v>
      </c>
      <c r="F4" s="82">
        <f ca="1">SUM(INDIRECT("'"&amp;$A1&amp;"'!F$13"):INDIRECT("'"&amp;$A1&amp;"'!F$22"))/10</f>
        <v>55.157000000000004</v>
      </c>
      <c r="G4" s="82">
        <f ca="1">SUM(INDIRECT("'"&amp;$A1&amp;"'!G$13"):INDIRECT("'"&amp;$A1&amp;"'!G$22"))/10</f>
        <v>46.772000000000006</v>
      </c>
      <c r="H4" s="82">
        <f ca="1">SUM(INDIRECT("'"&amp;$A1&amp;"'!H$13"):INDIRECT("'"&amp;$A1&amp;"'!H$22"))/10</f>
        <v>41.415000000000006</v>
      </c>
      <c r="I4" s="82">
        <f ca="1">SUM(INDIRECT("'"&amp;$A1&amp;"'!I$13"):INDIRECT("'"&amp;$A1&amp;"'!I$22"))/10</f>
        <v>51.410000000000004</v>
      </c>
      <c r="J4" s="82">
        <f ca="1">SUM(INDIRECT("'"&amp;$A1&amp;"'!J$13"):INDIRECT("'"&amp;$A1&amp;"'!J$22"))/10</f>
        <v>44.79</v>
      </c>
      <c r="K4" s="82">
        <f ca="1">SUM(INDIRECT("'"&amp;$A1&amp;"'!K$13"):INDIRECT("'"&amp;$A1&amp;"'!K$22"))/10</f>
        <v>50.539000000000001</v>
      </c>
      <c r="L4" s="83">
        <f ca="1">SUM(INDIRECT("'"&amp;$A1&amp;"'!L$13"):INDIRECT("'"&amp;$A1&amp;"'!L$22"))/10</f>
        <v>44.448</v>
      </c>
      <c r="N4" t="str">
        <f>[2]Meas1!$N7</f>
        <v>Frekvens</v>
      </c>
      <c r="O4" t="str">
        <f ca="1">INDIRECT("'"&amp;$A$1&amp;"'!P7")</f>
        <v>vertical</v>
      </c>
      <c r="R4" s="94"/>
      <c r="S4" s="94"/>
    </row>
    <row r="5" spans="1:28" x14ac:dyDescent="0.3">
      <c r="A5" s="79">
        <f>[2]Punkter!$C$4</f>
        <v>4</v>
      </c>
      <c r="B5" s="80"/>
      <c r="C5" s="81">
        <f ca="1">SUM(INDIRECT("'"&amp;A1&amp;"'!C$23"):INDIRECT("'"&amp;A1&amp;"'!C$32"))/10</f>
        <v>67.641000000000005</v>
      </c>
      <c r="D5" s="82">
        <f ca="1">SUM(INDIRECT("'"&amp;$A1&amp;"'!D$23"):INDIRECT("'"&amp;$A1&amp;"'!D$32"))/10</f>
        <v>60.209000000000003</v>
      </c>
      <c r="E5" s="82">
        <f ca="1">SUM(INDIRECT("'"&amp;$A1&amp;"'!E$23"):INDIRECT("'"&amp;$A1&amp;"'!E$32"))/10</f>
        <v>55.090999999999994</v>
      </c>
      <c r="F5" s="82">
        <f ca="1">SUM(INDIRECT("'"&amp;$A1&amp;"'!F$23"):INDIRECT("'"&amp;$A1&amp;"'!F$32"))/10</f>
        <v>52.978999999999999</v>
      </c>
      <c r="G5" s="82">
        <f ca="1">SUM(INDIRECT("'"&amp;$A1&amp;"'!G$23"):INDIRECT("'"&amp;$A1&amp;"'!G$32"))/10</f>
        <v>51.059000000000005</v>
      </c>
      <c r="H5" s="82">
        <f ca="1">SUM(INDIRECT("'"&amp;$A1&amp;"'!H$23"):INDIRECT("'"&amp;$A1&amp;"'!H$32"))/10</f>
        <v>50.511000000000003</v>
      </c>
      <c r="I5" s="82">
        <f ca="1">SUM(INDIRECT("'"&amp;$A1&amp;"'!I$23"):INDIRECT("'"&amp;$A1&amp;"'!I$32"))/10</f>
        <v>50.904999999999994</v>
      </c>
      <c r="J5" s="82">
        <f ca="1">SUM(INDIRECT("'"&amp;$A1&amp;"'!J$23"):INDIRECT("'"&amp;$A1&amp;"'!J$32"))/10</f>
        <v>47.451999999999998</v>
      </c>
      <c r="K5" s="82">
        <f ca="1">SUM(INDIRECT("'"&amp;$A1&amp;"'!K$23"):INDIRECT("'"&amp;$A1&amp;"'!K$32"))/10</f>
        <v>51.021000000000001</v>
      </c>
      <c r="L5" s="83">
        <f ca="1">SUM(INDIRECT("'"&amp;$A1&amp;"'!L$23"):INDIRECT("'"&amp;$A1&amp;"'!L$32"))/10</f>
        <v>51.222000000000001</v>
      </c>
      <c r="N5" t="str">
        <f>[2]Meas1!$N8</f>
        <v>Date</v>
      </c>
      <c r="O5" s="84" t="str">
        <f ca="1">INDIRECT("'"&amp;$A$1&amp;"'!P8")</f>
        <v>2,58GHz</v>
      </c>
      <c r="R5" s="94"/>
      <c r="S5" s="94"/>
    </row>
    <row r="6" spans="1:28" x14ac:dyDescent="0.3">
      <c r="A6" s="79">
        <f>[2]Punkter!$C$5</f>
        <v>8</v>
      </c>
      <c r="B6" s="80"/>
      <c r="C6" s="81">
        <f ca="1">SUM(INDIRECT("'"&amp;$A1&amp;"'!C$33"):INDIRECT("'"&amp;$A1&amp;"'!C$42"))/10</f>
        <v>80.333999999999989</v>
      </c>
      <c r="D6" s="82">
        <f ca="1">SUM(INDIRECT("'"&amp;$A1&amp;"'!D$33"):INDIRECT("'"&amp;$A1&amp;"'!D$42"))/10</f>
        <v>72.054000000000002</v>
      </c>
      <c r="E6" s="82">
        <f ca="1">SUM(INDIRECT("'"&amp;$A1&amp;"'!E$33"):INDIRECT("'"&amp;$A1&amp;"'!E$42"))/10</f>
        <v>65.764999999999986</v>
      </c>
      <c r="F6" s="82">
        <f ca="1">SUM(INDIRECT("'"&amp;$A1&amp;"'!F$33"):INDIRECT("'"&amp;$A1&amp;"'!F$42"))/10</f>
        <v>56.403000000000006</v>
      </c>
      <c r="G6" s="82">
        <f ca="1">SUM(INDIRECT("'"&amp;$A1&amp;"'!G$33"):INDIRECT("'"&amp;$A1&amp;"'!G$42"))/10</f>
        <v>66.966999999999999</v>
      </c>
      <c r="H6" s="82">
        <f ca="1">SUM(INDIRECT("'"&amp;$A1&amp;"'!H$33"):INDIRECT("'"&amp;$A1&amp;"'!H$42"))/10</f>
        <v>58.657999999999994</v>
      </c>
      <c r="I6" s="82">
        <f ca="1">SUM(INDIRECT("'"&amp;$A1&amp;"'!I$33"):INDIRECT("'"&amp;$A1&amp;"'!I$42"))/10</f>
        <v>54.882999999999996</v>
      </c>
      <c r="J6" s="82">
        <f ca="1">SUM(INDIRECT("'"&amp;$A1&amp;"'!J$33"):INDIRECT("'"&amp;$A1&amp;"'!J$42"))/10</f>
        <v>54.537999999999997</v>
      </c>
      <c r="K6" s="82">
        <f ca="1">SUM(INDIRECT("'"&amp;$A1&amp;"'!K$33"):INDIRECT("'"&amp;$A1&amp;"'!K$42"))/10</f>
        <v>54.847999999999999</v>
      </c>
      <c r="L6" s="83">
        <f ca="1">SUM(INDIRECT("'"&amp;$A1&amp;"'!L$33"):INDIRECT("'"&amp;$A1&amp;"'!L$42"))/10</f>
        <v>56.864000000000011</v>
      </c>
      <c r="N6" t="str">
        <f>[2]Meas1!$N9</f>
        <v>Start time</v>
      </c>
      <c r="O6" s="85">
        <f ca="1">INDIRECT("'"&amp;$A$1&amp;"'!P9")</f>
        <v>42661</v>
      </c>
      <c r="R6" s="94"/>
      <c r="S6" s="94"/>
    </row>
    <row r="7" spans="1:28" x14ac:dyDescent="0.3">
      <c r="A7" s="79">
        <f>[2]Punkter!$C$6</f>
        <v>15</v>
      </c>
      <c r="B7" s="80"/>
      <c r="C7" s="81">
        <f ca="1">SUM(INDIRECT("'"&amp;$A1&amp;"'!C$43"):INDIRECT("'"&amp;$A1&amp;"'!C$52"))/10</f>
        <v>87.852000000000004</v>
      </c>
      <c r="D7" s="82">
        <f ca="1">SUM(INDIRECT("'"&amp;$A1&amp;"'!D$43"):INDIRECT("'"&amp;$A1&amp;"'!D$52"))/10</f>
        <v>83.38300000000001</v>
      </c>
      <c r="E7" s="82">
        <f ca="1">SUM(INDIRECT("'"&amp;$A1&amp;"'!E$43"):INDIRECT("'"&amp;$A1&amp;"'!E$52"))/10</f>
        <v>76.120999999999995</v>
      </c>
      <c r="F7" s="82">
        <f ca="1">SUM(INDIRECT("'"&amp;$A1&amp;"'!F$43"):INDIRECT("'"&amp;$A1&amp;"'!F$52"))/10</f>
        <v>64.370999999999995</v>
      </c>
      <c r="G7" s="82">
        <f ca="1">SUM(INDIRECT("'"&amp;$A1&amp;"'!G$43"):INDIRECT("'"&amp;$A1&amp;"'!G$52"))/10</f>
        <v>78.759999999999991</v>
      </c>
      <c r="H7" s="82">
        <f ca="1">SUM(INDIRECT("'"&amp;$A1&amp;"'!H$43"):INDIRECT("'"&amp;$A1&amp;"'!H$52"))/10</f>
        <v>71.412999999999997</v>
      </c>
      <c r="I7" s="82">
        <f ca="1">SUM(INDIRECT("'"&amp;$A1&amp;"'!I$43"):INDIRECT("'"&amp;$A1&amp;"'!I$52"))/10</f>
        <v>59.641999999999996</v>
      </c>
      <c r="J7" s="82">
        <f ca="1">SUM(INDIRECT("'"&amp;$A1&amp;"'!J$43"):INDIRECT("'"&amp;$A1&amp;"'!J$52"))/10</f>
        <v>62.597000000000001</v>
      </c>
      <c r="K7" s="82">
        <f ca="1">SUM(INDIRECT("'"&amp;$A1&amp;"'!K$43"):INDIRECT("'"&amp;$A1&amp;"'!K$52"))/10</f>
        <v>59.144999999999996</v>
      </c>
      <c r="L7" s="83">
        <f ca="1">SUM(INDIRECT("'"&amp;$A1&amp;"'!L$43"):INDIRECT("'"&amp;$A1&amp;"'!L$52"))/10</f>
        <v>62.113</v>
      </c>
      <c r="N7" t="str">
        <f>[2]Meas1!$N10</f>
        <v>End time</v>
      </c>
      <c r="O7" s="85">
        <f ca="1">INDIRECT("'"&amp;$A$1&amp;"'!P10")</f>
        <v>18</v>
      </c>
      <c r="R7" s="94"/>
      <c r="S7" s="94"/>
    </row>
    <row r="8" spans="1:28" ht="15" thickBot="1" x14ac:dyDescent="0.35">
      <c r="A8" s="86">
        <f>[2]Punkter!$C$7</f>
        <v>30</v>
      </c>
      <c r="B8" s="87"/>
      <c r="C8" s="88">
        <f ca="1">SUM(INDIRECT("'"&amp;$A1&amp;"'!C$53"):INDIRECT("'"&amp;$A1&amp;"'!C$62"))/10</f>
        <v>101.535</v>
      </c>
      <c r="D8" s="89">
        <f ca="1">SUM(INDIRECT("'"&amp;$A1&amp;"'!D$53"):INDIRECT("'"&amp;$A1&amp;"'!D$62"))/10</f>
        <v>95.524000000000001</v>
      </c>
      <c r="E8" s="89">
        <f ca="1">SUM(INDIRECT("'"&amp;$A1&amp;"'!E$53"):INDIRECT("'"&amp;$A1&amp;"'!E$62"))/10</f>
        <v>88.821999999999989</v>
      </c>
      <c r="F8" s="89">
        <f ca="1">SUM(INDIRECT("'"&amp;$A1&amp;"'!F$53"):INDIRECT("'"&amp;$A1&amp;"'!F$62"))/10</f>
        <v>74.712999999999994</v>
      </c>
      <c r="G8" s="89">
        <f ca="1">SUM(INDIRECT("'"&amp;$A1&amp;"'!G$53"):INDIRECT("'"&amp;$A1&amp;"'!G$62"))/10</f>
        <v>92.375999999999991</v>
      </c>
      <c r="H8" s="89">
        <f ca="1">SUM(INDIRECT("'"&amp;$A1&amp;"'!H$53"):INDIRECT("'"&amp;$A1&amp;"'!H$62"))/10</f>
        <v>83.112999999999985</v>
      </c>
      <c r="I8" s="89">
        <f ca="1">SUM(INDIRECT("'"&amp;$A1&amp;"'!I$53"):INDIRECT("'"&amp;$A1&amp;"'!I$62"))/10</f>
        <v>69.565000000000012</v>
      </c>
      <c r="J8" s="89">
        <f ca="1">SUM(INDIRECT("'"&amp;$A1&amp;"'!J$53"):INDIRECT("'"&amp;$A1&amp;"'!J$62"))/10</f>
        <v>73.47999999999999</v>
      </c>
      <c r="K8" s="89">
        <f ca="1">SUM(INDIRECT("'"&amp;$A1&amp;"'!K$53"):INDIRECT("'"&amp;$A1&amp;"'!K$62"))/10</f>
        <v>66.442000000000007</v>
      </c>
      <c r="L8" s="90">
        <f ca="1">SUM(INDIRECT("'"&amp;$A1&amp;"'!L$53"):INDIRECT("'"&amp;$A1&amp;"'!L$62"))/10</f>
        <v>67.51700000000001</v>
      </c>
      <c r="N8" t="str">
        <f>[2]Meas1!$N11</f>
        <v>Place</v>
      </c>
      <c r="O8">
        <f ca="1">INDIRECT("'"&amp;$A$1&amp;"'!P11")</f>
        <v>0</v>
      </c>
      <c r="R8" s="94"/>
      <c r="S8" s="94"/>
    </row>
    <row r="11" spans="1:28" ht="15" thickBot="1" x14ac:dyDescent="0.35"/>
    <row r="12" spans="1:28" x14ac:dyDescent="0.3">
      <c r="A12" s="67" t="s">
        <v>45</v>
      </c>
      <c r="B12" s="56" t="s">
        <v>2</v>
      </c>
      <c r="C12" s="67">
        <f>[2]Punkter!$A$2</f>
        <v>0.01</v>
      </c>
      <c r="D12" s="69"/>
      <c r="E12" s="69"/>
      <c r="F12" s="70"/>
      <c r="G12" s="67">
        <f>[2]Punkter!$A$3</f>
        <v>0.08</v>
      </c>
      <c r="H12" s="69"/>
      <c r="I12" s="70"/>
      <c r="J12" s="67">
        <f>[2]Punkter!$A$4</f>
        <v>0.34</v>
      </c>
      <c r="K12" s="70"/>
      <c r="L12" s="17">
        <f>[2]Punkter!$A$5</f>
        <v>2</v>
      </c>
      <c r="N12" t="str">
        <f>[2]Meas1!N4</f>
        <v>TX</v>
      </c>
      <c r="O12" s="84" t="str">
        <f>Meas2!P4</f>
        <v>patch</v>
      </c>
    </row>
    <row r="13" spans="1:28" ht="15" thickBot="1" x14ac:dyDescent="0.35">
      <c r="A13" s="73"/>
      <c r="B13" s="8" t="s">
        <v>3</v>
      </c>
      <c r="C13" s="20">
        <f>[2]Punkter!$A$2</f>
        <v>0.01</v>
      </c>
      <c r="D13" s="1">
        <f>[2]Punkter!$A$3</f>
        <v>0.08</v>
      </c>
      <c r="E13" s="1">
        <f>[2]Punkter!$A$4</f>
        <v>0.34</v>
      </c>
      <c r="F13" s="8">
        <f>[2]Punkter!$A$5</f>
        <v>2</v>
      </c>
      <c r="G13" s="20">
        <f>[2]Punkter!$A$3</f>
        <v>0.08</v>
      </c>
      <c r="H13" s="1">
        <f>[2]Punkter!$A$4</f>
        <v>0.34</v>
      </c>
      <c r="I13" s="8">
        <f>[2]Punkter!$A$5</f>
        <v>2</v>
      </c>
      <c r="J13" s="1">
        <f>[2]Punkter!$A$4</f>
        <v>0.34</v>
      </c>
      <c r="K13" s="8">
        <f>[2]Punkter!$A$5</f>
        <v>2</v>
      </c>
      <c r="L13" s="8">
        <f>[2]Punkter!$A$5</f>
        <v>2</v>
      </c>
      <c r="N13" t="str">
        <f>[2]Meas1!N5</f>
        <v>RX</v>
      </c>
      <c r="O13" s="84" t="str">
        <f>Meas2!P5</f>
        <v>patch</v>
      </c>
    </row>
    <row r="14" spans="1:28" x14ac:dyDescent="0.3">
      <c r="A14" s="74">
        <f>[2]Punkter!$C$2</f>
        <v>1</v>
      </c>
      <c r="B14" s="91"/>
      <c r="C14" s="76">
        <f ca="1">SUM(INDIRECT("'"&amp;$A12&amp;"'!C$3"):INDIRECT("'"&amp;$A12&amp;"'!C$12"))/10</f>
        <v>49.122999999999998</v>
      </c>
      <c r="D14" s="77">
        <f ca="1">SUM(INDIRECT("'"&amp;$A12&amp;"'!D$3"):INDIRECT("'"&amp;$A12&amp;"'!D$12"))/10</f>
        <v>41.067999999999998</v>
      </c>
      <c r="E14" s="77">
        <f ca="1">SUM(INDIRECT("'"&amp;$A12&amp;"'!E$3"):INDIRECT("'"&amp;$A12&amp;"'!E$12"))/10</f>
        <v>37.385999999999996</v>
      </c>
      <c r="F14" s="77">
        <f ca="1">SUM(INDIRECT("'"&amp;$A12&amp;"'!F$3"):INDIRECT("'"&amp;$A12&amp;"'!F$12"))/10</f>
        <v>65.032999999999987</v>
      </c>
      <c r="G14" s="77">
        <f ca="1">SUM(INDIRECT("'"&amp;$A12&amp;"'!G$3"):INDIRECT("'"&amp;$A12&amp;"'!G$12"))/10</f>
        <v>36.999999999999993</v>
      </c>
      <c r="H14" s="77">
        <f ca="1">SUM(INDIRECT("'"&amp;$A12&amp;"'!H$3"):INDIRECT("'"&amp;$A12&amp;"'!H$12"))/10</f>
        <v>36.036000000000008</v>
      </c>
      <c r="I14" s="77">
        <f ca="1">SUM(INDIRECT("'"&amp;$A12&amp;"'!I$3"):INDIRECT("'"&amp;$A12&amp;"'!I$12"))/10</f>
        <v>63.816999999999993</v>
      </c>
      <c r="J14" s="77">
        <f ca="1">SUM(INDIRECT("'"&amp;$A12&amp;"'!J$3"):INDIRECT("'"&amp;$A12&amp;"'!J$12"))/10</f>
        <v>37.580999999999996</v>
      </c>
      <c r="K14" s="77">
        <f ca="1">SUM(INDIRECT("'"&amp;$A12&amp;"'!K$3"):INDIRECT("'"&amp;$A12&amp;"'!K$12"))/10</f>
        <v>62.842000000000006</v>
      </c>
      <c r="L14" s="78">
        <f ca="1">SUM(INDIRECT("'"&amp;$A12&amp;"'!L$3"):INDIRECT("'"&amp;$A12&amp;"'!L$12"))/10</f>
        <v>38.210999999999999</v>
      </c>
      <c r="N14" t="str">
        <f>[2]Meas1!N6</f>
        <v>Polar</v>
      </c>
      <c r="O14" s="84" t="str">
        <f>Meas2!P6</f>
        <v>horizontal</v>
      </c>
    </row>
    <row r="15" spans="1:28" x14ac:dyDescent="0.3">
      <c r="A15" s="79">
        <f>[2]Punkter!$C$3</f>
        <v>2</v>
      </c>
      <c r="B15" s="92"/>
      <c r="C15" s="81">
        <f ca="1">SUM(INDIRECT("'"&amp;$A12&amp;"'!C$13"):INDIRECT("'"&amp;$A12&amp;"'!C$22"))/10</f>
        <v>62.575000000000003</v>
      </c>
      <c r="D15" s="82">
        <f ca="1">SUM(INDIRECT("'"&amp;$A12&amp;"'!D$13"):INDIRECT("'"&amp;$A12&amp;"'!D$22"))/10</f>
        <v>52.777000000000001</v>
      </c>
      <c r="E15" s="82">
        <f ca="1">SUM(INDIRECT("'"&amp;$A12&amp;"'!E$13"):INDIRECT("'"&amp;$A12&amp;"'!E$22"))/10</f>
        <v>46.013999999999996</v>
      </c>
      <c r="F15" s="82">
        <f ca="1">SUM(INDIRECT("'"&amp;$A12&amp;"'!F$13"):INDIRECT("'"&amp;$A12&amp;"'!F$22"))/10</f>
        <v>53.177999999999997</v>
      </c>
      <c r="G15" s="82">
        <f ca="1">SUM(INDIRECT("'"&amp;$A12&amp;"'!G$13"):INDIRECT("'"&amp;$A12&amp;"'!G$22"))/10</f>
        <v>46.825000000000003</v>
      </c>
      <c r="H15" s="82">
        <f ca="1">SUM(INDIRECT("'"&amp;$A12&amp;"'!H$13"):INDIRECT("'"&amp;$A12&amp;"'!H$22"))/10</f>
        <v>41.280999999999999</v>
      </c>
      <c r="I15" s="82">
        <f ca="1">SUM(INDIRECT("'"&amp;$A12&amp;"'!I$13"):INDIRECT("'"&amp;$A12&amp;"'!I$22"))/10</f>
        <v>53.386000000000003</v>
      </c>
      <c r="J15" s="82">
        <f ca="1">SUM(INDIRECT("'"&amp;$A12&amp;"'!J$13"):INDIRECT("'"&amp;$A12&amp;"'!J$22"))/10</f>
        <v>51.722000000000001</v>
      </c>
      <c r="K15" s="82">
        <f ca="1">SUM(INDIRECT("'"&amp;$A12&amp;"'!K$13"):INDIRECT("'"&amp;$A12&amp;"'!K$22"))/10</f>
        <v>56.79699999999999</v>
      </c>
      <c r="L15" s="83">
        <f ca="1">SUM(INDIRECT("'"&amp;$A12&amp;"'!L$13"):INDIRECT("'"&amp;$A12&amp;"'!L$22"))/10</f>
        <v>45.293000000000006</v>
      </c>
      <c r="N15" t="str">
        <f>[2]Meas1!N7</f>
        <v>Frekvens</v>
      </c>
      <c r="O15" s="84" t="str">
        <f>Meas2!P7</f>
        <v>2,58GHz</v>
      </c>
    </row>
    <row r="16" spans="1:28" x14ac:dyDescent="0.3">
      <c r="A16" s="79">
        <f>[2]Punkter!$C$4</f>
        <v>4</v>
      </c>
      <c r="B16" s="92"/>
      <c r="C16" s="81">
        <f ca="1">SUM(INDIRECT("'"&amp;A12&amp;"'!C$23"):INDIRECT("'"&amp;A12&amp;"'!C$32"))/10</f>
        <v>71.236999999999995</v>
      </c>
      <c r="D16" s="82">
        <f ca="1">SUM(INDIRECT("'"&amp;$A12&amp;"'!D$23"):INDIRECT("'"&amp;$A12&amp;"'!D$32"))/10</f>
        <v>62.907999999999994</v>
      </c>
      <c r="E16" s="82">
        <f ca="1">SUM(INDIRECT("'"&amp;$A12&amp;"'!E$23"):INDIRECT("'"&amp;$A12&amp;"'!E$32"))/10</f>
        <v>57.809999999999988</v>
      </c>
      <c r="F16" s="82">
        <f ca="1">SUM(INDIRECT("'"&amp;$A12&amp;"'!F$23"):INDIRECT("'"&amp;$A12&amp;"'!F$32"))/10</f>
        <v>49.581000000000003</v>
      </c>
      <c r="G16" s="82">
        <f ca="1">SUM(INDIRECT("'"&amp;$A12&amp;"'!G$23"):INDIRECT("'"&amp;$A12&amp;"'!G$32"))/10</f>
        <v>56.940000000000012</v>
      </c>
      <c r="H16" s="82">
        <f ca="1">SUM(INDIRECT("'"&amp;$A12&amp;"'!H$23"):INDIRECT("'"&amp;$A12&amp;"'!H$32"))/10</f>
        <v>49.869</v>
      </c>
      <c r="I16" s="82">
        <f ca="1">SUM(INDIRECT("'"&amp;$A12&amp;"'!I$23"):INDIRECT("'"&amp;$A12&amp;"'!I$32"))/10</f>
        <v>64.385000000000005</v>
      </c>
      <c r="J16" s="82">
        <f ca="1">SUM(INDIRECT("'"&amp;$A12&amp;"'!J$23"):INDIRECT("'"&amp;$A12&amp;"'!J$32"))/10</f>
        <v>44.567</v>
      </c>
      <c r="K16" s="82">
        <f ca="1">SUM(INDIRECT("'"&amp;$A12&amp;"'!K$23"):INDIRECT("'"&amp;$A12&amp;"'!K$32"))/10</f>
        <v>50.616</v>
      </c>
      <c r="L16" s="83">
        <f ca="1">SUM(INDIRECT("'"&amp;$A12&amp;"'!L$23"):INDIRECT("'"&amp;$A12&amp;"'!L$32"))/10</f>
        <v>50.674999999999997</v>
      </c>
      <c r="N16" t="str">
        <f>[2]Meas1!N8</f>
        <v>Date</v>
      </c>
      <c r="O16" s="84">
        <f>Meas2!P8</f>
        <v>42661</v>
      </c>
    </row>
    <row r="17" spans="1:15" x14ac:dyDescent="0.3">
      <c r="A17" s="79">
        <f>[2]Punkter!$C$5</f>
        <v>8</v>
      </c>
      <c r="B17" s="92"/>
      <c r="C17" s="81">
        <f ca="1">SUM(INDIRECT("'"&amp;$A12&amp;"'!C$33"):INDIRECT("'"&amp;$A12&amp;"'!C$42"))/10</f>
        <v>83.478000000000009</v>
      </c>
      <c r="D17" s="82">
        <f ca="1">SUM(INDIRECT("'"&amp;$A12&amp;"'!D$33"):INDIRECT("'"&amp;$A12&amp;"'!D$42"))/10</f>
        <v>73.734999999999999</v>
      </c>
      <c r="E17" s="82">
        <f ca="1">SUM(INDIRECT("'"&amp;$A12&amp;"'!E$33"):INDIRECT("'"&amp;$A12&amp;"'!E$42"))/10</f>
        <v>73.103999999999999</v>
      </c>
      <c r="F17" s="82">
        <f ca="1">SUM(INDIRECT("'"&amp;$A12&amp;"'!F$33"):INDIRECT("'"&amp;$A12&amp;"'!F$42"))/10</f>
        <v>55.960999999999999</v>
      </c>
      <c r="G17" s="82">
        <f ca="1">SUM(INDIRECT("'"&amp;$A12&amp;"'!G$33"):INDIRECT("'"&amp;$A12&amp;"'!G$42"))/10</f>
        <v>67.781000000000006</v>
      </c>
      <c r="H17" s="82">
        <f ca="1">SUM(INDIRECT("'"&amp;$A12&amp;"'!H$33"):INDIRECT("'"&amp;$A12&amp;"'!H$42"))/10</f>
        <v>61.506999999999991</v>
      </c>
      <c r="I17" s="82">
        <f ca="1">SUM(INDIRECT("'"&amp;$A12&amp;"'!I$33"):INDIRECT("'"&amp;$A12&amp;"'!I$42"))/10</f>
        <v>52.059000000000005</v>
      </c>
      <c r="J17" s="82">
        <f ca="1">SUM(INDIRECT("'"&amp;$A12&amp;"'!J$33"):INDIRECT("'"&amp;$A12&amp;"'!J$42"))/10</f>
        <v>53.896000000000001</v>
      </c>
      <c r="K17" s="82">
        <f ca="1">SUM(INDIRECT("'"&amp;$A12&amp;"'!K$33"):INDIRECT("'"&amp;$A12&amp;"'!K$42"))/10</f>
        <v>52.946000000000012</v>
      </c>
      <c r="L17" s="83">
        <f ca="1">SUM(INDIRECT("'"&amp;$A12&amp;"'!L$33"):INDIRECT("'"&amp;$A12&amp;"'!L$42"))/10</f>
        <v>56.272000000000006</v>
      </c>
      <c r="N17" t="str">
        <f>[2]Meas1!N9</f>
        <v>Start time</v>
      </c>
      <c r="O17" s="84">
        <f>Meas2!P9</f>
        <v>18</v>
      </c>
    </row>
    <row r="18" spans="1:15" x14ac:dyDescent="0.3">
      <c r="A18" s="79">
        <f>[2]Punkter!$C$6</f>
        <v>15</v>
      </c>
      <c r="B18" s="92"/>
      <c r="C18" s="81">
        <f ca="1">SUM(INDIRECT("'"&amp;$A12&amp;"'!C$43"):INDIRECT("'"&amp;$A12&amp;"'!C$52"))/10</f>
        <v>94.597000000000008</v>
      </c>
      <c r="D18" s="82">
        <f ca="1">SUM(INDIRECT("'"&amp;$A12&amp;"'!D$43"):INDIRECT("'"&amp;$A12&amp;"'!D$52"))/10</f>
        <v>87.367999999999995</v>
      </c>
      <c r="E18" s="82">
        <f ca="1">SUM(INDIRECT("'"&amp;$A12&amp;"'!E$43"):INDIRECT("'"&amp;$A12&amp;"'!E$52"))/10</f>
        <v>80.753000000000014</v>
      </c>
      <c r="F18" s="82">
        <f ca="1">SUM(INDIRECT("'"&amp;$A12&amp;"'!F$43"):INDIRECT("'"&amp;$A12&amp;"'!F$52"))/10</f>
        <v>65.278000000000006</v>
      </c>
      <c r="G18" s="82">
        <f ca="1">SUM(INDIRECT("'"&amp;$A12&amp;"'!G$43"):INDIRECT("'"&amp;$A12&amp;"'!G$52"))/10</f>
        <v>80.451000000000008</v>
      </c>
      <c r="H18" s="82">
        <f ca="1">SUM(INDIRECT("'"&amp;$A12&amp;"'!H$43"):INDIRECT("'"&amp;$A12&amp;"'!H$52"))/10</f>
        <v>72.635000000000005</v>
      </c>
      <c r="I18" s="82">
        <f ca="1">SUM(INDIRECT("'"&amp;$A12&amp;"'!I$43"):INDIRECT("'"&amp;$A12&amp;"'!I$52"))/10</f>
        <v>58.686999999999998</v>
      </c>
      <c r="J18" s="82">
        <f ca="1">SUM(INDIRECT("'"&amp;$A12&amp;"'!J$43"):INDIRECT("'"&amp;$A12&amp;"'!J$52"))/10</f>
        <v>63.410000000000004</v>
      </c>
      <c r="K18" s="82">
        <f ca="1">SUM(INDIRECT("'"&amp;$A12&amp;"'!K$43"):INDIRECT("'"&amp;$A12&amp;"'!K$52"))/10</f>
        <v>59.944000000000003</v>
      </c>
      <c r="L18" s="83">
        <f ca="1">SUM(INDIRECT("'"&amp;$A12&amp;"'!L$43"):INDIRECT("'"&amp;$A12&amp;"'!L$52"))/10</f>
        <v>57.016999999999996</v>
      </c>
      <c r="N18" t="str">
        <f>[2]Meas1!N10</f>
        <v>End time</v>
      </c>
      <c r="O18" s="84">
        <f>Meas2!P10</f>
        <v>0</v>
      </c>
    </row>
    <row r="19" spans="1:15" ht="15" thickBot="1" x14ac:dyDescent="0.35">
      <c r="A19" s="86">
        <f>[2]Punkter!$C$7</f>
        <v>30</v>
      </c>
      <c r="B19" s="93"/>
      <c r="C19" s="88">
        <f ca="1">SUM(INDIRECT("'"&amp;$A12&amp;"'!C$53"):INDIRECT("'"&amp;$A12&amp;"'!C$62"))/10</f>
        <v>104.026</v>
      </c>
      <c r="D19" s="89">
        <f ca="1">SUM(INDIRECT("'"&amp;$A12&amp;"'!D$53"):INDIRECT("'"&amp;$A12&amp;"'!D$62"))/10</f>
        <v>95.846000000000004</v>
      </c>
      <c r="E19" s="89">
        <f ca="1">SUM(INDIRECT("'"&amp;$A12&amp;"'!E$53"):INDIRECT("'"&amp;$A12&amp;"'!E$62"))/10</f>
        <v>90.4</v>
      </c>
      <c r="F19" s="89">
        <f ca="1">SUM(INDIRECT("'"&amp;$A12&amp;"'!F$53"):INDIRECT("'"&amp;$A12&amp;"'!F$62"))/10</f>
        <v>75.587000000000003</v>
      </c>
      <c r="G19" s="89">
        <f ca="1">SUM(INDIRECT("'"&amp;$A12&amp;"'!G$53"):INDIRECT("'"&amp;$A12&amp;"'!G$62"))/10</f>
        <v>94.425000000000011</v>
      </c>
      <c r="H19" s="89">
        <f ca="1">SUM(INDIRECT("'"&amp;$A12&amp;"'!H$53"):INDIRECT("'"&amp;$A12&amp;"'!H$62"))/10</f>
        <v>82.491</v>
      </c>
      <c r="I19" s="89">
        <f ca="1">SUM(INDIRECT("'"&amp;$A12&amp;"'!I$53"):INDIRECT("'"&amp;$A12&amp;"'!I$62"))/10</f>
        <v>69.808999999999997</v>
      </c>
      <c r="J19" s="89">
        <f ca="1">SUM(INDIRECT("'"&amp;$A12&amp;"'!J$53"):INDIRECT("'"&amp;$A12&amp;"'!J$62"))/10</f>
        <v>73.486999999999995</v>
      </c>
      <c r="K19" s="89">
        <f ca="1">SUM(INDIRECT("'"&amp;$A12&amp;"'!K$53"):INDIRECT("'"&amp;$A12&amp;"'!K$62"))/10</f>
        <v>62.951999999999998</v>
      </c>
      <c r="L19" s="90">
        <f ca="1">SUM(INDIRECT("'"&amp;$A12&amp;"'!L$53"):INDIRECT("'"&amp;$A12&amp;"'!L$62"))/10</f>
        <v>62.786000000000001</v>
      </c>
      <c r="N19" t="str">
        <f>[2]Meas1!N11</f>
        <v>Place</v>
      </c>
      <c r="O19" s="84" t="str">
        <f>Meas2!P11</f>
        <v>P-Plads</v>
      </c>
    </row>
    <row r="22" spans="1:15" ht="15" thickBot="1" x14ac:dyDescent="0.35"/>
    <row r="23" spans="1:15" x14ac:dyDescent="0.3">
      <c r="A23" s="67" t="s">
        <v>67</v>
      </c>
      <c r="B23" s="56" t="s">
        <v>2</v>
      </c>
      <c r="C23" s="67">
        <f>[2]Punkter!$A$2</f>
        <v>0.01</v>
      </c>
      <c r="D23" s="69"/>
      <c r="E23" s="69"/>
      <c r="F23" s="70"/>
      <c r="G23" s="67">
        <f>[2]Punkter!$A$3</f>
        <v>0.08</v>
      </c>
      <c r="H23" s="69"/>
      <c r="I23" s="70"/>
      <c r="J23" s="67">
        <f>[2]Punkter!$A$4</f>
        <v>0.34</v>
      </c>
      <c r="K23" s="70"/>
      <c r="L23" s="17">
        <f>[2]Punkter!$A$5</f>
        <v>2</v>
      </c>
      <c r="N23" t="s">
        <v>7</v>
      </c>
      <c r="O23" t="str">
        <f>[2]Meas3!P$4</f>
        <v>patch 858</v>
      </c>
    </row>
    <row r="24" spans="1:15" ht="15" thickBot="1" x14ac:dyDescent="0.35">
      <c r="A24" s="73"/>
      <c r="B24" s="8" t="s">
        <v>3</v>
      </c>
      <c r="C24" s="20">
        <f>[2]Punkter!$A$2</f>
        <v>0.01</v>
      </c>
      <c r="D24" s="1">
        <f>[2]Punkter!$A$3</f>
        <v>0.08</v>
      </c>
      <c r="E24" s="1">
        <f>[2]Punkter!$A$4</f>
        <v>0.34</v>
      </c>
      <c r="F24" s="8">
        <f>[2]Punkter!$A$5</f>
        <v>2</v>
      </c>
      <c r="G24" s="20">
        <f>[2]Punkter!$A$3</f>
        <v>0.08</v>
      </c>
      <c r="H24" s="1">
        <f>[2]Punkter!$A$4</f>
        <v>0.34</v>
      </c>
      <c r="I24" s="8">
        <f>[2]Punkter!$A$5</f>
        <v>2</v>
      </c>
      <c r="J24" s="1">
        <f>[2]Punkter!$A$4</f>
        <v>0.34</v>
      </c>
      <c r="K24" s="8">
        <f>[2]Punkter!$A$5</f>
        <v>2</v>
      </c>
      <c r="L24" s="8">
        <f>[2]Punkter!$A$5</f>
        <v>2</v>
      </c>
      <c r="N24" t="s">
        <v>8</v>
      </c>
      <c r="O24" t="str">
        <f>[2]Meas3!P$5</f>
        <v>patch 858</v>
      </c>
    </row>
    <row r="25" spans="1:15" x14ac:dyDescent="0.3">
      <c r="A25" s="74">
        <f>[2]Punkter!$C$2</f>
        <v>1</v>
      </c>
      <c r="B25" s="91"/>
      <c r="C25" s="76">
        <f ca="1">SUM(INDIRECT("'"&amp;$A23&amp;"'!C$3"):INDIRECT("'"&amp;$A23&amp;"'!C$12"))/10</f>
        <v>24.416</v>
      </c>
      <c r="D25" s="77">
        <f ca="1">SUM(INDIRECT("'"&amp;$A23&amp;"'!D$3"):INDIRECT("'"&amp;$A23&amp;"'!D$12"))/10</f>
        <v>24.972000000000001</v>
      </c>
      <c r="E25" s="77">
        <f ca="1">SUM(INDIRECT("'"&amp;$A23&amp;"'!E$3"):INDIRECT("'"&amp;$A23&amp;"'!E$12"))/10</f>
        <v>23.748799999999999</v>
      </c>
      <c r="F25" s="77">
        <f ca="1">SUM(INDIRECT("'"&amp;$A23&amp;"'!F$3"):INDIRECT("'"&amp;$A23&amp;"'!F$12"))/10</f>
        <v>31.977600000000002</v>
      </c>
      <c r="G25" s="77">
        <f ca="1">SUM(INDIRECT("'"&amp;$A23&amp;"'!G$3"):INDIRECT("'"&amp;$A23&amp;"'!G$12"))/10</f>
        <v>23.303999999999998</v>
      </c>
      <c r="H25" s="77">
        <f ca="1">SUM(INDIRECT("'"&amp;$A23&amp;"'!H$3"):INDIRECT("'"&amp;$A23&amp;"'!H$12"))/10</f>
        <v>23.748799999999999</v>
      </c>
      <c r="I25" s="77">
        <f ca="1">SUM(INDIRECT("'"&amp;$A23&amp;"'!I$3"):INDIRECT("'"&amp;$A23&amp;"'!I$12"))/10</f>
        <v>31.310399999999998</v>
      </c>
      <c r="J25" s="77">
        <f ca="1">SUM(INDIRECT("'"&amp;$A23&amp;"'!J$3"):INDIRECT("'"&amp;$A23&amp;"'!J$12"))/10</f>
        <v>24.860800000000001</v>
      </c>
      <c r="K25" s="77">
        <f ca="1">SUM(INDIRECT("'"&amp;$A23&amp;"'!K$3"):INDIRECT("'"&amp;$A23&amp;"'!K$12"))/10</f>
        <v>30.754399999999997</v>
      </c>
      <c r="L25" s="78">
        <f ca="1">SUM(INDIRECT("'"&amp;$A23&amp;"'!L$3"):INDIRECT("'"&amp;$A23&amp;"'!L$12"))/10</f>
        <v>22.414400000000001</v>
      </c>
      <c r="N25" t="s">
        <v>9</v>
      </c>
      <c r="O25" t="str">
        <f>[2]Meas3!P$6</f>
        <v>vertikal</v>
      </c>
    </row>
    <row r="26" spans="1:15" x14ac:dyDescent="0.3">
      <c r="A26" s="79">
        <f>[2]Punkter!$C$3</f>
        <v>2</v>
      </c>
      <c r="B26" s="92"/>
      <c r="C26" s="81">
        <f ca="1">SUM(INDIRECT("'"&amp;$A23&amp;"'!C$13"):INDIRECT("'"&amp;$A23&amp;"'!C$22"))/10</f>
        <v>29.642399999999999</v>
      </c>
      <c r="D26" s="82">
        <f ca="1">SUM(INDIRECT("'"&amp;$A23&amp;"'!D$13"):INDIRECT("'"&amp;$A23&amp;"'!D$22"))/10</f>
        <v>28.4192</v>
      </c>
      <c r="E26" s="82">
        <f ca="1">SUM(INDIRECT("'"&amp;$A23&amp;"'!E$13"):INDIRECT("'"&amp;$A23&amp;"'!E$22"))/10</f>
        <v>28.308</v>
      </c>
      <c r="F26" s="82">
        <f ca="1">SUM(INDIRECT("'"&amp;$A23&amp;"'!F$13"):INDIRECT("'"&amp;$A23&amp;"'!F$22"))/10</f>
        <v>30.3096</v>
      </c>
      <c r="G26" s="82">
        <f ca="1">SUM(INDIRECT("'"&amp;$A23&amp;"'!G$13"):INDIRECT("'"&amp;$A23&amp;"'!G$22"))/10</f>
        <v>27.084800000000001</v>
      </c>
      <c r="H26" s="82">
        <f ca="1">SUM(INDIRECT("'"&amp;$A23&amp;"'!H$13"):INDIRECT("'"&amp;$A23&amp;"'!H$22"))/10</f>
        <v>27.751999999999999</v>
      </c>
      <c r="I26" s="82">
        <f ca="1">SUM(INDIRECT("'"&amp;$A23&amp;"'!I$13"):INDIRECT("'"&amp;$A23&amp;"'!I$22"))/10</f>
        <v>32.200000000000003</v>
      </c>
      <c r="J26" s="82">
        <f ca="1">SUM(INDIRECT("'"&amp;$A23&amp;"'!J$13"):INDIRECT("'"&amp;$A23&amp;"'!J$22"))/10</f>
        <v>29.086400000000005</v>
      </c>
      <c r="K26" s="82">
        <f ca="1">SUM(INDIRECT("'"&amp;$A23&amp;"'!K$13"):INDIRECT("'"&amp;$A23&amp;"'!K$22"))/10</f>
        <v>36.203199999999995</v>
      </c>
      <c r="L26" s="83">
        <f ca="1">SUM(INDIRECT("'"&amp;$A23&amp;"'!L$13"):INDIRECT("'"&amp;$A23&amp;"'!L$22"))/10</f>
        <v>25.194400000000002</v>
      </c>
      <c r="N26" t="s">
        <v>10</v>
      </c>
      <c r="O26" t="str">
        <f>[2]Meas3!P$7</f>
        <v>858 MHz</v>
      </c>
    </row>
    <row r="27" spans="1:15" x14ac:dyDescent="0.3">
      <c r="A27" s="79">
        <f>[2]Punkter!$C$4</f>
        <v>4</v>
      </c>
      <c r="B27" s="92"/>
      <c r="C27" s="81">
        <f ca="1">SUM(INDIRECT("'"&amp;A23&amp;"'!C$23"):INDIRECT("'"&amp;A23&amp;"'!C$32"))/10</f>
        <v>36.425600000000003</v>
      </c>
      <c r="D27" s="82">
        <f ca="1">SUM(INDIRECT("'"&amp;$A23&amp;"'!D$23"):INDIRECT("'"&amp;$A23&amp;"'!D$32"))/10</f>
        <v>35.758400000000002</v>
      </c>
      <c r="E27" s="82">
        <f ca="1">SUM(INDIRECT("'"&amp;$A23&amp;"'!E$23"):INDIRECT("'"&amp;$A23&amp;"'!E$32"))/10</f>
        <v>34.979999999999997</v>
      </c>
      <c r="F27" s="82">
        <f ca="1">SUM(INDIRECT("'"&amp;$A23&amp;"'!F$23"):INDIRECT("'"&amp;$A23&amp;"'!F$32"))/10</f>
        <v>29.864800000000002</v>
      </c>
      <c r="G27" s="82">
        <f ca="1">SUM(INDIRECT("'"&amp;$A23&amp;"'!G$23"):INDIRECT("'"&amp;$A23&amp;"'!G$32"))/10</f>
        <v>33.867999999999995</v>
      </c>
      <c r="H27" s="82">
        <f ca="1">SUM(INDIRECT("'"&amp;$A23&amp;"'!H$23"):INDIRECT("'"&amp;$A23&amp;"'!H$32"))/10</f>
        <v>33.534400000000005</v>
      </c>
      <c r="I27" s="82">
        <f ca="1">SUM(INDIRECT("'"&amp;$A23&amp;"'!I$23"):INDIRECT("'"&amp;$A23&amp;"'!I$32"))/10</f>
        <v>30.198399999999999</v>
      </c>
      <c r="J27" s="82">
        <f ca="1">SUM(INDIRECT("'"&amp;$A23&amp;"'!J$23"):INDIRECT("'"&amp;$A23&amp;"'!J$32"))/10</f>
        <v>33.089600000000004</v>
      </c>
      <c r="K27" s="82">
        <f ca="1">SUM(INDIRECT("'"&amp;$A23&amp;"'!K$23"):INDIRECT("'"&amp;$A23&amp;"'!K$32"))/10</f>
        <v>31.643999999999998</v>
      </c>
      <c r="L27" s="83">
        <f ca="1">SUM(INDIRECT("'"&amp;$A23&amp;"'!L$23"):INDIRECT("'"&amp;$A23&amp;"'!L$32"))/10</f>
        <v>28.641600000000004</v>
      </c>
      <c r="N27" t="s">
        <v>11</v>
      </c>
      <c r="O27" s="84">
        <f>[2]Meas3!P$8</f>
        <v>42668</v>
      </c>
    </row>
    <row r="28" spans="1:15" x14ac:dyDescent="0.3">
      <c r="A28" s="79">
        <f>[2]Punkter!$C$5</f>
        <v>8</v>
      </c>
      <c r="B28" s="92"/>
      <c r="C28" s="81">
        <f ca="1">SUM(INDIRECT("'"&amp;$A23&amp;"'!C$33"):INDIRECT("'"&amp;$A23&amp;"'!C$42"))/10</f>
        <v>45.2104</v>
      </c>
      <c r="D28" s="82">
        <f ca="1">SUM(INDIRECT("'"&amp;$A23&amp;"'!D$33"):INDIRECT("'"&amp;$A23&amp;"'!D$42"))/10</f>
        <v>40.9848</v>
      </c>
      <c r="E28" s="82">
        <f ca="1">SUM(INDIRECT("'"&amp;$A23&amp;"'!E$33"):INDIRECT("'"&amp;$A23&amp;"'!E$42"))/10</f>
        <v>38.983199999999997</v>
      </c>
      <c r="F28" s="82">
        <f ca="1">SUM(INDIRECT("'"&amp;$A23&amp;"'!F$33"):INDIRECT("'"&amp;$A23&amp;"'!F$42"))/10</f>
        <v>33.089599999999997</v>
      </c>
      <c r="G28" s="82">
        <f ca="1">SUM(INDIRECT("'"&amp;$A23&amp;"'!G$33"):INDIRECT("'"&amp;$A23&amp;"'!G$42"))/10</f>
        <v>40.428800000000003</v>
      </c>
      <c r="H28" s="82">
        <f ca="1">SUM(INDIRECT("'"&amp;$A23&amp;"'!H$33"):INDIRECT("'"&amp;$A23&amp;"'!H$42"))/10</f>
        <v>37.871200000000002</v>
      </c>
      <c r="I28" s="82">
        <f ca="1">SUM(INDIRECT("'"&amp;$A23&amp;"'!I$33"):INDIRECT("'"&amp;$A23&amp;"'!I$42"))/10</f>
        <v>32.5336</v>
      </c>
      <c r="J28" s="82">
        <f ca="1">SUM(INDIRECT("'"&amp;$A23&amp;"'!J$33"):INDIRECT("'"&amp;$A23&amp;"'!J$42"))/10</f>
        <v>36.648000000000003</v>
      </c>
      <c r="K28" s="82">
        <f ca="1">SUM(INDIRECT("'"&amp;$A23&amp;"'!K$33"):INDIRECT("'"&amp;$A23&amp;"'!K$42"))/10</f>
        <v>34.757599999999996</v>
      </c>
      <c r="L28" s="83">
        <f ca="1">SUM(INDIRECT("'"&amp;$A23&amp;"'!L$33"):INDIRECT("'"&amp;$A23&amp;"'!L$42"))/10</f>
        <v>32.200000000000003</v>
      </c>
      <c r="N28" t="s">
        <v>12</v>
      </c>
      <c r="O28" s="85">
        <f>[2]Meas3!P$9</f>
        <v>6.3888888888888884E-2</v>
      </c>
    </row>
    <row r="29" spans="1:15" x14ac:dyDescent="0.3">
      <c r="A29" s="79">
        <f>[2]Punkter!$C$6</f>
        <v>15</v>
      </c>
      <c r="B29" s="92"/>
      <c r="C29" s="95">
        <f ca="1">SUM(INDIRECT("'"&amp;$A23&amp;"'!C$43"):INDIRECT("'"&amp;$A23&amp;"'!C$52"))/10</f>
        <v>0</v>
      </c>
      <c r="D29" s="82">
        <f ca="1">SUM(INDIRECT("'"&amp;$A23&amp;"'!D$43"):INDIRECT("'"&amp;$A23&amp;"'!D$52"))/10</f>
        <v>49.2136</v>
      </c>
      <c r="E29" s="82">
        <f ca="1">SUM(INDIRECT("'"&amp;$A23&amp;"'!E$43"):INDIRECT("'"&amp;$A23&amp;"'!E$52"))/10</f>
        <v>43.987200000000001</v>
      </c>
      <c r="F29" s="82">
        <f ca="1">SUM(INDIRECT("'"&amp;$A23&amp;"'!F$43"):INDIRECT("'"&amp;$A23&amp;"'!F$52"))/10</f>
        <v>37.092800000000004</v>
      </c>
      <c r="G29" s="82">
        <f ca="1">SUM(INDIRECT("'"&amp;$A23&amp;"'!G$43"):INDIRECT("'"&amp;$A23&amp;"'!G$52"))/10</f>
        <v>47.5456</v>
      </c>
      <c r="H29" s="82">
        <f ca="1">SUM(INDIRECT("'"&amp;$A23&amp;"'!H$43"):INDIRECT("'"&amp;$A23&amp;"'!H$52"))/10</f>
        <v>43.208799999999997</v>
      </c>
      <c r="I29" s="82">
        <f ca="1">SUM(INDIRECT("'"&amp;$A23&amp;"'!I$43"):INDIRECT("'"&amp;$A23&amp;"'!I$52"))/10</f>
        <v>37.092799999999997</v>
      </c>
      <c r="J29" s="82">
        <f ca="1">SUM(INDIRECT("'"&amp;$A23&amp;"'!J$43"):INDIRECT("'"&amp;$A23&amp;"'!J$52"))/10</f>
        <v>41.2072</v>
      </c>
      <c r="K29" s="82">
        <f ca="1">SUM(INDIRECT("'"&amp;$A23&amp;"'!K$43"):INDIRECT("'"&amp;$A23&amp;"'!K$52"))/10</f>
        <v>36.7592</v>
      </c>
      <c r="L29" s="83">
        <f ca="1">SUM(INDIRECT("'"&amp;$A23&amp;"'!L$43"):INDIRECT("'"&amp;$A23&amp;"'!L$52"))/10</f>
        <v>34.535200000000003</v>
      </c>
      <c r="N29" t="s">
        <v>13</v>
      </c>
      <c r="O29" s="85">
        <f>[2]Meas3!P$10</f>
        <v>0.10347222222222223</v>
      </c>
    </row>
    <row r="30" spans="1:15" ht="15" thickBot="1" x14ac:dyDescent="0.35">
      <c r="A30" s="86">
        <f>[2]Punkter!$C$7</f>
        <v>30</v>
      </c>
      <c r="B30" s="93"/>
      <c r="C30" s="88">
        <f ca="1">SUM(INDIRECT("'"&amp;$A23&amp;"'!C$53"):INDIRECT("'"&amp;$A23&amp;"'!C$62"))/10</f>
        <v>0</v>
      </c>
      <c r="D30" s="89">
        <f ca="1">SUM(INDIRECT("'"&amp;$A23&amp;"'!D$53"):INDIRECT("'"&amp;$A23&amp;"'!D$62"))/10</f>
        <v>47.990400000000001</v>
      </c>
      <c r="E30" s="89">
        <f ca="1">SUM(INDIRECT("'"&amp;$A23&amp;"'!E$53"):INDIRECT("'"&amp;$A23&amp;"'!E$62"))/10</f>
        <v>48.546399999999998</v>
      </c>
      <c r="F30" s="89">
        <f ca="1">SUM(INDIRECT("'"&amp;$A23&amp;"'!F$53"):INDIRECT("'"&amp;$A23&amp;"'!F$62"))/10</f>
        <v>41.985600000000005</v>
      </c>
      <c r="G30" s="89">
        <f ca="1">SUM(INDIRECT("'"&amp;$A23&amp;"'!G$53"):INDIRECT("'"&amp;$A23&amp;"'!G$62"))/10</f>
        <v>48.323999999999998</v>
      </c>
      <c r="H30" s="89">
        <f ca="1">SUM(INDIRECT("'"&amp;$A23&amp;"'!H$53"):INDIRECT("'"&amp;$A23&amp;"'!H$62"))/10</f>
        <v>48.101599999999998</v>
      </c>
      <c r="I30" s="89">
        <f ca="1">SUM(INDIRECT("'"&amp;$A23&amp;"'!I$53"):INDIRECT("'"&amp;$A23&amp;"'!I$62"))/10</f>
        <v>43.875999999999998</v>
      </c>
      <c r="J30" s="89">
        <f ca="1">SUM(INDIRECT("'"&amp;$A23&amp;"'!J$53"):INDIRECT("'"&amp;$A23&amp;"'!J$62"))/10</f>
        <v>46.98960000000001</v>
      </c>
      <c r="K30" s="89">
        <f ca="1">SUM(INDIRECT("'"&amp;$A23&amp;"'!K$53"):INDIRECT("'"&amp;$A23&amp;"'!K$62"))/10</f>
        <v>41.318399999999997</v>
      </c>
      <c r="L30" s="90">
        <f ca="1">SUM(INDIRECT("'"&amp;$A23&amp;"'!L$53"):INDIRECT("'"&amp;$A23&amp;"'!L$62"))/10</f>
        <v>43.431200000000004</v>
      </c>
      <c r="N30" t="s">
        <v>14</v>
      </c>
      <c r="O30" t="str">
        <f>[2]Meas3!P$11</f>
        <v>Serritslev hal</v>
      </c>
    </row>
    <row r="33" spans="1:15" ht="15" thickBot="1" x14ac:dyDescent="0.35"/>
    <row r="34" spans="1:15" x14ac:dyDescent="0.3">
      <c r="A34" s="67" t="s">
        <v>68</v>
      </c>
      <c r="B34" s="56" t="s">
        <v>2</v>
      </c>
      <c r="C34" s="67">
        <f>[2]Punkter!$A$2</f>
        <v>0.01</v>
      </c>
      <c r="D34" s="69"/>
      <c r="E34" s="69"/>
      <c r="F34" s="70"/>
      <c r="G34" s="67">
        <f>[2]Punkter!$A$3</f>
        <v>0.08</v>
      </c>
      <c r="H34" s="69"/>
      <c r="I34" s="70"/>
      <c r="J34" s="67">
        <f>[2]Punkter!$A$4</f>
        <v>0.34</v>
      </c>
      <c r="K34" s="70"/>
      <c r="L34" s="17">
        <f>[2]Punkter!$A$5</f>
        <v>2</v>
      </c>
      <c r="N34" t="s">
        <v>7</v>
      </c>
      <c r="O34" t="str">
        <f>[2]Meas4!P4</f>
        <v>patch 858</v>
      </c>
    </row>
    <row r="35" spans="1:15" ht="15" thickBot="1" x14ac:dyDescent="0.35">
      <c r="A35" s="73"/>
      <c r="B35" s="8" t="s">
        <v>3</v>
      </c>
      <c r="C35" s="20">
        <f>[2]Punkter!$A$2</f>
        <v>0.01</v>
      </c>
      <c r="D35" s="1">
        <f>[2]Punkter!$A$3</f>
        <v>0.08</v>
      </c>
      <c r="E35" s="1">
        <f>[2]Punkter!$A$4</f>
        <v>0.34</v>
      </c>
      <c r="F35" s="8">
        <f>[2]Punkter!$A$5</f>
        <v>2</v>
      </c>
      <c r="G35" s="20">
        <f>[2]Punkter!$A$3</f>
        <v>0.08</v>
      </c>
      <c r="H35" s="1">
        <f>[2]Punkter!$A$4</f>
        <v>0.34</v>
      </c>
      <c r="I35" s="8">
        <f>[2]Punkter!$A$5</f>
        <v>2</v>
      </c>
      <c r="J35" s="1">
        <f>[2]Punkter!$A$4</f>
        <v>0.34</v>
      </c>
      <c r="K35" s="8">
        <f>[2]Punkter!$A$5</f>
        <v>2</v>
      </c>
      <c r="L35" s="8">
        <f>[2]Punkter!$A$5</f>
        <v>2</v>
      </c>
      <c r="N35" t="s">
        <v>8</v>
      </c>
      <c r="O35" t="str">
        <f>[2]Meas4!P5</f>
        <v>patch 858</v>
      </c>
    </row>
    <row r="36" spans="1:15" x14ac:dyDescent="0.3">
      <c r="A36" s="74">
        <f>[2]Punkter!$C$2</f>
        <v>1</v>
      </c>
      <c r="B36" s="91"/>
      <c r="C36" s="76">
        <f ca="1">SUM(INDIRECT("'"&amp;$A34&amp;"'!C$3"):INDIRECT("'"&amp;$A34&amp;"'!C$12"))/10</f>
        <v>35.869600000000005</v>
      </c>
      <c r="D36" s="77">
        <f ca="1">SUM(INDIRECT("'"&amp;$A34&amp;"'!D$3"):INDIRECT("'"&amp;$A34&amp;"'!D$12"))/10</f>
        <v>30.754400000000004</v>
      </c>
      <c r="E36" s="77">
        <f ca="1">SUM(INDIRECT("'"&amp;$A34&amp;"'!E$3"):INDIRECT("'"&amp;$A34&amp;"'!E$12"))/10</f>
        <v>25.972799999999999</v>
      </c>
      <c r="F36" s="77">
        <f ca="1">SUM(INDIRECT("'"&amp;$A34&amp;"'!F$3"):INDIRECT("'"&amp;$A34&amp;"'!F$12"))/10</f>
        <v>29.642399999999999</v>
      </c>
      <c r="G36" s="77">
        <f ca="1">SUM(INDIRECT("'"&amp;$A34&amp;"'!G$3"):INDIRECT("'"&amp;$A34&amp;"'!G$12"))/10</f>
        <v>26.751200000000001</v>
      </c>
      <c r="H36" s="77">
        <f ca="1">SUM(INDIRECT("'"&amp;$A34&amp;"'!H$3"):INDIRECT("'"&amp;$A34&amp;"'!H$12"))/10</f>
        <v>22.748000000000001</v>
      </c>
      <c r="I36" s="77">
        <f ca="1">SUM(INDIRECT("'"&amp;$A34&amp;"'!I$3"):INDIRECT("'"&amp;$A34&amp;"'!I$12"))/10</f>
        <v>26.5288</v>
      </c>
      <c r="J36" s="77">
        <f ca="1">SUM(INDIRECT("'"&amp;$A34&amp;"'!J$3"):INDIRECT("'"&amp;$A34&amp;"'!J$12"))/10</f>
        <v>21.635999999999999</v>
      </c>
      <c r="K36" s="77">
        <f ca="1">SUM(INDIRECT("'"&amp;$A34&amp;"'!K$3"):INDIRECT("'"&amp;$A34&amp;"'!K$12"))/10</f>
        <v>24.527200000000001</v>
      </c>
      <c r="L36" s="78">
        <f ca="1">SUM(INDIRECT("'"&amp;$A34&amp;"'!L$3"):INDIRECT("'"&amp;$A34&amp;"'!L$12"))/10</f>
        <v>23.526400000000002</v>
      </c>
      <c r="N36" t="s">
        <v>9</v>
      </c>
      <c r="O36" t="str">
        <f>[2]Meas4!P6</f>
        <v>horisontal</v>
      </c>
    </row>
    <row r="37" spans="1:15" x14ac:dyDescent="0.3">
      <c r="A37" s="79">
        <f>[2]Punkter!$C$3</f>
        <v>2</v>
      </c>
      <c r="B37" s="92"/>
      <c r="C37" s="81">
        <f ca="1">SUM(INDIRECT("'"&amp;$A34&amp;"'!C$13"):INDIRECT("'"&amp;$A34&amp;"'!C$22"))/10</f>
        <v>39.539200000000008</v>
      </c>
      <c r="D37" s="82">
        <f ca="1">SUM(INDIRECT("'"&amp;$A34&amp;"'!D$13"):INDIRECT("'"&amp;$A34&amp;"'!D$22"))/10</f>
        <v>38.093600000000002</v>
      </c>
      <c r="E37" s="82">
        <f ca="1">SUM(INDIRECT("'"&amp;$A34&amp;"'!E$13"):INDIRECT("'"&amp;$A34&amp;"'!E$22"))/10</f>
        <v>30.6432</v>
      </c>
      <c r="F37" s="82">
        <f ca="1">SUM(INDIRECT("'"&amp;$A34&amp;"'!F$13"):INDIRECT("'"&amp;$A34&amp;"'!F$22"))/10</f>
        <v>29.975999999999999</v>
      </c>
      <c r="G37" s="82">
        <f ca="1">SUM(INDIRECT("'"&amp;$A34&amp;"'!G$13"):INDIRECT("'"&amp;$A34&amp;"'!G$22"))/10</f>
        <v>35.758400000000002</v>
      </c>
      <c r="H37" s="82">
        <f ca="1">SUM(INDIRECT("'"&amp;$A34&amp;"'!H$13"):INDIRECT("'"&amp;$A34&amp;"'!H$22"))/10</f>
        <v>30.087200000000003</v>
      </c>
      <c r="I37" s="82">
        <f ca="1">SUM(INDIRECT("'"&amp;$A34&amp;"'!I$13"):INDIRECT("'"&amp;$A34&amp;"'!I$22"))/10</f>
        <v>26.639999999999997</v>
      </c>
      <c r="J37" s="82">
        <f ca="1">SUM(INDIRECT("'"&amp;$A34&amp;"'!J$13"):INDIRECT("'"&amp;$A34&amp;"'!J$22"))/10</f>
        <v>23.86</v>
      </c>
      <c r="K37" s="82">
        <f ca="1">SUM(INDIRECT("'"&amp;$A34&amp;"'!K$13"):INDIRECT("'"&amp;$A34&amp;"'!K$22"))/10</f>
        <v>25.083199999999998</v>
      </c>
      <c r="L37" s="83">
        <f ca="1">SUM(INDIRECT("'"&amp;$A34&amp;"'!L$13"):INDIRECT("'"&amp;$A34&amp;"'!L$22"))/10</f>
        <v>26.5288</v>
      </c>
      <c r="N37" t="s">
        <v>10</v>
      </c>
      <c r="O37" t="str">
        <f>[2]Meas4!P7</f>
        <v>858 MHz</v>
      </c>
    </row>
    <row r="38" spans="1:15" x14ac:dyDescent="0.3">
      <c r="A38" s="79">
        <f>[2]Punkter!$C$4</f>
        <v>4</v>
      </c>
      <c r="B38" s="92"/>
      <c r="C38" s="81">
        <f ca="1">SUM(INDIRECT("'"&amp;A34&amp;"'!C$23"):INDIRECT("'"&amp;A34&amp;"'!C$32"))/10</f>
        <v>41.096000000000004</v>
      </c>
      <c r="D38" s="82">
        <f ca="1">SUM(INDIRECT("'"&amp;$A34&amp;"'!D$23"):INDIRECT("'"&amp;$A34&amp;"'!D$32"))/10</f>
        <v>41.540800000000004</v>
      </c>
      <c r="E38" s="82">
        <f ca="1">SUM(INDIRECT("'"&amp;$A34&amp;"'!E$23"):INDIRECT("'"&amp;$A34&amp;"'!E$32"))/10</f>
        <v>36.648000000000003</v>
      </c>
      <c r="F38" s="82">
        <f ca="1">SUM(INDIRECT("'"&amp;$A34&amp;"'!F$23"):INDIRECT("'"&amp;$A34&amp;"'!F$32"))/10</f>
        <v>33.423199999999994</v>
      </c>
      <c r="G38" s="82">
        <f ca="1">SUM(INDIRECT("'"&amp;$A34&amp;"'!G$23"):INDIRECT("'"&amp;$A34&amp;"'!G$32"))/10</f>
        <v>42.541600000000003</v>
      </c>
      <c r="H38" s="82">
        <f ca="1">SUM(INDIRECT("'"&amp;$A34&amp;"'!H$23"):INDIRECT("'"&amp;$A34&amp;"'!H$32"))/10</f>
        <v>34.201599999999999</v>
      </c>
      <c r="I38" s="82">
        <f ca="1">SUM(INDIRECT("'"&amp;$A34&amp;"'!I$23"):INDIRECT("'"&amp;$A34&amp;"'!I$32"))/10</f>
        <v>29.975999999999999</v>
      </c>
      <c r="J38" s="82">
        <f ca="1">SUM(INDIRECT("'"&amp;$A34&amp;"'!J$23"):INDIRECT("'"&amp;$A34&amp;"'!J$32"))/10</f>
        <v>29.975999999999999</v>
      </c>
      <c r="K38" s="82">
        <f ca="1">SUM(INDIRECT("'"&amp;$A34&amp;"'!K$23"):INDIRECT("'"&amp;$A34&amp;"'!K$32"))/10</f>
        <v>33.311999999999998</v>
      </c>
      <c r="L38" s="83">
        <f ca="1">SUM(INDIRECT("'"&amp;$A34&amp;"'!L$23"):INDIRECT("'"&amp;$A34&amp;"'!L$32"))/10</f>
        <v>29.420000000000005</v>
      </c>
      <c r="N38" t="s">
        <v>11</v>
      </c>
      <c r="O38" s="84">
        <f>[2]Meas4!P8</f>
        <v>42668</v>
      </c>
    </row>
    <row r="39" spans="1:15" x14ac:dyDescent="0.3">
      <c r="A39" s="79">
        <f>[2]Punkter!$C$5</f>
        <v>8</v>
      </c>
      <c r="B39" s="92"/>
      <c r="C39" s="81">
        <f ca="1">SUM(INDIRECT("'"&amp;$A34&amp;"'!C$33"):INDIRECT("'"&amp;$A34&amp;"'!C$42"))/10</f>
        <v>48.323999999999998</v>
      </c>
      <c r="D39" s="82">
        <f ca="1">SUM(INDIRECT("'"&amp;$A34&amp;"'!D$33"):INDIRECT("'"&amp;$A34&amp;"'!D$42"))/10</f>
        <v>44.543199999999999</v>
      </c>
      <c r="E39" s="82">
        <f ca="1">SUM(INDIRECT("'"&amp;$A34&amp;"'!E$33"):INDIRECT("'"&amp;$A34&amp;"'!E$42"))/10</f>
        <v>43.097600000000007</v>
      </c>
      <c r="F39" s="82">
        <f ca="1">SUM(INDIRECT("'"&amp;$A34&amp;"'!F$33"):INDIRECT("'"&amp;$A34&amp;"'!F$42"))/10</f>
        <v>38.760800000000003</v>
      </c>
      <c r="G39" s="82">
        <f ca="1">SUM(INDIRECT("'"&amp;$A34&amp;"'!G$33"):INDIRECT("'"&amp;$A34&amp;"'!G$42"))/10</f>
        <v>40.317599999999999</v>
      </c>
      <c r="H39" s="82">
        <f ca="1">SUM(INDIRECT("'"&amp;$A34&amp;"'!H$33"):INDIRECT("'"&amp;$A34&amp;"'!H$42"))/10</f>
        <v>39.094399999999993</v>
      </c>
      <c r="I39" s="82">
        <f ca="1">SUM(INDIRECT("'"&amp;$A34&amp;"'!I$33"):INDIRECT("'"&amp;$A34&amp;"'!I$42"))/10</f>
        <v>34.312799999999996</v>
      </c>
      <c r="J39" s="82">
        <f ca="1">SUM(INDIRECT("'"&amp;$A34&amp;"'!J$33"):INDIRECT("'"&amp;$A34&amp;"'!J$42"))/10</f>
        <v>36.203199999999995</v>
      </c>
      <c r="K39" s="82">
        <f ca="1">SUM(INDIRECT("'"&amp;$A34&amp;"'!K$33"):INDIRECT("'"&amp;$A34&amp;"'!K$42"))/10</f>
        <v>29.308800000000002</v>
      </c>
      <c r="L39" s="83">
        <f ca="1">SUM(INDIRECT("'"&amp;$A34&amp;"'!L$33"):INDIRECT("'"&amp;$A34&amp;"'!L$42"))/10</f>
        <v>31.755200000000002</v>
      </c>
      <c r="N39" t="s">
        <v>12</v>
      </c>
      <c r="O39" s="85">
        <f>[2]Meas4!P9</f>
        <v>0.10486111111111111</v>
      </c>
    </row>
    <row r="40" spans="1:15" x14ac:dyDescent="0.3">
      <c r="A40" s="79">
        <f>[2]Punkter!$C$6</f>
        <v>15</v>
      </c>
      <c r="B40" s="92"/>
      <c r="C40" s="81">
        <f ca="1">SUM(INDIRECT("'"&amp;$A34&amp;"'!C$43"):INDIRECT("'"&amp;$A34&amp;"'!C$52"))/10</f>
        <v>0</v>
      </c>
      <c r="D40" s="82">
        <f ca="1">SUM(INDIRECT("'"&amp;$A34&amp;"'!D$43"):INDIRECT("'"&amp;$A34&amp;"'!D$52"))/10</f>
        <v>0</v>
      </c>
      <c r="E40" s="82">
        <f ca="1">SUM(INDIRECT("'"&amp;$A34&amp;"'!E$43"):INDIRECT("'"&amp;$A34&amp;"'!E$52"))/10</f>
        <v>47.434399999999997</v>
      </c>
      <c r="F40" s="82">
        <f ca="1">SUM(INDIRECT("'"&amp;$A34&amp;"'!F$43"):INDIRECT("'"&amp;$A34&amp;"'!F$52"))/10</f>
        <v>42.8752</v>
      </c>
      <c r="G40" s="82">
        <f ca="1">SUM(INDIRECT("'"&amp;$A34&amp;"'!G$43"):INDIRECT("'"&amp;$A34&amp;"'!G$52"))/10</f>
        <v>46.1</v>
      </c>
      <c r="H40" s="82">
        <f ca="1">SUM(INDIRECT("'"&amp;$A34&amp;"'!H$43"):INDIRECT("'"&amp;$A34&amp;"'!H$52"))/10</f>
        <v>46.767200000000003</v>
      </c>
      <c r="I40" s="82">
        <f ca="1">SUM(INDIRECT("'"&amp;$A34&amp;"'!I$43"):INDIRECT("'"&amp;$A34&amp;"'!I$52"))/10</f>
        <v>42.8752</v>
      </c>
      <c r="J40" s="82">
        <f ca="1">SUM(INDIRECT("'"&amp;$A34&amp;"'!J$43"):INDIRECT("'"&amp;$A34&amp;"'!J$52"))/10</f>
        <v>40.428800000000003</v>
      </c>
      <c r="K40" s="82">
        <f ca="1">SUM(INDIRECT("'"&amp;$A34&amp;"'!K$43"):INDIRECT("'"&amp;$A34&amp;"'!K$52"))/10</f>
        <v>31.866399999999999</v>
      </c>
      <c r="L40" s="83">
        <f ca="1">SUM(INDIRECT("'"&amp;$A34&amp;"'!L$43"):INDIRECT("'"&amp;$A34&amp;"'!L$52"))/10</f>
        <v>33.200800000000001</v>
      </c>
      <c r="N40" t="s">
        <v>13</v>
      </c>
      <c r="O40" s="85">
        <f>[2]Meas4!P10</f>
        <v>0.14930555555555555</v>
      </c>
    </row>
    <row r="41" spans="1:15" ht="15" thickBot="1" x14ac:dyDescent="0.35">
      <c r="A41" s="86">
        <f>[2]Punkter!$C$7</f>
        <v>30</v>
      </c>
      <c r="B41" s="93"/>
      <c r="C41" s="88">
        <f ca="1">SUM(INDIRECT("'"&amp;$A34&amp;"'!C$53"):INDIRECT("'"&amp;$A34&amp;"'!C$62"))/10</f>
        <v>0</v>
      </c>
      <c r="D41" s="89">
        <f ca="1">SUM(INDIRECT("'"&amp;$A34&amp;"'!D$53"):INDIRECT("'"&amp;$A34&amp;"'!D$62"))/10</f>
        <v>0</v>
      </c>
      <c r="E41" s="89">
        <f ca="1">SUM(INDIRECT("'"&amp;$A34&amp;"'!E$53"):INDIRECT("'"&amp;$A34&amp;"'!E$62"))/10</f>
        <v>0</v>
      </c>
      <c r="F41" s="89">
        <f ca="1">SUM(INDIRECT("'"&amp;$A34&amp;"'!F$53"):INDIRECT("'"&amp;$A34&amp;"'!F$62"))/10</f>
        <v>49.436</v>
      </c>
      <c r="G41" s="89">
        <f ca="1">SUM(INDIRECT("'"&amp;$A34&amp;"'!G$53"):INDIRECT("'"&amp;$A34&amp;"'!G$62"))/10</f>
        <v>46.878399999999999</v>
      </c>
      <c r="H41" s="89">
        <f ca="1">SUM(INDIRECT("'"&amp;$A34&amp;"'!H$53"):INDIRECT("'"&amp;$A34&amp;"'!H$62"))/10</f>
        <v>45.099199999999996</v>
      </c>
      <c r="I41" s="89">
        <f ca="1">SUM(INDIRECT("'"&amp;$A34&amp;"'!I$53"):INDIRECT("'"&amp;$A34&amp;"'!I$62"))/10</f>
        <v>43.0976</v>
      </c>
      <c r="J41" s="89">
        <f ca="1">SUM(INDIRECT("'"&amp;$A34&amp;"'!J$53"):INDIRECT("'"&amp;$A34&amp;"'!J$62"))/10</f>
        <v>45.543999999999997</v>
      </c>
      <c r="K41" s="89">
        <f ca="1">SUM(INDIRECT("'"&amp;$A34&amp;"'!K$53"):INDIRECT("'"&amp;$A34&amp;"'!K$62"))/10</f>
        <v>38.093599999999995</v>
      </c>
      <c r="L41" s="90">
        <f ca="1">SUM(INDIRECT("'"&amp;$A34&amp;"'!L$53"):INDIRECT("'"&amp;$A34&amp;"'!L$62"))/10</f>
        <v>41.985599999999998</v>
      </c>
      <c r="N41" t="s">
        <v>14</v>
      </c>
      <c r="O41" t="str">
        <f>[2]Meas4!P11</f>
        <v>Serritslev hal</v>
      </c>
    </row>
    <row r="44" spans="1:15" ht="15" thickBot="1" x14ac:dyDescent="0.35"/>
    <row r="45" spans="1:15" x14ac:dyDescent="0.3">
      <c r="A45" s="67" t="s">
        <v>69</v>
      </c>
      <c r="B45" s="56" t="s">
        <v>2</v>
      </c>
      <c r="C45" s="67">
        <f>[2]Punkter!$A$2</f>
        <v>0.01</v>
      </c>
      <c r="D45" s="69"/>
      <c r="E45" s="69"/>
      <c r="F45" s="70"/>
      <c r="G45" s="67">
        <f>[2]Punkter!$A$3</f>
        <v>0.08</v>
      </c>
      <c r="H45" s="69"/>
      <c r="I45" s="70"/>
      <c r="J45" s="67">
        <f>[2]Punkter!$A$4</f>
        <v>0.34</v>
      </c>
      <c r="K45" s="70"/>
      <c r="L45" s="17">
        <f>[2]Punkter!$A$5</f>
        <v>2</v>
      </c>
      <c r="N45" t="s">
        <v>7</v>
      </c>
      <c r="O45" t="str">
        <f>[2]Meas5!P4</f>
        <v>mono 858</v>
      </c>
    </row>
    <row r="46" spans="1:15" ht="15" thickBot="1" x14ac:dyDescent="0.35">
      <c r="A46" s="73"/>
      <c r="B46" s="8" t="s">
        <v>3</v>
      </c>
      <c r="C46" s="20">
        <f>[2]Punkter!$A$2</f>
        <v>0.01</v>
      </c>
      <c r="D46" s="1">
        <f>[2]Punkter!$A$3</f>
        <v>0.08</v>
      </c>
      <c r="E46" s="1">
        <f>[2]Punkter!$A$4</f>
        <v>0.34</v>
      </c>
      <c r="F46" s="8">
        <f>[2]Punkter!$A$5</f>
        <v>2</v>
      </c>
      <c r="G46" s="20">
        <f>[2]Punkter!$A$3</f>
        <v>0.08</v>
      </c>
      <c r="H46" s="1">
        <f>[2]Punkter!$A$4</f>
        <v>0.34</v>
      </c>
      <c r="I46" s="8">
        <f>[2]Punkter!$A$5</f>
        <v>2</v>
      </c>
      <c r="J46" s="1">
        <f>[2]Punkter!$A$4</f>
        <v>0.34</v>
      </c>
      <c r="K46" s="8">
        <f>[2]Punkter!$A$5</f>
        <v>2</v>
      </c>
      <c r="L46" s="8">
        <f>[2]Punkter!$A$5</f>
        <v>2</v>
      </c>
      <c r="N46" t="s">
        <v>8</v>
      </c>
      <c r="O46" t="str">
        <f>[2]Meas5!P5</f>
        <v>mono 859</v>
      </c>
    </row>
    <row r="47" spans="1:15" x14ac:dyDescent="0.3">
      <c r="A47" s="74">
        <f>[2]Punkter!$C$2</f>
        <v>1</v>
      </c>
      <c r="B47" s="91"/>
      <c r="C47" s="76">
        <f ca="1">SUM(INDIRECT("'"&amp;$A45&amp;"'!C$3"):INDIRECT("'"&amp;$A45&amp;"'!C$12"))/10</f>
        <v>42.334000000000003</v>
      </c>
      <c r="D47" s="77">
        <f ca="1">SUM(INDIRECT("'"&amp;$A45&amp;"'!D$3"):INDIRECT("'"&amp;$A45&amp;"'!D$12"))/10</f>
        <v>37.816000000000003</v>
      </c>
      <c r="E47" s="77">
        <f ca="1">SUM(INDIRECT("'"&amp;$A45&amp;"'!E$3"):INDIRECT("'"&amp;$A45&amp;"'!E$12"))/10</f>
        <v>37.703999999999994</v>
      </c>
      <c r="F47" s="77">
        <f ca="1">SUM(INDIRECT("'"&amp;$A45&amp;"'!F$3"):INDIRECT("'"&amp;$A45&amp;"'!F$12"))/10</f>
        <v>53.188000000000002</v>
      </c>
      <c r="G47" s="77">
        <f ca="1">SUM(INDIRECT("'"&amp;$A45&amp;"'!G$3"):INDIRECT("'"&amp;$A45&amp;"'!G$12"))/10</f>
        <v>35.667000000000002</v>
      </c>
      <c r="H47" s="77">
        <f ca="1">SUM(INDIRECT("'"&amp;$A45&amp;"'!H$3"):INDIRECT("'"&amp;$A45&amp;"'!H$12"))/10</f>
        <v>34.658000000000001</v>
      </c>
      <c r="I47" s="77">
        <f ca="1">SUM(INDIRECT("'"&amp;$A45&amp;"'!I$3"):INDIRECT("'"&amp;$A45&amp;"'!I$12"))/10</f>
        <v>60.919000000000004</v>
      </c>
      <c r="J47" s="77">
        <f ca="1">SUM(INDIRECT("'"&amp;$A45&amp;"'!J$3"):INDIRECT("'"&amp;$A45&amp;"'!J$12"))/10</f>
        <v>32.447999999999993</v>
      </c>
      <c r="K47" s="77">
        <f ca="1">SUM(INDIRECT("'"&amp;$A45&amp;"'!K$3"):INDIRECT("'"&amp;$A45&amp;"'!K$12"))/10</f>
        <v>46.984999999999999</v>
      </c>
      <c r="L47" s="78">
        <f ca="1">SUM(INDIRECT("'"&amp;$A45&amp;"'!L$3"):INDIRECT("'"&amp;$A45&amp;"'!L$12"))/10</f>
        <v>31.420999999999999</v>
      </c>
      <c r="N47" t="s">
        <v>9</v>
      </c>
      <c r="O47" t="str">
        <f>[2]Meas5!P6</f>
        <v>horitansal</v>
      </c>
    </row>
    <row r="48" spans="1:15" x14ac:dyDescent="0.3">
      <c r="A48" s="79">
        <f>[2]Punkter!$C$3</f>
        <v>2</v>
      </c>
      <c r="B48" s="92"/>
      <c r="C48" s="81">
        <f ca="1">SUM(INDIRECT("'"&amp;$A45&amp;"'!C$13"):INDIRECT("'"&amp;$A45&amp;"'!C$22"))/10</f>
        <v>54.048000000000002</v>
      </c>
      <c r="D48" s="82">
        <f ca="1">SUM(INDIRECT("'"&amp;$A45&amp;"'!D$13"):INDIRECT("'"&amp;$A45&amp;"'!D$22"))/10</f>
        <v>48.978999999999999</v>
      </c>
      <c r="E48" s="82">
        <f ca="1">SUM(INDIRECT("'"&amp;$A45&amp;"'!E$13"):INDIRECT("'"&amp;$A45&amp;"'!E$22"))/10</f>
        <v>40.994</v>
      </c>
      <c r="F48" s="82">
        <f ca="1">SUM(INDIRECT("'"&amp;$A45&amp;"'!F$13"):INDIRECT("'"&amp;$A45&amp;"'!F$22"))/10</f>
        <v>52.798000000000002</v>
      </c>
      <c r="G48" s="82">
        <f ca="1">SUM(INDIRECT("'"&amp;$A45&amp;"'!G$13"):INDIRECT("'"&amp;$A45&amp;"'!G$22"))/10</f>
        <v>43.88000000000001</v>
      </c>
      <c r="H48" s="82">
        <f ca="1">SUM(INDIRECT("'"&amp;$A45&amp;"'!H$13"):INDIRECT("'"&amp;$A45&amp;"'!H$22"))/10</f>
        <v>37.494</v>
      </c>
      <c r="I48" s="82">
        <f ca="1">SUM(INDIRECT("'"&amp;$A45&amp;"'!I$13"):INDIRECT("'"&amp;$A45&amp;"'!I$22"))/10</f>
        <v>52.135999999999989</v>
      </c>
      <c r="J48" s="82">
        <f ca="1">SUM(INDIRECT("'"&amp;$A45&amp;"'!J$13"):INDIRECT("'"&amp;$A45&amp;"'!J$22"))/10</f>
        <v>39.580999999999996</v>
      </c>
      <c r="K48" s="82">
        <f ca="1">SUM(INDIRECT("'"&amp;$A45&amp;"'!K$13"):INDIRECT("'"&amp;$A45&amp;"'!K$22"))/10</f>
        <v>47.612999999999992</v>
      </c>
      <c r="L48" s="83">
        <f ca="1">SUM(INDIRECT("'"&amp;$A45&amp;"'!L$13"):INDIRECT("'"&amp;$A45&amp;"'!L$22"))/10</f>
        <v>38.696000000000005</v>
      </c>
      <c r="N48" t="s">
        <v>10</v>
      </c>
      <c r="O48" t="str">
        <f>[2]Meas5!P7</f>
        <v>858 MHz</v>
      </c>
    </row>
    <row r="49" spans="1:15" x14ac:dyDescent="0.3">
      <c r="A49" s="79">
        <f>[2]Punkter!$C$4</f>
        <v>4</v>
      </c>
      <c r="B49" s="92"/>
      <c r="C49" s="81">
        <f ca="1">SUM(INDIRECT("'"&amp;A45&amp;"'!C$23"):INDIRECT("'"&amp;A45&amp;"'!C$32"))/10</f>
        <v>60.334000000000003</v>
      </c>
      <c r="D49" s="82">
        <f ca="1">SUM(INDIRECT("'"&amp;$A45&amp;"'!D$23"):INDIRECT("'"&amp;$A45&amp;"'!D$32"))/10</f>
        <v>55.89</v>
      </c>
      <c r="E49" s="82">
        <f ca="1">SUM(INDIRECT("'"&amp;$A45&amp;"'!E$23"):INDIRECT("'"&amp;$A45&amp;"'!E$32"))/10</f>
        <v>48.911000000000008</v>
      </c>
      <c r="F49" s="82">
        <f ca="1">SUM(INDIRECT("'"&amp;$A45&amp;"'!F$23"):INDIRECT("'"&amp;$A45&amp;"'!F$32"))/10</f>
        <v>50.149999999999991</v>
      </c>
      <c r="G49" s="82">
        <f ca="1">SUM(INDIRECT("'"&amp;$A45&amp;"'!G$23"):INDIRECT("'"&amp;$A45&amp;"'!G$32"))/10</f>
        <v>54.527999999999999</v>
      </c>
      <c r="H49" s="82">
        <f ca="1">SUM(INDIRECT("'"&amp;$A45&amp;"'!H$23"):INDIRECT("'"&amp;$A45&amp;"'!H$32"))/10</f>
        <v>46.412999999999997</v>
      </c>
      <c r="I49" s="82">
        <f ca="1">SUM(INDIRECT("'"&amp;$A45&amp;"'!I$23"):INDIRECT("'"&amp;$A45&amp;"'!I$32"))/10</f>
        <v>49.345000000000006</v>
      </c>
      <c r="J49" s="82">
        <f ca="1">SUM(INDIRECT("'"&amp;$A45&amp;"'!J$23"):INDIRECT("'"&amp;$A45&amp;"'!J$32"))/10</f>
        <v>43.356999999999999</v>
      </c>
      <c r="K49" s="82">
        <f ca="1">SUM(INDIRECT("'"&amp;$A45&amp;"'!K$23"):INDIRECT("'"&amp;$A45&amp;"'!K$32"))/10</f>
        <v>46.487000000000002</v>
      </c>
      <c r="L49" s="83">
        <f ca="1">SUM(INDIRECT("'"&amp;$A45&amp;"'!L$23"):INDIRECT("'"&amp;$A45&amp;"'!L$32"))/10</f>
        <v>43.978999999999999</v>
      </c>
      <c r="N49" t="s">
        <v>11</v>
      </c>
      <c r="O49" s="84">
        <f>[2]Meas5!P8</f>
        <v>42668</v>
      </c>
    </row>
    <row r="50" spans="1:15" x14ac:dyDescent="0.3">
      <c r="A50" s="79">
        <f>[2]Punkter!$C$5</f>
        <v>8</v>
      </c>
      <c r="B50" s="92"/>
      <c r="C50" s="81">
        <f ca="1">SUM(INDIRECT("'"&amp;$A45&amp;"'!C$33"):INDIRECT("'"&amp;$A45&amp;"'!C$42"))/10</f>
        <v>72.472000000000008</v>
      </c>
      <c r="D50" s="82">
        <f ca="1">SUM(INDIRECT("'"&amp;$A45&amp;"'!D$33"):INDIRECT("'"&amp;$A45&amp;"'!D$42"))/10</f>
        <v>66.980800000000016</v>
      </c>
      <c r="E50" s="82">
        <f ca="1">SUM(INDIRECT("'"&amp;$A45&amp;"'!E$33"):INDIRECT("'"&amp;$A45&amp;"'!E$42"))/10</f>
        <v>59.986000000000004</v>
      </c>
      <c r="F50" s="82">
        <f ca="1">SUM(INDIRECT("'"&amp;$A45&amp;"'!F$33"):INDIRECT("'"&amp;$A45&amp;"'!F$42"))/10</f>
        <v>53.346000000000004</v>
      </c>
      <c r="G50" s="82">
        <f ca="1">SUM(INDIRECT("'"&amp;$A45&amp;"'!G$33"):INDIRECT("'"&amp;$A45&amp;"'!G$42"))/10</f>
        <v>63.7</v>
      </c>
      <c r="H50" s="82">
        <f ca="1">SUM(INDIRECT("'"&amp;$A45&amp;"'!H$33"):INDIRECT("'"&amp;$A45&amp;"'!H$42"))/10</f>
        <v>57.307999999999993</v>
      </c>
      <c r="I50" s="82">
        <f ca="1">SUM(INDIRECT("'"&amp;$A45&amp;"'!I$33"):INDIRECT("'"&amp;$A45&amp;"'!I$42"))/10</f>
        <v>52.896000000000001</v>
      </c>
      <c r="J50" s="82">
        <f ca="1">SUM(INDIRECT("'"&amp;$A45&amp;"'!J$33"):INDIRECT("'"&amp;$A45&amp;"'!J$42"))/10</f>
        <v>53.67499999999999</v>
      </c>
      <c r="K50" s="82">
        <f ca="1">SUM(INDIRECT("'"&amp;$A45&amp;"'!K$33"):INDIRECT("'"&amp;$A45&amp;"'!K$42"))/10</f>
        <v>53.142999999999994</v>
      </c>
      <c r="L50" s="83">
        <f ca="1">SUM(INDIRECT("'"&amp;$A45&amp;"'!L$33"):INDIRECT("'"&amp;$A45&amp;"'!L$42"))/10</f>
        <v>54.783000000000001</v>
      </c>
      <c r="N50" t="s">
        <v>12</v>
      </c>
      <c r="O50" s="85">
        <f>[2]Meas5!P9</f>
        <v>0.17291666666666669</v>
      </c>
    </row>
    <row r="51" spans="1:15" x14ac:dyDescent="0.3">
      <c r="A51" s="79">
        <f>[2]Punkter!$C$6</f>
        <v>15</v>
      </c>
      <c r="B51" s="92"/>
      <c r="C51" s="81">
        <f ca="1">SUM(INDIRECT("'"&amp;$A45&amp;"'!C$43"):INDIRECT("'"&amp;$A45&amp;"'!C$52"))/10</f>
        <v>78.613000000000014</v>
      </c>
      <c r="D51" s="82">
        <f ca="1">SUM(INDIRECT("'"&amp;$A45&amp;"'!D$43"):INDIRECT("'"&amp;$A45&amp;"'!D$52"))/10</f>
        <v>81.63</v>
      </c>
      <c r="E51" s="82">
        <f ca="1">SUM(INDIRECT("'"&amp;$A45&amp;"'!E$43"):INDIRECT("'"&amp;$A45&amp;"'!E$52"))/10</f>
        <v>72.905999999999992</v>
      </c>
      <c r="F51" s="82">
        <f ca="1">SUM(INDIRECT("'"&amp;$A45&amp;"'!F$43"):INDIRECT("'"&amp;$A45&amp;"'!F$52"))/10</f>
        <v>64.135000000000005</v>
      </c>
      <c r="G51" s="82">
        <f ca="1">SUM(INDIRECT("'"&amp;$A45&amp;"'!G$43"):INDIRECT("'"&amp;$A45&amp;"'!G$52"))/10</f>
        <v>73.959999999999994</v>
      </c>
      <c r="H51" s="82">
        <f ca="1">SUM(INDIRECT("'"&amp;$A45&amp;"'!H$43"):INDIRECT("'"&amp;$A45&amp;"'!H$52"))/10</f>
        <v>68.775000000000006</v>
      </c>
      <c r="I51" s="82">
        <f ca="1">SUM(INDIRECT("'"&amp;$A45&amp;"'!I$43"):INDIRECT("'"&amp;$A45&amp;"'!I$52"))/10</f>
        <v>61.198999999999998</v>
      </c>
      <c r="J51" s="82">
        <f ca="1">SUM(INDIRECT("'"&amp;$A45&amp;"'!J$43"):INDIRECT("'"&amp;$A45&amp;"'!J$52"))/10</f>
        <v>64.322000000000003</v>
      </c>
      <c r="K51" s="82">
        <f ca="1">SUM(INDIRECT("'"&amp;$A45&amp;"'!K$43"):INDIRECT("'"&amp;$A45&amp;"'!K$52"))/10</f>
        <v>54.613999999999997</v>
      </c>
      <c r="L51" s="83">
        <f ca="1">SUM(INDIRECT("'"&amp;$A45&amp;"'!L$43"):INDIRECT("'"&amp;$A45&amp;"'!L$52"))/10</f>
        <v>52.730000000000004</v>
      </c>
      <c r="N51" t="s">
        <v>13</v>
      </c>
      <c r="O51" s="85">
        <f>[2]Meas5!P10</f>
        <v>0.21388888888888891</v>
      </c>
    </row>
    <row r="52" spans="1:15" ht="15" thickBot="1" x14ac:dyDescent="0.35">
      <c r="A52" s="86">
        <f>[2]Punkter!$C$7</f>
        <v>30</v>
      </c>
      <c r="B52" s="93"/>
      <c r="C52" s="88">
        <f ca="1">SUM(INDIRECT("'"&amp;$A45&amp;"'!C$53"):INDIRECT("'"&amp;$A45&amp;"'!C$62"))/10</f>
        <v>93.707999999999998</v>
      </c>
      <c r="D52" s="89">
        <f ca="1">SUM(INDIRECT("'"&amp;$A45&amp;"'!D$53"):INDIRECT("'"&amp;$A45&amp;"'!D$62"))/10</f>
        <v>88.39500000000001</v>
      </c>
      <c r="E52" s="89">
        <f ca="1">SUM(INDIRECT("'"&amp;$A45&amp;"'!E$53"):INDIRECT("'"&amp;$A45&amp;"'!E$62"))/10</f>
        <v>83.007000000000005</v>
      </c>
      <c r="F52" s="89">
        <f ca="1">SUM(INDIRECT("'"&amp;$A45&amp;"'!F$53"):INDIRECT("'"&amp;$A45&amp;"'!F$62"))/10</f>
        <v>77.501999999999995</v>
      </c>
      <c r="G52" s="89">
        <f ca="1">SUM(INDIRECT("'"&amp;$A45&amp;"'!G$53"):INDIRECT("'"&amp;$A45&amp;"'!G$62"))/10</f>
        <v>85.03400000000002</v>
      </c>
      <c r="H52" s="89">
        <f ca="1">SUM(INDIRECT("'"&amp;$A45&amp;"'!H$53"):INDIRECT("'"&amp;$A45&amp;"'!H$62"))/10</f>
        <v>79.972999999999999</v>
      </c>
      <c r="I52" s="89">
        <f ca="1">SUM(INDIRECT("'"&amp;$A45&amp;"'!I$53"):INDIRECT("'"&amp;$A45&amp;"'!I$62"))/10</f>
        <v>74.004999999999995</v>
      </c>
      <c r="J52" s="89">
        <f ca="1">SUM(INDIRECT("'"&amp;$A45&amp;"'!J$53"):INDIRECT("'"&amp;$A45&amp;"'!J$62"))/10</f>
        <v>76.278999999999996</v>
      </c>
      <c r="K52" s="89">
        <f ca="1">SUM(INDIRECT("'"&amp;$A45&amp;"'!K$53"):INDIRECT("'"&amp;$A45&amp;"'!K$62"))/10</f>
        <v>65.751999999999995</v>
      </c>
      <c r="L52" s="90">
        <f ca="1">SUM(INDIRECT("'"&amp;$A45&amp;"'!L$53"):INDIRECT("'"&amp;$A45&amp;"'!L$62"))/10</f>
        <v>64.765000000000001</v>
      </c>
      <c r="N52" t="s">
        <v>14</v>
      </c>
      <c r="O52" t="str">
        <f>[2]Meas5!P11</f>
        <v>Serritslev hal</v>
      </c>
    </row>
    <row r="55" spans="1:15" ht="15" thickBot="1" x14ac:dyDescent="0.35"/>
    <row r="56" spans="1:15" x14ac:dyDescent="0.3">
      <c r="A56" s="67" t="s">
        <v>70</v>
      </c>
      <c r="B56" s="56" t="s">
        <v>2</v>
      </c>
      <c r="C56" s="67">
        <f>[2]Punkter!$A$2</f>
        <v>0.01</v>
      </c>
      <c r="D56" s="69"/>
      <c r="E56" s="69"/>
      <c r="F56" s="70"/>
      <c r="G56" s="67">
        <f>[2]Punkter!$A$3</f>
        <v>0.08</v>
      </c>
      <c r="H56" s="69"/>
      <c r="I56" s="70"/>
      <c r="J56" s="67">
        <f>[2]Punkter!$A$4</f>
        <v>0.34</v>
      </c>
      <c r="K56" s="70"/>
      <c r="L56" s="17">
        <f>[2]Punkter!$A$5</f>
        <v>2</v>
      </c>
      <c r="N56" t="s">
        <v>7</v>
      </c>
      <c r="O56" t="str">
        <f>[2]Meas6!P4</f>
        <v>mono 858</v>
      </c>
    </row>
    <row r="57" spans="1:15" ht="15" thickBot="1" x14ac:dyDescent="0.35">
      <c r="A57" s="73"/>
      <c r="B57" s="8" t="s">
        <v>3</v>
      </c>
      <c r="C57" s="20">
        <f>[2]Punkter!$A$2</f>
        <v>0.01</v>
      </c>
      <c r="D57" s="1">
        <f>[2]Punkter!$A$3</f>
        <v>0.08</v>
      </c>
      <c r="E57" s="1">
        <f>[2]Punkter!$A$4</f>
        <v>0.34</v>
      </c>
      <c r="F57" s="8">
        <f>[2]Punkter!$A$5</f>
        <v>2</v>
      </c>
      <c r="G57" s="20">
        <f>[2]Punkter!$A$3</f>
        <v>0.08</v>
      </c>
      <c r="H57" s="1">
        <f>[2]Punkter!$A$4</f>
        <v>0.34</v>
      </c>
      <c r="I57" s="8">
        <f>[2]Punkter!$A$5</f>
        <v>2</v>
      </c>
      <c r="J57" s="1">
        <f>[2]Punkter!$A$4</f>
        <v>0.34</v>
      </c>
      <c r="K57" s="8">
        <f>[2]Punkter!$A$5</f>
        <v>2</v>
      </c>
      <c r="L57" s="8">
        <f>[2]Punkter!$A$5</f>
        <v>2</v>
      </c>
      <c r="N57" t="s">
        <v>8</v>
      </c>
      <c r="O57" t="str">
        <f>[2]Meas6!P5</f>
        <v>mono 859</v>
      </c>
    </row>
    <row r="58" spans="1:15" x14ac:dyDescent="0.3">
      <c r="A58" s="74">
        <f>[2]Punkter!$C$2</f>
        <v>1</v>
      </c>
      <c r="B58" s="91"/>
      <c r="C58" s="76">
        <f ca="1">SUM(INDIRECT("'"&amp;$A56&amp;"'!C$3"):INDIRECT("'"&amp;$A56&amp;"'!C$12"))/10</f>
        <v>63.123000000000005</v>
      </c>
      <c r="D58" s="77">
        <f ca="1">SUM(INDIRECT("'"&amp;$A56&amp;"'!D$3"):INDIRECT("'"&amp;$A56&amp;"'!D$12"))/10</f>
        <v>45.220999999999989</v>
      </c>
      <c r="E58" s="77">
        <f ca="1">SUM(INDIRECT("'"&amp;$A56&amp;"'!E$3"):INDIRECT("'"&amp;$A56&amp;"'!E$12"))/10</f>
        <v>39.641000000000005</v>
      </c>
      <c r="F58" s="77">
        <f ca="1">SUM(INDIRECT("'"&amp;$A56&amp;"'!F$3"):INDIRECT("'"&amp;$A56&amp;"'!F$12"))/10</f>
        <v>39.502000000000002</v>
      </c>
      <c r="G58" s="77">
        <f ca="1">SUM(INDIRECT("'"&amp;$A56&amp;"'!G$3"):INDIRECT("'"&amp;$A56&amp;"'!G$12"))/10</f>
        <v>40.648999999999994</v>
      </c>
      <c r="H58" s="77">
        <f ca="1">SUM(INDIRECT("'"&amp;$A56&amp;"'!H$3"):INDIRECT("'"&amp;$A56&amp;"'!H$12"))/10</f>
        <v>34.427</v>
      </c>
      <c r="I58" s="77">
        <f ca="1">SUM(INDIRECT("'"&amp;$A56&amp;"'!I$3"):INDIRECT("'"&amp;$A56&amp;"'!I$12"))/10</f>
        <v>39.844000000000001</v>
      </c>
      <c r="J58" s="77">
        <f ca="1">SUM(INDIRECT("'"&amp;$A56&amp;"'!J$3"):INDIRECT("'"&amp;$A56&amp;"'!J$12"))/10</f>
        <v>28.707000000000001</v>
      </c>
      <c r="K58" s="77">
        <f ca="1">SUM(INDIRECT("'"&amp;$A56&amp;"'!K$3"):INDIRECT("'"&amp;$A56&amp;"'!K$12"))/10</f>
        <v>39.366999999999997</v>
      </c>
      <c r="L58" s="78">
        <f ca="1">SUM(INDIRECT("'"&amp;$A56&amp;"'!L$3"):INDIRECT("'"&amp;$A56&amp;"'!L$12"))/10</f>
        <v>32.128</v>
      </c>
      <c r="N58" t="s">
        <v>9</v>
      </c>
      <c r="O58" t="str">
        <f>[2]Meas6!P6</f>
        <v>vetigal</v>
      </c>
    </row>
    <row r="59" spans="1:15" x14ac:dyDescent="0.3">
      <c r="A59" s="79">
        <f>[2]Punkter!$C$3</f>
        <v>2</v>
      </c>
      <c r="B59" s="92"/>
      <c r="C59" s="81">
        <f ca="1">SUM(INDIRECT("'"&amp;$A56&amp;"'!C$13"):INDIRECT("'"&amp;$A56&amp;"'!C$22"))/10</f>
        <v>58.331000000000003</v>
      </c>
      <c r="D59" s="82">
        <f ca="1">SUM(INDIRECT("'"&amp;$A56&amp;"'!D$13"):INDIRECT("'"&amp;$A56&amp;"'!D$22"))/10</f>
        <v>52.962000000000003</v>
      </c>
      <c r="E59" s="82">
        <f ca="1">SUM(INDIRECT("'"&amp;$A56&amp;"'!E$13"):INDIRECT("'"&amp;$A56&amp;"'!E$22"))/10</f>
        <v>51.207999999999991</v>
      </c>
      <c r="F59" s="82">
        <f ca="1">SUM(INDIRECT("'"&amp;$A56&amp;"'!F$13"):INDIRECT("'"&amp;$A56&amp;"'!F$22"))/10</f>
        <v>42.500999999999998</v>
      </c>
      <c r="G59" s="82">
        <f ca="1">SUM(INDIRECT("'"&amp;$A56&amp;"'!G$13"):INDIRECT("'"&amp;$A56&amp;"'!G$22"))/10</f>
        <v>45.129999999999995</v>
      </c>
      <c r="H59" s="82">
        <f ca="1">SUM(INDIRECT("'"&amp;$A56&amp;"'!H$13"):INDIRECT("'"&amp;$A56&amp;"'!H$22"))/10</f>
        <v>44.247</v>
      </c>
      <c r="I59" s="82">
        <f ca="1">SUM(INDIRECT("'"&amp;$A56&amp;"'!I$13"):INDIRECT("'"&amp;$A56&amp;"'!I$22"))/10</f>
        <v>40.419000000000004</v>
      </c>
      <c r="J59" s="82">
        <f ca="1">SUM(INDIRECT("'"&amp;$A56&amp;"'!J$13"):INDIRECT("'"&amp;$A56&amp;"'!J$22"))/10</f>
        <v>38.390999999999998</v>
      </c>
      <c r="K59" s="82">
        <f ca="1">SUM(INDIRECT("'"&amp;$A56&amp;"'!K$13"):INDIRECT("'"&amp;$A56&amp;"'!K$22"))/10</f>
        <v>53.862000000000002</v>
      </c>
      <c r="L59" s="83">
        <f ca="1">SUM(INDIRECT("'"&amp;$A56&amp;"'!L$13"):INDIRECT("'"&amp;$A56&amp;"'!L$22"))/10</f>
        <v>37.435999999999993</v>
      </c>
      <c r="N59" t="s">
        <v>10</v>
      </c>
      <c r="O59" t="str">
        <f>[2]Meas6!P7</f>
        <v>858 MHz</v>
      </c>
    </row>
    <row r="60" spans="1:15" x14ac:dyDescent="0.3">
      <c r="A60" s="79">
        <f>[2]Punkter!$C$4</f>
        <v>4</v>
      </c>
      <c r="B60" s="92"/>
      <c r="C60" s="81">
        <f ca="1">SUM(INDIRECT("'"&amp;A56&amp;"'!C$23"):INDIRECT("'"&amp;A56&amp;"'!C$32"))/10</f>
        <v>70.258999999999986</v>
      </c>
      <c r="D60" s="82">
        <f ca="1">SUM(INDIRECT("'"&amp;$A56&amp;"'!D$23"):INDIRECT("'"&amp;$A56&amp;"'!D$32"))/10</f>
        <v>64.771999999999991</v>
      </c>
      <c r="E60" s="82">
        <f ca="1">SUM(INDIRECT("'"&amp;$A56&amp;"'!E$23"):INDIRECT("'"&amp;$A56&amp;"'!E$32"))/10</f>
        <v>60.532999999999994</v>
      </c>
      <c r="F60" s="82">
        <f ca="1">SUM(INDIRECT("'"&amp;$A56&amp;"'!F$23"):INDIRECT("'"&amp;$A56&amp;"'!F$32"))/10</f>
        <v>48.997999999999998</v>
      </c>
      <c r="G60" s="82">
        <f ca="1">SUM(INDIRECT("'"&amp;$A56&amp;"'!G$23"):INDIRECT("'"&amp;$A56&amp;"'!G$32"))/10</f>
        <v>57.512999999999991</v>
      </c>
      <c r="H60" s="82">
        <f ca="1">SUM(INDIRECT("'"&amp;$A56&amp;"'!H$23"):INDIRECT("'"&amp;$A56&amp;"'!H$32"))/10</f>
        <v>57.383000000000003</v>
      </c>
      <c r="I60" s="82">
        <f ca="1">SUM(INDIRECT("'"&amp;$A56&amp;"'!I$23"):INDIRECT("'"&amp;$A56&amp;"'!I$32"))/10</f>
        <v>43.32</v>
      </c>
      <c r="J60" s="82">
        <f ca="1">SUM(INDIRECT("'"&amp;$A56&amp;"'!J$23"):INDIRECT("'"&amp;$A56&amp;"'!J$32"))/10</f>
        <v>50.466000000000001</v>
      </c>
      <c r="K60" s="82">
        <f ca="1">SUM(INDIRECT("'"&amp;$A56&amp;"'!K$23"):INDIRECT("'"&amp;$A56&amp;"'!K$32"))/10</f>
        <v>38.896000000000001</v>
      </c>
      <c r="L60" s="83">
        <f ca="1">SUM(INDIRECT("'"&amp;$A56&amp;"'!L$23"):INDIRECT("'"&amp;$A56&amp;"'!L$32"))/10</f>
        <v>43.355000000000004</v>
      </c>
      <c r="N60" t="s">
        <v>11</v>
      </c>
      <c r="O60" s="84">
        <f>[2]Meas6!P8</f>
        <v>42668</v>
      </c>
    </row>
    <row r="61" spans="1:15" x14ac:dyDescent="0.3">
      <c r="A61" s="79">
        <f>[2]Punkter!$C$5</f>
        <v>8</v>
      </c>
      <c r="B61" s="92"/>
      <c r="C61" s="81">
        <f ca="1">SUM(INDIRECT("'"&amp;$A56&amp;"'!C$33"):INDIRECT("'"&amp;$A56&amp;"'!C$42"))/10</f>
        <v>85.628</v>
      </c>
      <c r="D61" s="82">
        <f ca="1">SUM(INDIRECT("'"&amp;$A56&amp;"'!D$33"):INDIRECT("'"&amp;$A56&amp;"'!D$42"))/10</f>
        <v>75.384000000000029</v>
      </c>
      <c r="E61" s="82">
        <f ca="1">SUM(INDIRECT("'"&amp;$A56&amp;"'!E$33"):INDIRECT("'"&amp;$A56&amp;"'!E$42"))/10</f>
        <v>69.427999999999997</v>
      </c>
      <c r="F61" s="82">
        <f ca="1">SUM(INDIRECT("'"&amp;$A56&amp;"'!F$33"):INDIRECT("'"&amp;$A56&amp;"'!F$42"))/10</f>
        <v>55.802</v>
      </c>
      <c r="G61" s="82">
        <f ca="1">SUM(INDIRECT("'"&amp;$A56&amp;"'!G$33"):INDIRECT("'"&amp;$A56&amp;"'!G$42"))/10</f>
        <v>74.748999999999995</v>
      </c>
      <c r="H61" s="82">
        <f ca="1">SUM(INDIRECT("'"&amp;$A56&amp;"'!H$33"):INDIRECT("'"&amp;$A56&amp;"'!H$42"))/10</f>
        <v>66.368000000000009</v>
      </c>
      <c r="I61" s="82">
        <f ca="1">SUM(INDIRECT("'"&amp;$A56&amp;"'!I$33"):INDIRECT("'"&amp;$A56&amp;"'!I$42"))/10</f>
        <v>50.744000000000007</v>
      </c>
      <c r="J61" s="82">
        <f ca="1">SUM(INDIRECT("'"&amp;$A56&amp;"'!J$33"):INDIRECT("'"&amp;$A56&amp;"'!J$42"))/10</f>
        <v>62.847999999999999</v>
      </c>
      <c r="K61" s="82">
        <f ca="1">SUM(INDIRECT("'"&amp;$A56&amp;"'!K$33"):INDIRECT("'"&amp;$A56&amp;"'!K$42"))/10</f>
        <v>48.116</v>
      </c>
      <c r="L61" s="83">
        <f ca="1">SUM(INDIRECT("'"&amp;$A56&amp;"'!L$33"):INDIRECT("'"&amp;$A56&amp;"'!L$42"))/10</f>
        <v>46.220000000000006</v>
      </c>
      <c r="N61" t="s">
        <v>12</v>
      </c>
      <c r="O61" s="85">
        <f>[2]Meas6!P9</f>
        <v>0.21805555555555556</v>
      </c>
    </row>
    <row r="62" spans="1:15" x14ac:dyDescent="0.3">
      <c r="A62" s="79">
        <f>[2]Punkter!$C$6</f>
        <v>15</v>
      </c>
      <c r="B62" s="92"/>
      <c r="C62" s="81">
        <f ca="1">SUM(INDIRECT("'"&amp;$A56&amp;"'!C$43"):INDIRECT("'"&amp;$A56&amp;"'!C$52"))/10</f>
        <v>91.000999999999976</v>
      </c>
      <c r="D62" s="82">
        <f ca="1">SUM(INDIRECT("'"&amp;$A56&amp;"'!D$43"):INDIRECT("'"&amp;$A56&amp;"'!D$52"))/10</f>
        <v>83.39500000000001</v>
      </c>
      <c r="E62" s="82">
        <f ca="1">SUM(INDIRECT("'"&amp;$A56&amp;"'!E$43"):INDIRECT("'"&amp;$A56&amp;"'!E$52"))/10</f>
        <v>85.358999999999995</v>
      </c>
      <c r="F62" s="82">
        <f ca="1">SUM(INDIRECT("'"&amp;$A56&amp;"'!F$43"):INDIRECT("'"&amp;$A56&amp;"'!F$52"))/10</f>
        <v>70.826999999999998</v>
      </c>
      <c r="G62" s="82">
        <f ca="1">SUM(INDIRECT("'"&amp;$A56&amp;"'!G$43"):INDIRECT("'"&amp;$A56&amp;"'!G$52"))/10</f>
        <v>79.609000000000009</v>
      </c>
      <c r="H62" s="82">
        <f ca="1">SUM(INDIRECT("'"&amp;$A56&amp;"'!H$43"):INDIRECT("'"&amp;$A56&amp;"'!H$52"))/10</f>
        <v>79.783999999999992</v>
      </c>
      <c r="I62" s="82">
        <f ca="1">SUM(INDIRECT("'"&amp;$A56&amp;"'!I$43"):INDIRECT("'"&amp;$A56&amp;"'!I$52"))/10</f>
        <v>62.203999999999994</v>
      </c>
      <c r="J62" s="82">
        <f ca="1">SUM(INDIRECT("'"&amp;$A56&amp;"'!J$43"):INDIRECT("'"&amp;$A56&amp;"'!J$52"))/10</f>
        <v>79.353999999999999</v>
      </c>
      <c r="K62" s="82">
        <f ca="1">SUM(INDIRECT("'"&amp;$A56&amp;"'!K$43"):INDIRECT("'"&amp;$A56&amp;"'!K$52"))/10</f>
        <v>58.641999999999996</v>
      </c>
      <c r="L62" s="83">
        <f ca="1">SUM(INDIRECT("'"&amp;$A56&amp;"'!L$43"):INDIRECT("'"&amp;$A56&amp;"'!L$52"))/10</f>
        <v>50.772999999999996</v>
      </c>
      <c r="N62" t="s">
        <v>13</v>
      </c>
      <c r="O62" s="85">
        <f>[2]Meas6!P10</f>
        <v>0.26805555555555555</v>
      </c>
    </row>
    <row r="63" spans="1:15" ht="15" thickBot="1" x14ac:dyDescent="0.35">
      <c r="A63" s="86">
        <f>[2]Punkter!$C$7</f>
        <v>30</v>
      </c>
      <c r="B63" s="93"/>
      <c r="C63" s="88">
        <f ca="1">SUM(INDIRECT("'"&amp;$A56&amp;"'!C$53"):INDIRECT("'"&amp;$A56&amp;"'!C$62"))/10</f>
        <v>90.730999999999995</v>
      </c>
      <c r="D63" s="89">
        <f ca="1">SUM(INDIRECT("'"&amp;$A56&amp;"'!D$53"):INDIRECT("'"&amp;$A56&amp;"'!D$62"))/10</f>
        <v>95.372</v>
      </c>
      <c r="E63" s="89">
        <f ca="1">SUM(INDIRECT("'"&amp;$A56&amp;"'!E$53"):INDIRECT("'"&amp;$A56&amp;"'!E$62"))/10</f>
        <v>85.328999999999994</v>
      </c>
      <c r="F63" s="89">
        <f ca="1">SUM(INDIRECT("'"&amp;$A56&amp;"'!F$53"):INDIRECT("'"&amp;$A56&amp;"'!F$62"))/10</f>
        <v>83.948000000000008</v>
      </c>
      <c r="G63" s="89">
        <f ca="1">SUM(INDIRECT("'"&amp;$A56&amp;"'!G$53"):INDIRECT("'"&amp;$A56&amp;"'!G$62"))/10</f>
        <v>90.85</v>
      </c>
      <c r="H63" s="89">
        <f ca="1">SUM(INDIRECT("'"&amp;$A56&amp;"'!H$53"):INDIRECT("'"&amp;$A56&amp;"'!H$62"))/10</f>
        <v>81.356999999999999</v>
      </c>
      <c r="I63" s="89">
        <f ca="1">SUM(INDIRECT("'"&amp;$A56&amp;"'!I$53"):INDIRECT("'"&amp;$A56&amp;"'!I$62"))/10</f>
        <v>73.241000000000014</v>
      </c>
      <c r="J63" s="89">
        <f ca="1">SUM(INDIRECT("'"&amp;$A56&amp;"'!J$53"):INDIRECT("'"&amp;$A56&amp;"'!J$62"))/10</f>
        <v>78.238</v>
      </c>
      <c r="K63" s="89">
        <f ca="1">SUM(INDIRECT("'"&amp;$A56&amp;"'!K$53"):INDIRECT("'"&amp;$A56&amp;"'!K$62"))/10</f>
        <v>68.022999999999996</v>
      </c>
      <c r="L63" s="90">
        <f ca="1">SUM(INDIRECT("'"&amp;$A56&amp;"'!L$53"):INDIRECT("'"&amp;$A56&amp;"'!L$62"))/10</f>
        <v>61.143000000000008</v>
      </c>
      <c r="N63" t="s">
        <v>14</v>
      </c>
      <c r="O63" t="str">
        <f>[2]Meas6!P11</f>
        <v>Serritslev hal</v>
      </c>
    </row>
    <row r="66" spans="1:15" ht="15" thickBot="1" x14ac:dyDescent="0.35"/>
    <row r="67" spans="1:15" x14ac:dyDescent="0.3">
      <c r="A67" s="67" t="s">
        <v>71</v>
      </c>
      <c r="B67" s="56" t="s">
        <v>2</v>
      </c>
      <c r="C67" s="67">
        <f>[2]Punkter!$A$2</f>
        <v>0.01</v>
      </c>
      <c r="D67" s="69"/>
      <c r="E67" s="69"/>
      <c r="F67" s="70"/>
      <c r="G67" s="67">
        <f>[2]Punkter!$A$3</f>
        <v>0.08</v>
      </c>
      <c r="H67" s="69"/>
      <c r="I67" s="70"/>
      <c r="J67" s="67">
        <f>[2]Punkter!$A$4</f>
        <v>0.34</v>
      </c>
      <c r="K67" s="70"/>
      <c r="L67" s="17">
        <f>[2]Punkter!$A$5</f>
        <v>2</v>
      </c>
      <c r="N67" t="s">
        <v>7</v>
      </c>
      <c r="O67" t="str">
        <f>[2]Meas7!P4</f>
        <v>mono 2500</v>
      </c>
    </row>
    <row r="68" spans="1:15" ht="15" thickBot="1" x14ac:dyDescent="0.35">
      <c r="A68" s="73"/>
      <c r="B68" s="8" t="s">
        <v>3</v>
      </c>
      <c r="C68" s="20">
        <f>[2]Punkter!$A$2</f>
        <v>0.01</v>
      </c>
      <c r="D68" s="1">
        <f>[2]Punkter!$A$3</f>
        <v>0.08</v>
      </c>
      <c r="E68" s="1">
        <f>[2]Punkter!$A$4</f>
        <v>0.34</v>
      </c>
      <c r="F68" s="8">
        <f>[2]Punkter!$A$5</f>
        <v>2</v>
      </c>
      <c r="G68" s="20">
        <f>[2]Punkter!$A$3</f>
        <v>0.08</v>
      </c>
      <c r="H68" s="1">
        <f>[2]Punkter!$A$4</f>
        <v>0.34</v>
      </c>
      <c r="I68" s="8">
        <f>[2]Punkter!$A$5</f>
        <v>2</v>
      </c>
      <c r="J68" s="1">
        <f>[2]Punkter!$A$4</f>
        <v>0.34</v>
      </c>
      <c r="K68" s="8">
        <f>[2]Punkter!$A$5</f>
        <v>2</v>
      </c>
      <c r="L68" s="8">
        <f>[2]Punkter!$A$5</f>
        <v>2</v>
      </c>
      <c r="N68" t="s">
        <v>8</v>
      </c>
      <c r="O68" t="str">
        <f>[2]Meas7!P5</f>
        <v>mono 2500</v>
      </c>
    </row>
    <row r="69" spans="1:15" x14ac:dyDescent="0.3">
      <c r="A69" s="74">
        <f>[2]Punkter!$C$2</f>
        <v>1</v>
      </c>
      <c r="B69" s="91"/>
      <c r="C69" s="76">
        <f ca="1">SUM(INDIRECT("'"&amp;$A67&amp;"'!C$3"):INDIRECT("'"&amp;$A67&amp;"'!C$12"))/10</f>
        <v>42.773000000000003</v>
      </c>
      <c r="D69" s="77">
        <f ca="1">SUM(INDIRECT("'"&amp;$A67&amp;"'!D$3"):INDIRECT("'"&amp;$A67&amp;"'!D$12"))/10</f>
        <v>45.875999999999998</v>
      </c>
      <c r="E69" s="77">
        <f ca="1">SUM(INDIRECT("'"&amp;$A67&amp;"'!E$3"):INDIRECT("'"&amp;$A67&amp;"'!E$12"))/10</f>
        <v>40.635999999999996</v>
      </c>
      <c r="F69" s="77">
        <f ca="1">SUM(INDIRECT("'"&amp;$A67&amp;"'!F$3"):INDIRECT("'"&amp;$A67&amp;"'!F$12"))/10</f>
        <v>52.975999999999999</v>
      </c>
      <c r="G69" s="77">
        <f ca="1">SUM(INDIRECT("'"&amp;$A67&amp;"'!G$3"):INDIRECT("'"&amp;$A67&amp;"'!G$12"))/10</f>
        <v>44.290000000000006</v>
      </c>
      <c r="H69" s="77">
        <f ca="1">SUM(INDIRECT("'"&amp;$A67&amp;"'!H$3"):INDIRECT("'"&amp;$A67&amp;"'!H$12"))/10</f>
        <v>41.417999999999992</v>
      </c>
      <c r="I69" s="77">
        <f ca="1">SUM(INDIRECT("'"&amp;$A67&amp;"'!I$3"):INDIRECT("'"&amp;$A67&amp;"'!I$12"))/10</f>
        <v>56.921000000000006</v>
      </c>
      <c r="J69" s="77">
        <f ca="1">SUM(INDIRECT("'"&amp;$A67&amp;"'!J$3"):INDIRECT("'"&amp;$A67&amp;"'!J$12"))/10</f>
        <v>38.025999999999996</v>
      </c>
      <c r="K69" s="77">
        <f ca="1">SUM(INDIRECT("'"&amp;$A67&amp;"'!K$3"):INDIRECT("'"&amp;$A67&amp;"'!K$12"))/10</f>
        <v>53.07500000000001</v>
      </c>
      <c r="L69" s="78">
        <f ca="1">SUM(INDIRECT("'"&amp;$A67&amp;"'!L$3"):INDIRECT("'"&amp;$A67&amp;"'!L$12"))/10</f>
        <v>41.241999999999997</v>
      </c>
      <c r="N69" t="s">
        <v>9</v>
      </c>
      <c r="O69" t="str">
        <f>[2]Meas7!P6</f>
        <v>horisontal</v>
      </c>
    </row>
    <row r="70" spans="1:15" x14ac:dyDescent="0.3">
      <c r="A70" s="79">
        <f>[2]Punkter!$C$3</f>
        <v>2</v>
      </c>
      <c r="B70" s="92"/>
      <c r="C70" s="81">
        <f ca="1">SUM(INDIRECT("'"&amp;$A67&amp;"'!C$13"):INDIRECT("'"&amp;$A67&amp;"'!C$22"))/10</f>
        <v>57.536999999999999</v>
      </c>
      <c r="D70" s="82">
        <f ca="1">SUM(INDIRECT("'"&amp;$A67&amp;"'!D$13"):INDIRECT("'"&amp;$A67&amp;"'!D$22"))/10</f>
        <v>55.67</v>
      </c>
      <c r="E70" s="82">
        <f ca="1">SUM(INDIRECT("'"&amp;$A67&amp;"'!E$13"):INDIRECT("'"&amp;$A67&amp;"'!E$22"))/10</f>
        <v>48.488</v>
      </c>
      <c r="F70" s="82">
        <f ca="1">SUM(INDIRECT("'"&amp;$A67&amp;"'!F$13"):INDIRECT("'"&amp;$A67&amp;"'!F$22"))/10</f>
        <v>52.634</v>
      </c>
      <c r="G70" s="82">
        <f ca="1">SUM(INDIRECT("'"&amp;$A67&amp;"'!G$13"):INDIRECT("'"&amp;$A67&amp;"'!G$22"))/10</f>
        <v>54.863999999999997</v>
      </c>
      <c r="H70" s="82">
        <f ca="1">SUM(INDIRECT("'"&amp;$A67&amp;"'!H$13"):INDIRECT("'"&amp;$A67&amp;"'!H$22"))/10</f>
        <v>49.117000000000004</v>
      </c>
      <c r="I70" s="82">
        <f ca="1">SUM(INDIRECT("'"&amp;$A67&amp;"'!I$13"):INDIRECT("'"&amp;$A67&amp;"'!I$22"))/10</f>
        <v>56.012000000000015</v>
      </c>
      <c r="J70" s="82">
        <f ca="1">SUM(INDIRECT("'"&amp;$A67&amp;"'!J$13"):INDIRECT("'"&amp;$A67&amp;"'!J$22"))/10</f>
        <v>45.333999999999996</v>
      </c>
      <c r="K70" s="82">
        <f ca="1">SUM(INDIRECT("'"&amp;$A67&amp;"'!K$13"):INDIRECT("'"&amp;$A67&amp;"'!K$22"))/10</f>
        <v>56.051000000000002</v>
      </c>
      <c r="L70" s="83">
        <f ca="1">SUM(INDIRECT("'"&amp;$A67&amp;"'!L$13"):INDIRECT("'"&amp;$A67&amp;"'!L$22"))/10</f>
        <v>46.472999999999999</v>
      </c>
      <c r="N70" t="s">
        <v>10</v>
      </c>
      <c r="O70" t="str">
        <f>[2]Meas7!P7</f>
        <v>2500 MHz</v>
      </c>
    </row>
    <row r="71" spans="1:15" x14ac:dyDescent="0.3">
      <c r="A71" s="79">
        <f>[2]Punkter!$C$4</f>
        <v>4</v>
      </c>
      <c r="B71" s="92"/>
      <c r="C71" s="81">
        <f ca="1">SUM(INDIRECT("'"&amp;A67&amp;"'!C$23"):INDIRECT("'"&amp;A67&amp;"'!C$32"))/10</f>
        <v>126.53399999999999</v>
      </c>
      <c r="D71" s="82">
        <f ca="1">SUM(INDIRECT("'"&amp;$A67&amp;"'!D$23"):INDIRECT("'"&amp;$A67&amp;"'!D$32"))/10</f>
        <v>64.836999999999989</v>
      </c>
      <c r="E71" s="82">
        <f ca="1">SUM(INDIRECT("'"&amp;$A67&amp;"'!E$23"):INDIRECT("'"&amp;$A67&amp;"'!E$32"))/10</f>
        <v>57.600999999999999</v>
      </c>
      <c r="F71" s="82">
        <f ca="1">SUM(INDIRECT("'"&amp;$A67&amp;"'!F$23"):INDIRECT("'"&amp;$A67&amp;"'!F$32"))/10</f>
        <v>54.896999999999991</v>
      </c>
      <c r="G71" s="82">
        <f ca="1">SUM(INDIRECT("'"&amp;$A67&amp;"'!G$23"):INDIRECT("'"&amp;$A67&amp;"'!G$32"))/10</f>
        <v>63.375999999999998</v>
      </c>
      <c r="H71" s="82">
        <f ca="1">SUM(INDIRECT("'"&amp;$A67&amp;"'!H$23"):INDIRECT("'"&amp;$A67&amp;"'!H$32"))/10</f>
        <v>59.527999999999999</v>
      </c>
      <c r="I71" s="82">
        <f ca="1">SUM(INDIRECT("'"&amp;$A67&amp;"'!I$23"):INDIRECT("'"&amp;$A67&amp;"'!I$32"))/10</f>
        <v>55.337000000000003</v>
      </c>
      <c r="J71" s="82">
        <f ca="1">SUM(INDIRECT("'"&amp;$A67&amp;"'!J$23"):INDIRECT("'"&amp;$A67&amp;"'!J$32"))/10</f>
        <v>51.475000000000001</v>
      </c>
      <c r="K71" s="82">
        <f ca="1">SUM(INDIRECT("'"&amp;$A67&amp;"'!K$23"):INDIRECT("'"&amp;$A67&amp;"'!K$32"))/10</f>
        <v>53.625999999999998</v>
      </c>
      <c r="L71" s="83">
        <f ca="1">SUM(INDIRECT("'"&amp;$A67&amp;"'!L$23"):INDIRECT("'"&amp;$A67&amp;"'!L$32"))/10</f>
        <v>53.698</v>
      </c>
      <c r="N71" t="s">
        <v>11</v>
      </c>
      <c r="O71" s="84">
        <f>[2]Meas7!P8</f>
        <v>42668</v>
      </c>
    </row>
    <row r="72" spans="1:15" x14ac:dyDescent="0.3">
      <c r="A72" s="79">
        <f>[2]Punkter!$C$5</f>
        <v>8</v>
      </c>
      <c r="B72" s="92"/>
      <c r="C72" s="81">
        <f ca="1">SUM(INDIRECT("'"&amp;$A67&amp;"'!C$33"):INDIRECT("'"&amp;$A67&amp;"'!C$42"))/10</f>
        <v>75.960000000000008</v>
      </c>
      <c r="D72" s="82">
        <f ca="1">SUM(INDIRECT("'"&amp;$A67&amp;"'!D$33"):INDIRECT("'"&amp;$A67&amp;"'!D$42"))/10</f>
        <v>75.190000000000012</v>
      </c>
      <c r="E72" s="82">
        <f ca="1">SUM(INDIRECT("'"&amp;$A67&amp;"'!E$33"):INDIRECT("'"&amp;$A67&amp;"'!E$42"))/10</f>
        <v>69.099999999999994</v>
      </c>
      <c r="F72" s="82">
        <f ca="1">SUM(INDIRECT("'"&amp;$A67&amp;"'!F$33"):INDIRECT("'"&amp;$A67&amp;"'!F$42"))/10</f>
        <v>60.471000000000004</v>
      </c>
      <c r="G72" s="82">
        <f ca="1">SUM(INDIRECT("'"&amp;$A67&amp;"'!G$33"):INDIRECT("'"&amp;$A67&amp;"'!G$42"))/10</f>
        <v>74.554999999999993</v>
      </c>
      <c r="H72" s="82">
        <f ca="1">SUM(INDIRECT("'"&amp;$A67&amp;"'!H$33"):INDIRECT("'"&amp;$A67&amp;"'!H$42"))/10</f>
        <v>66.867999999999981</v>
      </c>
      <c r="I72" s="82">
        <f ca="1">SUM(INDIRECT("'"&amp;$A67&amp;"'!I$33"):INDIRECT("'"&amp;$A67&amp;"'!I$42"))/10</f>
        <v>60.323999999999998</v>
      </c>
      <c r="J72" s="82">
        <f ca="1">SUM(INDIRECT("'"&amp;$A67&amp;"'!J$33"):INDIRECT("'"&amp;$A67&amp;"'!J$42"))/10</f>
        <v>60.742999999999981</v>
      </c>
      <c r="K72" s="82">
        <f ca="1">SUM(INDIRECT("'"&amp;$A67&amp;"'!K$33"):INDIRECT("'"&amp;$A67&amp;"'!K$42"))/10</f>
        <v>58.015000000000001</v>
      </c>
      <c r="L72" s="83">
        <f ca="1">SUM(INDIRECT("'"&amp;$A67&amp;"'!L$33"):INDIRECT("'"&amp;$A67&amp;"'!L$42"))/10</f>
        <v>60.150999999999996</v>
      </c>
      <c r="N72" t="s">
        <v>12</v>
      </c>
      <c r="O72" s="85">
        <f>[2]Meas7!P9</f>
        <v>0.26805555555555555</v>
      </c>
    </row>
    <row r="73" spans="1:15" x14ac:dyDescent="0.3">
      <c r="A73" s="79">
        <f>[2]Punkter!$C$6</f>
        <v>15</v>
      </c>
      <c r="B73" s="92"/>
      <c r="C73" s="81">
        <f ca="1">SUM(INDIRECT("'"&amp;$A67&amp;"'!C$43"):INDIRECT("'"&amp;$A67&amp;"'!C$52"))/10</f>
        <v>89.734999999999999</v>
      </c>
      <c r="D73" s="82">
        <f ca="1">SUM(INDIRECT("'"&amp;$A67&amp;"'!D$43"):INDIRECT("'"&amp;$A67&amp;"'!D$52"))/10</f>
        <v>89.509</v>
      </c>
      <c r="E73" s="82">
        <f ca="1">SUM(INDIRECT("'"&amp;$A67&amp;"'!E$43"):INDIRECT("'"&amp;$A67&amp;"'!E$52"))/10</f>
        <v>77.515999999999991</v>
      </c>
      <c r="F73" s="82">
        <f ca="1">SUM(INDIRECT("'"&amp;$A67&amp;"'!F$43"):INDIRECT("'"&amp;$A67&amp;"'!F$52"))/10</f>
        <v>68.641999999999996</v>
      </c>
      <c r="G73" s="82">
        <f ca="1">SUM(INDIRECT("'"&amp;$A67&amp;"'!G$43"):INDIRECT("'"&amp;$A67&amp;"'!G$52"))/10</f>
        <v>87.826000000000008</v>
      </c>
      <c r="H73" s="82">
        <f ca="1">SUM(INDIRECT("'"&amp;$A67&amp;"'!H$43"):INDIRECT("'"&amp;$A67&amp;"'!H$52"))/10</f>
        <v>76.637</v>
      </c>
      <c r="I73" s="82">
        <f ca="1">SUM(INDIRECT("'"&amp;$A67&amp;"'!I$43"):INDIRECT("'"&amp;$A67&amp;"'!I$52"))/10</f>
        <v>68.468000000000004</v>
      </c>
      <c r="J73" s="82">
        <f ca="1">SUM(INDIRECT("'"&amp;$A67&amp;"'!J$43"):INDIRECT("'"&amp;$A67&amp;"'!J$52"))/10</f>
        <v>70.275999999999996</v>
      </c>
      <c r="K73" s="82">
        <f ca="1">SUM(INDIRECT("'"&amp;$A67&amp;"'!K$43"):INDIRECT("'"&amp;$A67&amp;"'!K$52"))/10</f>
        <v>62.358000000000004</v>
      </c>
      <c r="L73" s="83">
        <f ca="1">SUM(INDIRECT("'"&amp;$A67&amp;"'!L$43"):INDIRECT("'"&amp;$A67&amp;"'!L$52"))/10</f>
        <v>63.379999999999981</v>
      </c>
      <c r="N73" t="s">
        <v>13</v>
      </c>
      <c r="O73" s="85">
        <f>[2]Meas7!P10</f>
        <v>0.37013888888888885</v>
      </c>
    </row>
    <row r="74" spans="1:15" ht="15" thickBot="1" x14ac:dyDescent="0.35">
      <c r="A74" s="86">
        <f>[2]Punkter!$C$7</f>
        <v>30</v>
      </c>
      <c r="B74" s="93"/>
      <c r="C74" s="88">
        <f ca="1">SUM(INDIRECT("'"&amp;$A67&amp;"'!C$53"):INDIRECT("'"&amp;$A67&amp;"'!C$62"))/10</f>
        <v>97.558000000000021</v>
      </c>
      <c r="D74" s="89">
        <f ca="1">SUM(INDIRECT("'"&amp;$A67&amp;"'!D$53"):INDIRECT("'"&amp;$A67&amp;"'!D$62"))/10</f>
        <v>103.08799999999999</v>
      </c>
      <c r="E74" s="89">
        <f ca="1">SUM(INDIRECT("'"&amp;$A67&amp;"'!E$53"):INDIRECT("'"&amp;$A67&amp;"'!E$62"))/10</f>
        <v>91.611999999999995</v>
      </c>
      <c r="F74" s="89">
        <f ca="1">SUM(INDIRECT("'"&amp;$A67&amp;"'!F$53"):INDIRECT("'"&amp;$A67&amp;"'!F$62"))/10</f>
        <v>78.369</v>
      </c>
      <c r="G74" s="89">
        <f ca="1">SUM(INDIRECT("'"&amp;$A67&amp;"'!G$53"):INDIRECT("'"&amp;$A67&amp;"'!G$62"))/10</f>
        <v>100.88399999999999</v>
      </c>
      <c r="H74" s="89">
        <f ca="1">SUM(INDIRECT("'"&amp;$A67&amp;"'!H$53"):INDIRECT("'"&amp;$A67&amp;"'!H$62"))/10</f>
        <v>89.820999999999998</v>
      </c>
      <c r="I74" s="89">
        <f ca="1">SUM(INDIRECT("'"&amp;$A67&amp;"'!I$53"):INDIRECT("'"&amp;$A67&amp;"'!I$62"))/10</f>
        <v>77.649000000000001</v>
      </c>
      <c r="J74" s="89">
        <f ca="1">SUM(INDIRECT("'"&amp;$A67&amp;"'!J$53"):INDIRECT("'"&amp;$A67&amp;"'!J$62"))/10</f>
        <v>81.179999999999993</v>
      </c>
      <c r="K74" s="89">
        <f ca="1">SUM(INDIRECT("'"&amp;$A67&amp;"'!K$53"):INDIRECT("'"&amp;$A67&amp;"'!K$62"))/10</f>
        <v>71.568999999999988</v>
      </c>
      <c r="L74" s="90">
        <f ca="1">SUM(INDIRECT("'"&amp;$A67&amp;"'!L$53"):INDIRECT("'"&amp;$A67&amp;"'!L$62"))/10</f>
        <v>70.088999999999984</v>
      </c>
      <c r="N74" t="s">
        <v>14</v>
      </c>
      <c r="O74" t="str">
        <f>[2]Meas7!P11</f>
        <v>Serritslev hal</v>
      </c>
    </row>
    <row r="77" spans="1:15" ht="15" thickBot="1" x14ac:dyDescent="0.35"/>
    <row r="78" spans="1:15" x14ac:dyDescent="0.3">
      <c r="A78" s="67" t="s">
        <v>72</v>
      </c>
      <c r="B78" s="56" t="s">
        <v>2</v>
      </c>
      <c r="C78" s="67">
        <f>[2]Punkter!$A$2</f>
        <v>0.01</v>
      </c>
      <c r="D78" s="69"/>
      <c r="E78" s="69"/>
      <c r="F78" s="70"/>
      <c r="G78" s="67">
        <f>[2]Punkter!$A$3</f>
        <v>0.08</v>
      </c>
      <c r="H78" s="69"/>
      <c r="I78" s="70"/>
      <c r="J78" s="67">
        <f>[2]Punkter!$A$4</f>
        <v>0.34</v>
      </c>
      <c r="K78" s="70"/>
      <c r="L78" s="17">
        <f>[2]Punkter!$A$5</f>
        <v>2</v>
      </c>
      <c r="N78" t="s">
        <v>7</v>
      </c>
      <c r="O78" t="str">
        <f>[2]Meas8!P4</f>
        <v>mono 2500</v>
      </c>
    </row>
    <row r="79" spans="1:15" ht="15" thickBot="1" x14ac:dyDescent="0.35">
      <c r="A79" s="73"/>
      <c r="B79" s="8" t="s">
        <v>3</v>
      </c>
      <c r="C79" s="20">
        <f>[2]Punkter!$A$2</f>
        <v>0.01</v>
      </c>
      <c r="D79" s="1">
        <f>[2]Punkter!$A$3</f>
        <v>0.08</v>
      </c>
      <c r="E79" s="1">
        <f>[2]Punkter!$A$4</f>
        <v>0.34</v>
      </c>
      <c r="F79" s="8">
        <f>[2]Punkter!$A$5</f>
        <v>2</v>
      </c>
      <c r="G79" s="20">
        <f>[2]Punkter!$A$3</f>
        <v>0.08</v>
      </c>
      <c r="H79" s="1">
        <f>[2]Punkter!$A$4</f>
        <v>0.34</v>
      </c>
      <c r="I79" s="8">
        <f>[2]Punkter!$A$5</f>
        <v>2</v>
      </c>
      <c r="J79" s="1">
        <f>[2]Punkter!$A$4</f>
        <v>0.34</v>
      </c>
      <c r="K79" s="8">
        <f>[2]Punkter!$A$5</f>
        <v>2</v>
      </c>
      <c r="L79" s="8">
        <f>[2]Punkter!$A$5</f>
        <v>2</v>
      </c>
      <c r="N79" t="s">
        <v>8</v>
      </c>
      <c r="O79" t="str">
        <f>[2]Meas8!P5</f>
        <v>mono 2500</v>
      </c>
    </row>
    <row r="80" spans="1:15" x14ac:dyDescent="0.3">
      <c r="A80" s="74">
        <f>[2]Punkter!$C$2</f>
        <v>1</v>
      </c>
      <c r="B80" s="91"/>
      <c r="C80" s="76">
        <f ca="1">SUM(INDIRECT("'"&amp;$A78&amp;"'!C$3"):INDIRECT("'"&amp;$A78&amp;"'!C$12"))/10</f>
        <v>56.167000000000009</v>
      </c>
      <c r="D80" s="77">
        <f ca="1">SUM(INDIRECT("'"&amp;$A78&amp;"'!D$3"):INDIRECT("'"&amp;$A78&amp;"'!D$12"))/10</f>
        <v>50.381</v>
      </c>
      <c r="E80" s="77">
        <f ca="1">SUM(INDIRECT("'"&amp;$A78&amp;"'!E$3"):INDIRECT("'"&amp;$A78&amp;"'!E$12"))/10</f>
        <v>44.910000000000004</v>
      </c>
      <c r="F80" s="77">
        <f ca="1">SUM(INDIRECT("'"&amp;$A78&amp;"'!F$3"):INDIRECT("'"&amp;$A78&amp;"'!F$12"))/10</f>
        <v>58.714999999999996</v>
      </c>
      <c r="G80" s="77">
        <f ca="1">SUM(INDIRECT("'"&amp;$A78&amp;"'!G$3"):INDIRECT("'"&amp;$A78&amp;"'!G$12"))/10</f>
        <v>46.325000000000003</v>
      </c>
      <c r="H80" s="77">
        <f ca="1">SUM(INDIRECT("'"&amp;$A78&amp;"'!H$3"):INDIRECT("'"&amp;$A78&amp;"'!H$12"))/10</f>
        <v>41.050000000000004</v>
      </c>
      <c r="I80" s="77">
        <f ca="1">SUM(INDIRECT("'"&amp;$A78&amp;"'!I$3"):INDIRECT("'"&amp;$A78&amp;"'!I$12"))/10</f>
        <v>58.292999999999992</v>
      </c>
      <c r="J80" s="77">
        <f ca="1">SUM(INDIRECT("'"&amp;$A78&amp;"'!J$3"):INDIRECT("'"&amp;$A78&amp;"'!J$12"))/10</f>
        <v>38.024999999999999</v>
      </c>
      <c r="K80" s="77">
        <f ca="1">SUM(INDIRECT("'"&amp;$A78&amp;"'!K$3"):INDIRECT("'"&amp;$A78&amp;"'!K$12"))/10</f>
        <v>56.440999999999995</v>
      </c>
      <c r="L80" s="78">
        <f ca="1">SUM(INDIRECT("'"&amp;$A78&amp;"'!L$3"):INDIRECT("'"&amp;$A78&amp;"'!L$12"))/10</f>
        <v>41.149000000000001</v>
      </c>
      <c r="N80" t="s">
        <v>9</v>
      </c>
      <c r="O80" t="str">
        <f>[2]Meas8!P6</f>
        <v>vertical</v>
      </c>
    </row>
    <row r="81" spans="1:15" x14ac:dyDescent="0.3">
      <c r="A81" s="79">
        <f>[2]Punkter!$C$3</f>
        <v>2</v>
      </c>
      <c r="B81" s="92"/>
      <c r="C81" s="81">
        <f ca="1">SUM(INDIRECT("'"&amp;$A78&amp;"'!C$13"):INDIRECT("'"&amp;$A78&amp;"'!C$22"))/10</f>
        <v>68.143999999999991</v>
      </c>
      <c r="D81" s="82">
        <f ca="1">SUM(INDIRECT("'"&amp;$A78&amp;"'!D$13"):INDIRECT("'"&amp;$A78&amp;"'!D$22"))/10</f>
        <v>61.67</v>
      </c>
      <c r="E81" s="82">
        <f ca="1">SUM(INDIRECT("'"&amp;$A78&amp;"'!E$13"):INDIRECT("'"&amp;$A78&amp;"'!E$22"))/10</f>
        <v>54.765000000000001</v>
      </c>
      <c r="F81" s="82">
        <f ca="1">SUM(INDIRECT("'"&amp;$A78&amp;"'!F$13"):INDIRECT("'"&amp;$A78&amp;"'!F$22"))/10</f>
        <v>54.257000000000005</v>
      </c>
      <c r="G81" s="82">
        <f ca="1">SUM(INDIRECT("'"&amp;$A78&amp;"'!G$13"):INDIRECT("'"&amp;$A78&amp;"'!G$22"))/10</f>
        <v>55.990000000000009</v>
      </c>
      <c r="H81" s="82">
        <f ca="1">SUM(INDIRECT("'"&amp;$A78&amp;"'!H$13"):INDIRECT("'"&amp;$A78&amp;"'!H$22"))/10</f>
        <v>50.367000000000004</v>
      </c>
      <c r="I81" s="82">
        <f ca="1">SUM(INDIRECT("'"&amp;$A78&amp;"'!I$13"):INDIRECT("'"&amp;$A78&amp;"'!I$22"))/10</f>
        <v>52.326999999999998</v>
      </c>
      <c r="J81" s="82">
        <f ca="1">SUM(INDIRECT("'"&amp;$A78&amp;"'!J$13"):INDIRECT("'"&amp;$A78&amp;"'!J$22"))/10</f>
        <v>43.237000000000002</v>
      </c>
      <c r="K81" s="82">
        <f ca="1">SUM(INDIRECT("'"&amp;$A78&amp;"'!K$13"):INDIRECT("'"&amp;$A78&amp;"'!K$22"))/10</f>
        <v>51.302999999999997</v>
      </c>
      <c r="L81" s="83">
        <f ca="1">SUM(INDIRECT("'"&amp;$A78&amp;"'!L$13"):INDIRECT("'"&amp;$A78&amp;"'!L$22"))/10</f>
        <v>49.372999999999998</v>
      </c>
      <c r="N81" t="s">
        <v>10</v>
      </c>
      <c r="O81" t="str">
        <f>[2]Meas8!P7</f>
        <v>2500 MHz</v>
      </c>
    </row>
    <row r="82" spans="1:15" x14ac:dyDescent="0.3">
      <c r="A82" s="79">
        <f>[2]Punkter!$C$4</f>
        <v>4</v>
      </c>
      <c r="B82" s="92"/>
      <c r="C82" s="81">
        <f ca="1">SUM(INDIRECT("'"&amp;A78&amp;"'!C$23"):INDIRECT("'"&amp;A78&amp;"'!C$32"))/10</f>
        <v>82.333999999999989</v>
      </c>
      <c r="D82" s="82">
        <f ca="1">SUM(INDIRECT("'"&amp;$A78&amp;"'!D$23"):INDIRECT("'"&amp;$A78&amp;"'!D$32"))/10</f>
        <v>77.004999999999995</v>
      </c>
      <c r="E82" s="82">
        <f ca="1">SUM(INDIRECT("'"&amp;$A78&amp;"'!E$23"):INDIRECT("'"&amp;$A78&amp;"'!E$32"))/10</f>
        <v>65.313000000000017</v>
      </c>
      <c r="F82" s="82">
        <f ca="1">SUM(INDIRECT("'"&amp;$A78&amp;"'!F$23"):INDIRECT("'"&amp;$A78&amp;"'!F$32"))/10</f>
        <v>56.990000000000009</v>
      </c>
      <c r="G82" s="82">
        <f ca="1">SUM(INDIRECT("'"&amp;$A78&amp;"'!G$23"):INDIRECT("'"&amp;$A78&amp;"'!G$32"))/10</f>
        <v>70.44</v>
      </c>
      <c r="H82" s="82">
        <f ca="1">SUM(INDIRECT("'"&amp;$A78&amp;"'!H$23"):INDIRECT("'"&amp;$A78&amp;"'!H$32"))/10</f>
        <v>62.23</v>
      </c>
      <c r="I82" s="82">
        <f ca="1">SUM(INDIRECT("'"&amp;$A78&amp;"'!I$23"):INDIRECT("'"&amp;$A78&amp;"'!I$32"))/10</f>
        <v>52.488</v>
      </c>
      <c r="J82" s="82">
        <f ca="1">SUM(INDIRECT("'"&amp;$A78&amp;"'!J$23"):INDIRECT("'"&amp;$A78&amp;"'!J$32"))/10</f>
        <v>55.876999999999995</v>
      </c>
      <c r="K82" s="82">
        <f ca="1">SUM(INDIRECT("'"&amp;$A78&amp;"'!K$23"):INDIRECT("'"&amp;$A78&amp;"'!K$32"))/10</f>
        <v>57.618000000000009</v>
      </c>
      <c r="L82" s="83">
        <f ca="1">SUM(INDIRECT("'"&amp;$A78&amp;"'!L$23"):INDIRECT("'"&amp;$A78&amp;"'!L$32"))/10</f>
        <v>53.673000000000002</v>
      </c>
      <c r="N82" t="s">
        <v>11</v>
      </c>
      <c r="O82" s="84">
        <f>[2]Meas8!P8</f>
        <v>42668</v>
      </c>
    </row>
    <row r="83" spans="1:15" x14ac:dyDescent="0.3">
      <c r="A83" s="79">
        <f>[2]Punkter!$C$5</f>
        <v>8</v>
      </c>
      <c r="B83" s="92"/>
      <c r="C83" s="81">
        <f ca="1">SUM(INDIRECT("'"&amp;$A78&amp;"'!C$33"):INDIRECT("'"&amp;$A78&amp;"'!C$42"))/10</f>
        <v>92.056000000000012</v>
      </c>
      <c r="D83" s="82">
        <f ca="1">SUM(INDIRECT("'"&amp;$A78&amp;"'!D$33"):INDIRECT("'"&amp;$A78&amp;"'!D$42"))/10</f>
        <v>86.524999999999991</v>
      </c>
      <c r="E83" s="82">
        <f ca="1">SUM(INDIRECT("'"&amp;$A78&amp;"'!E$33"):INDIRECT("'"&amp;$A78&amp;"'!E$42"))/10</f>
        <v>80.135999999999996</v>
      </c>
      <c r="F83" s="82">
        <f ca="1">SUM(INDIRECT("'"&amp;$A78&amp;"'!F$33"):INDIRECT("'"&amp;$A78&amp;"'!F$42"))/10</f>
        <v>64.468999999999994</v>
      </c>
      <c r="G83" s="82">
        <f ca="1">SUM(INDIRECT("'"&amp;$A78&amp;"'!G$33"):INDIRECT("'"&amp;$A78&amp;"'!G$42"))/10</f>
        <v>80.872</v>
      </c>
      <c r="H83" s="82">
        <f ca="1">SUM(INDIRECT("'"&amp;$A78&amp;"'!H$33"):INDIRECT("'"&amp;$A78&amp;"'!H$42"))/10</f>
        <v>72.12700000000001</v>
      </c>
      <c r="I83" s="82">
        <f ca="1">SUM(INDIRECT("'"&amp;$A78&amp;"'!I$33"):INDIRECT("'"&amp;$A78&amp;"'!I$42"))/10</f>
        <v>60.157999999999994</v>
      </c>
      <c r="J83" s="82">
        <f ca="1">SUM(INDIRECT("'"&amp;$A78&amp;"'!J$33"):INDIRECT("'"&amp;$A78&amp;"'!J$42"))/10</f>
        <v>65.426000000000016</v>
      </c>
      <c r="K83" s="82">
        <f ca="1">SUM(INDIRECT("'"&amp;$A78&amp;"'!K$33"):INDIRECT("'"&amp;$A78&amp;"'!K$42"))/10</f>
        <v>53.814999999999998</v>
      </c>
      <c r="L83" s="83">
        <f ca="1">SUM(INDIRECT("'"&amp;$A78&amp;"'!L$33"):INDIRECT("'"&amp;$A78&amp;"'!L$42"))/10</f>
        <v>57.438000000000002</v>
      </c>
      <c r="N83" t="s">
        <v>12</v>
      </c>
      <c r="O83" s="85">
        <f>[2]Meas8!P9</f>
        <v>0.37013888888888885</v>
      </c>
    </row>
    <row r="84" spans="1:15" x14ac:dyDescent="0.3">
      <c r="A84" s="79">
        <f>[2]Punkter!$C$6</f>
        <v>15</v>
      </c>
      <c r="B84" s="92"/>
      <c r="C84" s="81">
        <f ca="1">SUM(INDIRECT("'"&amp;$A78&amp;"'!C$43"):INDIRECT("'"&amp;$A78&amp;"'!C$52"))/10</f>
        <v>104.39700000000001</v>
      </c>
      <c r="D84" s="82">
        <f ca="1">SUM(INDIRECT("'"&amp;$A78&amp;"'!D$43"):INDIRECT("'"&amp;$A78&amp;"'!D$52"))/10</f>
        <v>99.985000000000014</v>
      </c>
      <c r="E84" s="82">
        <f ca="1">SUM(INDIRECT("'"&amp;$A78&amp;"'!E$43"):INDIRECT("'"&amp;$A78&amp;"'!E$52"))/10</f>
        <v>86.79</v>
      </c>
      <c r="F84" s="82">
        <f ca="1">SUM(INDIRECT("'"&amp;$A78&amp;"'!F$43"):INDIRECT("'"&amp;$A78&amp;"'!F$52"))/10</f>
        <v>72.296000000000006</v>
      </c>
      <c r="G84" s="82">
        <f ca="1">SUM(INDIRECT("'"&amp;$A78&amp;"'!G$43"):INDIRECT("'"&amp;$A78&amp;"'!G$52"))/10</f>
        <v>93.62</v>
      </c>
      <c r="H84" s="82">
        <f ca="1">SUM(INDIRECT("'"&amp;$A78&amp;"'!H$43"):INDIRECT("'"&amp;$A78&amp;"'!H$52"))/10</f>
        <v>83.157999999999987</v>
      </c>
      <c r="I84" s="82">
        <f ca="1">SUM(INDIRECT("'"&amp;$A78&amp;"'!I$43"):INDIRECT("'"&amp;$A78&amp;"'!I$52"))/10</f>
        <v>69.911000000000016</v>
      </c>
      <c r="J84" s="82">
        <f ca="1">SUM(INDIRECT("'"&amp;$A78&amp;"'!J$43"):INDIRECT("'"&amp;$A78&amp;"'!J$52"))/10</f>
        <v>74.344999999999999</v>
      </c>
      <c r="K84" s="82">
        <f ca="1">SUM(INDIRECT("'"&amp;$A78&amp;"'!K$43"):INDIRECT("'"&amp;$A78&amp;"'!K$52"))/10</f>
        <v>60.753000000000007</v>
      </c>
      <c r="L84" s="83">
        <f ca="1">SUM(INDIRECT("'"&amp;$A78&amp;"'!L$43"):INDIRECT("'"&amp;$A78&amp;"'!L$52"))/10</f>
        <v>60.313000000000009</v>
      </c>
      <c r="N84" t="s">
        <v>13</v>
      </c>
      <c r="O84" s="85">
        <f>[2]Meas8!P10</f>
        <v>0.43541666666666662</v>
      </c>
    </row>
    <row r="85" spans="1:15" ht="15" thickBot="1" x14ac:dyDescent="0.35">
      <c r="A85" s="86">
        <f>[2]Punkter!$C$7</f>
        <v>30</v>
      </c>
      <c r="B85" s="93"/>
      <c r="C85" s="88">
        <f ca="1">SUM(INDIRECT("'"&amp;$A78&amp;"'!C$53"):INDIRECT("'"&amp;$A78&amp;"'!C$62"))/10</f>
        <v>107.19500000000001</v>
      </c>
      <c r="D85" s="89">
        <f ca="1">SUM(INDIRECT("'"&amp;$A78&amp;"'!D$53"):INDIRECT("'"&amp;$A78&amp;"'!D$62"))/10</f>
        <v>101.309</v>
      </c>
      <c r="E85" s="89">
        <f ca="1">SUM(INDIRECT("'"&amp;$A78&amp;"'!E$53"):INDIRECT("'"&amp;$A78&amp;"'!E$62"))/10</f>
        <v>94.580999999999989</v>
      </c>
      <c r="F85" s="89">
        <f ca="1">SUM(INDIRECT("'"&amp;$A78&amp;"'!F$53"):INDIRECT("'"&amp;$A78&amp;"'!F$62"))/10</f>
        <v>85.568000000000012</v>
      </c>
      <c r="G85" s="89">
        <f ca="1">SUM(INDIRECT("'"&amp;$A78&amp;"'!G$53"):INDIRECT("'"&amp;$A78&amp;"'!G$62"))/10</f>
        <v>96.207999999999998</v>
      </c>
      <c r="H85" s="89">
        <f ca="1">SUM(INDIRECT("'"&amp;$A78&amp;"'!H$53"):INDIRECT("'"&amp;$A78&amp;"'!H$62"))/10</f>
        <v>91.039000000000001</v>
      </c>
      <c r="I85" s="89">
        <f ca="1">SUM(INDIRECT("'"&amp;$A78&amp;"'!I$53"):INDIRECT("'"&amp;$A78&amp;"'!I$62"))/10</f>
        <v>81.96</v>
      </c>
      <c r="J85" s="89">
        <f ca="1">SUM(INDIRECT("'"&amp;$A78&amp;"'!J$53"):INDIRECT("'"&amp;$A78&amp;"'!J$62"))/10</f>
        <v>83.602000000000004</v>
      </c>
      <c r="K85" s="89">
        <f ca="1">SUM(INDIRECT("'"&amp;$A78&amp;"'!K$53"):INDIRECT("'"&amp;$A78&amp;"'!K$62"))/10</f>
        <v>74.115999999999985</v>
      </c>
      <c r="L85" s="90">
        <f ca="1">SUM(INDIRECT("'"&amp;$A78&amp;"'!L$53"):INDIRECT("'"&amp;$A78&amp;"'!L$62"))/10</f>
        <v>75.600000000000009</v>
      </c>
      <c r="N85" t="s">
        <v>14</v>
      </c>
      <c r="O85" t="str">
        <f>[2]Meas8!P11</f>
        <v>Serritslev hal</v>
      </c>
    </row>
    <row r="88" spans="1:15" ht="15" thickBot="1" x14ac:dyDescent="0.35"/>
    <row r="89" spans="1:15" x14ac:dyDescent="0.3">
      <c r="A89" s="67" t="s">
        <v>73</v>
      </c>
      <c r="B89" s="56" t="s">
        <v>2</v>
      </c>
      <c r="C89" s="67">
        <f>[2]Punkter!$A$2</f>
        <v>0.01</v>
      </c>
      <c r="D89" s="69"/>
      <c r="E89" s="69"/>
      <c r="F89" s="70"/>
      <c r="G89" s="67">
        <f>[2]Punkter!$A$3</f>
        <v>0.08</v>
      </c>
      <c r="H89" s="69"/>
      <c r="I89" s="70"/>
      <c r="J89" s="67">
        <f>[2]Punkter!$A$4</f>
        <v>0.34</v>
      </c>
      <c r="K89" s="70"/>
      <c r="L89" s="17">
        <f>[2]Punkter!$A$5</f>
        <v>2</v>
      </c>
      <c r="N89" t="s">
        <v>7</v>
      </c>
      <c r="O89" t="str">
        <f>[2]Meas9!P4</f>
        <v>demo</v>
      </c>
    </row>
    <row r="90" spans="1:15" ht="15" thickBot="1" x14ac:dyDescent="0.35">
      <c r="A90" s="73"/>
      <c r="B90" s="8" t="s">
        <v>3</v>
      </c>
      <c r="C90" s="20">
        <f>[2]Punkter!$A$2</f>
        <v>0.01</v>
      </c>
      <c r="D90" s="1">
        <f>[2]Punkter!$A$3</f>
        <v>0.08</v>
      </c>
      <c r="E90" s="1">
        <f>[2]Punkter!$A$4</f>
        <v>0.34</v>
      </c>
      <c r="F90" s="8">
        <f>[2]Punkter!$A$5</f>
        <v>2</v>
      </c>
      <c r="G90" s="20">
        <f>[2]Punkter!$A$3</f>
        <v>0.08</v>
      </c>
      <c r="H90" s="1">
        <f>[2]Punkter!$A$4</f>
        <v>0.34</v>
      </c>
      <c r="I90" s="8">
        <f>[2]Punkter!$A$5</f>
        <v>2</v>
      </c>
      <c r="J90" s="1">
        <f>[2]Punkter!$A$4</f>
        <v>0.34</v>
      </c>
      <c r="K90" s="8">
        <f>[2]Punkter!$A$5</f>
        <v>2</v>
      </c>
      <c r="L90" s="8">
        <f>[2]Punkter!$A$5</f>
        <v>2</v>
      </c>
      <c r="N90" t="s">
        <v>8</v>
      </c>
      <c r="O90" t="str">
        <f>[2]Meas9!P5</f>
        <v>demo</v>
      </c>
    </row>
    <row r="91" spans="1:15" x14ac:dyDescent="0.3">
      <c r="A91" s="74">
        <f>[2]Punkter!$C$2</f>
        <v>1</v>
      </c>
      <c r="B91" s="91"/>
      <c r="C91" s="76">
        <f ca="1">SUM(INDIRECT("'"&amp;$A89&amp;"'!C$3"):INDIRECT("'"&amp;$A89&amp;"'!C$12"))/10</f>
        <v>55.692000000000007</v>
      </c>
      <c r="D91" s="77">
        <f ca="1">SUM(INDIRECT("'"&amp;$A89&amp;"'!D$3"):INDIRECT("'"&amp;$A89&amp;"'!D$12"))/10</f>
        <v>53.902000000000001</v>
      </c>
      <c r="E91" s="77">
        <f ca="1">SUM(INDIRECT("'"&amp;$A89&amp;"'!E$3"):INDIRECT("'"&amp;$A89&amp;"'!E$12"))/10</f>
        <v>514.96600000000001</v>
      </c>
      <c r="F91" s="77">
        <f ca="1">SUM(INDIRECT("'"&amp;$A89&amp;"'!F$3"):INDIRECT("'"&amp;$A89&amp;"'!F$12"))/10</f>
        <v>73.625</v>
      </c>
      <c r="G91" s="77">
        <f ca="1">SUM(INDIRECT("'"&amp;$A89&amp;"'!G$3"):INDIRECT("'"&amp;$A89&amp;"'!G$12"))/10</f>
        <v>46.198</v>
      </c>
      <c r="H91" s="77">
        <f ca="1">SUM(INDIRECT("'"&amp;$A89&amp;"'!H$3"):INDIRECT("'"&amp;$A89&amp;"'!H$12"))/10</f>
        <v>48.366</v>
      </c>
      <c r="I91" s="77">
        <f ca="1">SUM(INDIRECT("'"&amp;$A89&amp;"'!I$3"):INDIRECT("'"&amp;$A89&amp;"'!I$12"))/10</f>
        <v>64.409000000000006</v>
      </c>
      <c r="J91" s="77">
        <f ca="1">SUM(INDIRECT("'"&amp;$A89&amp;"'!J$3"):INDIRECT("'"&amp;$A89&amp;"'!J$12"))/10</f>
        <v>41.338999999999999</v>
      </c>
      <c r="K91" s="77">
        <f ca="1">SUM(INDIRECT("'"&amp;$A89&amp;"'!K$3"):INDIRECT("'"&amp;$A89&amp;"'!K$12"))/10</f>
        <v>76.258999999999986</v>
      </c>
      <c r="L91" s="78">
        <f ca="1">SUM(INDIRECT("'"&amp;$A89&amp;"'!L$3"):INDIRECT("'"&amp;$A89&amp;"'!L$12"))/10</f>
        <v>42.352000000000004</v>
      </c>
      <c r="N91" t="s">
        <v>9</v>
      </c>
      <c r="O91" t="str">
        <f>[2]Meas9!P6</f>
        <v>vertical</v>
      </c>
    </row>
    <row r="92" spans="1:15" x14ac:dyDescent="0.3">
      <c r="A92" s="79">
        <f>[2]Punkter!$C$3</f>
        <v>2</v>
      </c>
      <c r="B92" s="92"/>
      <c r="C92" s="81">
        <f ca="1">SUM(INDIRECT("'"&amp;$A89&amp;"'!C$13"):INDIRECT("'"&amp;$A89&amp;"'!C$22"))/10</f>
        <v>65.137</v>
      </c>
      <c r="D92" s="82">
        <f ca="1">SUM(INDIRECT("'"&amp;$A89&amp;"'!D$13"):INDIRECT("'"&amp;$A89&amp;"'!D$22"))/10</f>
        <v>60.037000000000013</v>
      </c>
      <c r="E92" s="82">
        <f ca="1">SUM(INDIRECT("'"&amp;$A89&amp;"'!E$13"):INDIRECT("'"&amp;$A89&amp;"'!E$22"))/10</f>
        <v>53.456999999999994</v>
      </c>
      <c r="F92" s="82">
        <f ca="1">SUM(INDIRECT("'"&amp;$A89&amp;"'!F$13"):INDIRECT("'"&amp;$A89&amp;"'!F$22"))/10</f>
        <v>66.952000000000012</v>
      </c>
      <c r="G92" s="82">
        <f ca="1">SUM(INDIRECT("'"&amp;$A89&amp;"'!G$13"):INDIRECT("'"&amp;$A89&amp;"'!G$22"))/10</f>
        <v>52.182999999999993</v>
      </c>
      <c r="H92" s="82">
        <f ca="1">SUM(INDIRECT("'"&amp;$A89&amp;"'!H$13"):INDIRECT("'"&amp;$A89&amp;"'!H$22"))/10</f>
        <v>49.613</v>
      </c>
      <c r="I92" s="82">
        <f ca="1">SUM(INDIRECT("'"&amp;$A89&amp;"'!I$13"):INDIRECT("'"&amp;$A89&amp;"'!I$22"))/10</f>
        <v>63.48299999999999</v>
      </c>
      <c r="J92" s="82">
        <f ca="1">SUM(INDIRECT("'"&amp;$A89&amp;"'!J$13"):INDIRECT("'"&amp;$A89&amp;"'!J$22"))/10</f>
        <v>47.856999999999999</v>
      </c>
      <c r="K92" s="82">
        <f ca="1">SUM(INDIRECT("'"&amp;$A89&amp;"'!K$13"):INDIRECT("'"&amp;$A89&amp;"'!K$22"))/10</f>
        <v>77.275999999999996</v>
      </c>
      <c r="L92" s="83">
        <f ca="1">SUM(INDIRECT("'"&amp;$A89&amp;"'!L$13"):INDIRECT("'"&amp;$A89&amp;"'!L$22"))/10</f>
        <v>48.46</v>
      </c>
      <c r="N92" t="s">
        <v>10</v>
      </c>
      <c r="O92" t="str">
        <f>[2]Meas9!P7</f>
        <v>858 MHz</v>
      </c>
    </row>
    <row r="93" spans="1:15" x14ac:dyDescent="0.3">
      <c r="A93" s="79">
        <f>[2]Punkter!$C$4</f>
        <v>4</v>
      </c>
      <c r="B93" s="92"/>
      <c r="C93" s="81">
        <f ca="1">SUM(INDIRECT("'"&amp;A89&amp;"'!C$23"):INDIRECT("'"&amp;A89&amp;"'!C$32"))/10</f>
        <v>77.39200000000001</v>
      </c>
      <c r="D93" s="82">
        <f ca="1">SUM(INDIRECT("'"&amp;$A89&amp;"'!D$23"):INDIRECT("'"&amp;$A89&amp;"'!D$32"))/10</f>
        <v>75.355999999999995</v>
      </c>
      <c r="E93" s="82">
        <f ca="1">SUM(INDIRECT("'"&amp;$A89&amp;"'!E$23"):INDIRECT("'"&amp;$A89&amp;"'!E$32"))/10</f>
        <v>61.503</v>
      </c>
      <c r="F93" s="82">
        <f ca="1">SUM(INDIRECT("'"&amp;$A89&amp;"'!F$23"):INDIRECT("'"&amp;$A89&amp;"'!F$32"))/10</f>
        <v>61.311</v>
      </c>
      <c r="G93" s="82">
        <f ca="1">SUM(INDIRECT("'"&amp;$A89&amp;"'!G$23"):INDIRECT("'"&amp;$A89&amp;"'!G$32"))/10</f>
        <v>69.416000000000011</v>
      </c>
      <c r="H93" s="82">
        <f ca="1">SUM(INDIRECT("'"&amp;$A89&amp;"'!H$23"):INDIRECT("'"&amp;$A89&amp;"'!H$32"))/10</f>
        <v>55.733000000000004</v>
      </c>
      <c r="I93" s="82">
        <f ca="1">SUM(INDIRECT("'"&amp;$A89&amp;"'!I$23"):INDIRECT("'"&amp;$A89&amp;"'!I$32"))/10</f>
        <v>62.111999999999988</v>
      </c>
      <c r="J93" s="82">
        <f ca="1">SUM(INDIRECT("'"&amp;$A89&amp;"'!J$23"):INDIRECT("'"&amp;$A89&amp;"'!J$32"))/10</f>
        <v>55.794000000000004</v>
      </c>
      <c r="K93" s="82">
        <f ca="1">SUM(INDIRECT("'"&amp;$A89&amp;"'!K$23"):INDIRECT("'"&amp;$A89&amp;"'!K$32"))/10</f>
        <v>54.506999999999991</v>
      </c>
      <c r="L93" s="83">
        <f ca="1">SUM(INDIRECT("'"&amp;$A89&amp;"'!L$23"):INDIRECT("'"&amp;$A89&amp;"'!L$32"))/10</f>
        <v>52.917000000000009</v>
      </c>
      <c r="N93" t="s">
        <v>11</v>
      </c>
      <c r="O93" s="84">
        <f>[2]Meas9!P8</f>
        <v>42668</v>
      </c>
    </row>
    <row r="94" spans="1:15" x14ac:dyDescent="0.3">
      <c r="A94" s="79">
        <f>[2]Punkter!$C$5</f>
        <v>8</v>
      </c>
      <c r="B94" s="92"/>
      <c r="C94" s="81">
        <f ca="1">SUM(INDIRECT("'"&amp;$A89&amp;"'!C$33"):INDIRECT("'"&amp;$A89&amp;"'!C$42"))/10</f>
        <v>90.851000000000013</v>
      </c>
      <c r="D94" s="82">
        <f ca="1">SUM(INDIRECT("'"&amp;$A89&amp;"'!D$33"):INDIRECT("'"&amp;$A89&amp;"'!D$42"))/10</f>
        <v>78.933999999999997</v>
      </c>
      <c r="E94" s="82">
        <f ca="1">SUM(INDIRECT("'"&amp;$A89&amp;"'!E$33"):INDIRECT("'"&amp;$A89&amp;"'!E$42"))/10</f>
        <v>72.089000000000013</v>
      </c>
      <c r="F94" s="82">
        <f ca="1">SUM(INDIRECT("'"&amp;$A89&amp;"'!F$33"):INDIRECT("'"&amp;$A89&amp;"'!F$42"))/10</f>
        <v>66.349999999999994</v>
      </c>
      <c r="G94" s="82">
        <f ca="1">SUM(INDIRECT("'"&amp;$A89&amp;"'!G$33"):INDIRECT("'"&amp;$A89&amp;"'!G$42"))/10</f>
        <v>73.448999999999998</v>
      </c>
      <c r="H94" s="82">
        <f ca="1">SUM(INDIRECT("'"&amp;$A89&amp;"'!H$33"):INDIRECT("'"&amp;$A89&amp;"'!H$42"))/10</f>
        <v>64.436000000000007</v>
      </c>
      <c r="I94" s="82">
        <f ca="1">SUM(INDIRECT("'"&amp;$A89&amp;"'!I$33"):INDIRECT("'"&amp;$A89&amp;"'!I$42"))/10</f>
        <v>65.304999999999993</v>
      </c>
      <c r="J94" s="82">
        <f ca="1">SUM(INDIRECT("'"&amp;$A89&amp;"'!J$33"):INDIRECT("'"&amp;$A89&amp;"'!J$42"))/10</f>
        <v>59.019000000000005</v>
      </c>
      <c r="K94" s="82">
        <f ca="1">SUM(INDIRECT("'"&amp;$A89&amp;"'!K$33"):INDIRECT("'"&amp;$A89&amp;"'!K$42"))/10</f>
        <v>62.188000000000002</v>
      </c>
      <c r="L94" s="83">
        <f ca="1">SUM(INDIRECT("'"&amp;$A89&amp;"'!L$33"):INDIRECT("'"&amp;$A89&amp;"'!L$42"))/10</f>
        <v>60.896000000000001</v>
      </c>
      <c r="N94" t="s">
        <v>12</v>
      </c>
      <c r="O94" s="85">
        <f>[2]Meas9!P9</f>
        <v>0.4694444444444445</v>
      </c>
    </row>
    <row r="95" spans="1:15" x14ac:dyDescent="0.3">
      <c r="A95" s="79">
        <f>[2]Punkter!$C$6</f>
        <v>15</v>
      </c>
      <c r="B95" s="92"/>
      <c r="C95" s="81">
        <f ca="1">SUM(INDIRECT("'"&amp;$A89&amp;"'!C$43"):INDIRECT("'"&amp;$A89&amp;"'!C$52"))/10</f>
        <v>101.91200000000001</v>
      </c>
      <c r="D95" s="82">
        <f ca="1">SUM(INDIRECT("'"&amp;$A89&amp;"'!D$43"):INDIRECT("'"&amp;$A89&amp;"'!D$52"))/10</f>
        <v>94.078000000000003</v>
      </c>
      <c r="E95" s="82">
        <f ca="1">SUM(INDIRECT("'"&amp;$A89&amp;"'!E$43"):INDIRECT("'"&amp;$A89&amp;"'!E$52"))/10</f>
        <v>82.742000000000004</v>
      </c>
      <c r="F95" s="82">
        <f ca="1">SUM(INDIRECT("'"&amp;$A89&amp;"'!F$43"):INDIRECT("'"&amp;$A89&amp;"'!F$52"))/10</f>
        <v>75.209000000000003</v>
      </c>
      <c r="G95" s="82">
        <f ca="1">SUM(INDIRECT("'"&amp;$A89&amp;"'!G$43"):INDIRECT("'"&amp;$A89&amp;"'!G$52"))/10</f>
        <v>83.929000000000002</v>
      </c>
      <c r="H95" s="82">
        <f ca="1">SUM(INDIRECT("'"&amp;$A89&amp;"'!H$43"):INDIRECT("'"&amp;$A89&amp;"'!H$52"))/10</f>
        <v>73.075000000000003</v>
      </c>
      <c r="I95" s="82">
        <f ca="1">SUM(INDIRECT("'"&amp;$A89&amp;"'!I$43"):INDIRECT("'"&amp;$A89&amp;"'!I$52"))/10</f>
        <v>67.381</v>
      </c>
      <c r="J95" s="82">
        <f ca="1">SUM(INDIRECT("'"&amp;$A89&amp;"'!J$43"):INDIRECT("'"&amp;$A89&amp;"'!J$52"))/10</f>
        <v>68.580999999999989</v>
      </c>
      <c r="K95" s="82">
        <f ca="1">SUM(INDIRECT("'"&amp;$A89&amp;"'!K$43"):INDIRECT("'"&amp;$A89&amp;"'!K$52"))/10</f>
        <v>64.728999999999999</v>
      </c>
      <c r="L95" s="83">
        <f ca="1">SUM(INDIRECT("'"&amp;$A89&amp;"'!L$43"):INDIRECT("'"&amp;$A89&amp;"'!L$52"))/10</f>
        <v>66.585000000000008</v>
      </c>
      <c r="N95" t="s">
        <v>13</v>
      </c>
      <c r="O95" s="85">
        <f>[2]Meas9!P10</f>
        <v>0.52916666666666667</v>
      </c>
    </row>
    <row r="96" spans="1:15" ht="15" thickBot="1" x14ac:dyDescent="0.35">
      <c r="A96" s="86">
        <f>[2]Punkter!$C$7</f>
        <v>30</v>
      </c>
      <c r="B96" s="93"/>
      <c r="C96" s="88">
        <f ca="1">SUM(INDIRECT("'"&amp;$A89&amp;"'!C$53"):INDIRECT("'"&amp;$A89&amp;"'!C$62"))/10</f>
        <v>107.97800000000002</v>
      </c>
      <c r="D96" s="89">
        <f ca="1">SUM(INDIRECT("'"&amp;$A89&amp;"'!D$53"):INDIRECT("'"&amp;$A89&amp;"'!D$62"))/10</f>
        <v>102.12</v>
      </c>
      <c r="E96" s="89">
        <f ca="1">SUM(INDIRECT("'"&amp;$A89&amp;"'!E$53"):INDIRECT("'"&amp;$A89&amp;"'!E$62"))/10</f>
        <v>97.257999999999996</v>
      </c>
      <c r="F96" s="89">
        <f ca="1">SUM(INDIRECT("'"&amp;$A89&amp;"'!F$53"):INDIRECT("'"&amp;$A89&amp;"'!F$62"))/10</f>
        <v>87.444000000000003</v>
      </c>
      <c r="G96" s="89">
        <f ca="1">SUM(INDIRECT("'"&amp;$A89&amp;"'!G$53"):INDIRECT("'"&amp;$A89&amp;"'!G$62"))/10</f>
        <v>99.853999999999999</v>
      </c>
      <c r="H96" s="89">
        <f ca="1">SUM(INDIRECT("'"&amp;$A89&amp;"'!H$53"):INDIRECT("'"&amp;$A89&amp;"'!H$62"))/10</f>
        <v>100.28699999999999</v>
      </c>
      <c r="I96" s="89">
        <f ca="1">SUM(INDIRECT("'"&amp;$A89&amp;"'!I$53"):INDIRECT("'"&amp;$A89&amp;"'!I$62"))/10</f>
        <v>78.185999999999979</v>
      </c>
      <c r="J96" s="89">
        <f ca="1">SUM(INDIRECT("'"&amp;$A89&amp;"'!J$53"):INDIRECT("'"&amp;$A89&amp;"'!J$62"))/10</f>
        <v>83.965000000000003</v>
      </c>
      <c r="K96" s="89">
        <f ca="1">SUM(INDIRECT("'"&amp;$A89&amp;"'!K$53"):INDIRECT("'"&amp;$A89&amp;"'!K$62"))/10</f>
        <v>68.715999999999994</v>
      </c>
      <c r="L96" s="90">
        <f ca="1">SUM(INDIRECT("'"&amp;$A89&amp;"'!L$53"):INDIRECT("'"&amp;$A89&amp;"'!L$62"))/10</f>
        <v>77.986999999999995</v>
      </c>
      <c r="N96" t="s">
        <v>14</v>
      </c>
      <c r="O96" t="str">
        <f>[2]Meas9!P11</f>
        <v>Serritslev hal</v>
      </c>
    </row>
    <row r="99" spans="1:15" ht="15" thickBot="1" x14ac:dyDescent="0.35"/>
    <row r="100" spans="1:15" x14ac:dyDescent="0.3">
      <c r="A100" s="67" t="s">
        <v>74</v>
      </c>
      <c r="B100" s="56" t="s">
        <v>2</v>
      </c>
      <c r="C100" s="67">
        <f>[2]Punkter!$A$2</f>
        <v>0.01</v>
      </c>
      <c r="D100" s="69"/>
      <c r="E100" s="69"/>
      <c r="F100" s="70"/>
      <c r="G100" s="67">
        <f>[2]Punkter!$A$3</f>
        <v>0.08</v>
      </c>
      <c r="H100" s="69"/>
      <c r="I100" s="70"/>
      <c r="J100" s="67">
        <f>[2]Punkter!$A$4</f>
        <v>0.34</v>
      </c>
      <c r="K100" s="70"/>
      <c r="L100" s="17">
        <f>[2]Punkter!$A$5</f>
        <v>2</v>
      </c>
      <c r="N100" t="s">
        <v>7</v>
      </c>
      <c r="O100" t="str">
        <f>[2]Meas10!P4</f>
        <v>demo</v>
      </c>
    </row>
    <row r="101" spans="1:15" ht="15" thickBot="1" x14ac:dyDescent="0.35">
      <c r="A101" s="73"/>
      <c r="B101" s="8" t="s">
        <v>3</v>
      </c>
      <c r="C101" s="20">
        <f>[2]Punkter!$A$2</f>
        <v>0.01</v>
      </c>
      <c r="D101" s="1">
        <f>[2]Punkter!$A$3</f>
        <v>0.08</v>
      </c>
      <c r="E101" s="1">
        <f>[2]Punkter!$A$4</f>
        <v>0.34</v>
      </c>
      <c r="F101" s="8">
        <f>[2]Punkter!$A$5</f>
        <v>2</v>
      </c>
      <c r="G101" s="20">
        <f>[2]Punkter!$A$3</f>
        <v>0.08</v>
      </c>
      <c r="H101" s="1">
        <f>[2]Punkter!$A$4</f>
        <v>0.34</v>
      </c>
      <c r="I101" s="8">
        <f>[2]Punkter!$A$5</f>
        <v>2</v>
      </c>
      <c r="J101" s="1">
        <f>[2]Punkter!$A$4</f>
        <v>0.34</v>
      </c>
      <c r="K101" s="8">
        <f>[2]Punkter!$A$5</f>
        <v>2</v>
      </c>
      <c r="L101" s="8">
        <f>[2]Punkter!$A$5</f>
        <v>2</v>
      </c>
      <c r="N101" t="s">
        <v>8</v>
      </c>
      <c r="O101" t="str">
        <f>[2]Meas10!P5</f>
        <v>demo</v>
      </c>
    </row>
    <row r="102" spans="1:15" x14ac:dyDescent="0.3">
      <c r="A102" s="74">
        <f>[2]Punkter!$C$2</f>
        <v>1</v>
      </c>
      <c r="B102" s="91"/>
      <c r="C102" s="76">
        <f ca="1">SUM(INDIRECT("'"&amp;$A100&amp;"'!C$3"):INDIRECT("'"&amp;$A100&amp;"'!C$12"))/10</f>
        <v>63.061</v>
      </c>
      <c r="D102" s="77">
        <f ca="1">SUM(INDIRECT("'"&amp;$A100&amp;"'!D$3"):INDIRECT("'"&amp;$A100&amp;"'!D$12"))/10</f>
        <v>52.821000000000005</v>
      </c>
      <c r="E102" s="77">
        <f ca="1">SUM(INDIRECT("'"&amp;$A100&amp;"'!E$3"):INDIRECT("'"&amp;$A100&amp;"'!E$12"))/10</f>
        <v>48.433</v>
      </c>
      <c r="F102" s="77">
        <f ca="1">SUM(INDIRECT("'"&amp;$A100&amp;"'!F$3"):INDIRECT("'"&amp;$A100&amp;"'!F$12"))/10</f>
        <v>50.416999999999994</v>
      </c>
      <c r="G102" s="77">
        <f ca="1">SUM(INDIRECT("'"&amp;$A100&amp;"'!G$3"):INDIRECT("'"&amp;$A100&amp;"'!G$12"))/10</f>
        <v>42.425999999999995</v>
      </c>
      <c r="H102" s="77">
        <f ca="1">SUM(INDIRECT("'"&amp;$A100&amp;"'!H$3"):INDIRECT("'"&amp;$A100&amp;"'!H$12"))/10</f>
        <v>41.317999999999998</v>
      </c>
      <c r="I102" s="77">
        <f ca="1">SUM(INDIRECT("'"&amp;$A100&amp;"'!I$3"):INDIRECT("'"&amp;$A100&amp;"'!I$12"))/10</f>
        <v>49.897999999999996</v>
      </c>
      <c r="J102" s="77">
        <f ca="1">SUM(INDIRECT("'"&amp;$A100&amp;"'!J$3"):INDIRECT("'"&amp;$A100&amp;"'!J$12"))/10</f>
        <v>47.751999999999995</v>
      </c>
      <c r="K102" s="77">
        <f ca="1">SUM(INDIRECT("'"&amp;$A100&amp;"'!K$3"):INDIRECT("'"&amp;$A100&amp;"'!K$12"))/10</f>
        <v>59.037999999999997</v>
      </c>
      <c r="L102" s="78">
        <f ca="1">SUM(INDIRECT("'"&amp;$A100&amp;"'!L$3"):INDIRECT("'"&amp;$A100&amp;"'!L$12"))/10</f>
        <v>42.896000000000001</v>
      </c>
      <c r="N102" t="s">
        <v>9</v>
      </c>
      <c r="O102" t="str">
        <f>[2]Meas10!P6</f>
        <v>horizantal</v>
      </c>
    </row>
    <row r="103" spans="1:15" x14ac:dyDescent="0.3">
      <c r="A103" s="79">
        <f>[2]Punkter!$C$3</f>
        <v>2</v>
      </c>
      <c r="B103" s="92"/>
      <c r="C103" s="81">
        <f ca="1">SUM(INDIRECT("'"&amp;$A100&amp;"'!C$13"):INDIRECT("'"&amp;$A100&amp;"'!C$22"))/10</f>
        <v>61.496000000000002</v>
      </c>
      <c r="D103" s="82">
        <f ca="1">SUM(INDIRECT("'"&amp;$A100&amp;"'!D$13"):INDIRECT("'"&amp;$A100&amp;"'!D$22"))/10</f>
        <v>59.596000000000004</v>
      </c>
      <c r="E103" s="82">
        <f ca="1">SUM(INDIRECT("'"&amp;$A100&amp;"'!E$13"):INDIRECT("'"&amp;$A100&amp;"'!E$22"))/10</f>
        <v>58.355999999999995</v>
      </c>
      <c r="F103" s="82">
        <f ca="1">SUM(INDIRECT("'"&amp;$A100&amp;"'!F$13"):INDIRECT("'"&amp;$A100&amp;"'!F$22"))/10</f>
        <v>49.085999999999999</v>
      </c>
      <c r="G103" s="82">
        <f ca="1">SUM(INDIRECT("'"&amp;$A100&amp;"'!G$13"):INDIRECT("'"&amp;$A100&amp;"'!G$22"))/10</f>
        <v>52.722999999999999</v>
      </c>
      <c r="H103" s="82">
        <f ca="1">SUM(INDIRECT("'"&amp;$A100&amp;"'!H$13"):INDIRECT("'"&amp;$A100&amp;"'!H$22"))/10</f>
        <v>50.286999999999999</v>
      </c>
      <c r="I103" s="82">
        <f ca="1">SUM(INDIRECT("'"&amp;$A100&amp;"'!I$13"):INDIRECT("'"&amp;$A100&amp;"'!I$22"))/10</f>
        <v>46.694000000000003</v>
      </c>
      <c r="J103" s="82">
        <f ca="1">SUM(INDIRECT("'"&amp;$A100&amp;"'!J$13"):INDIRECT("'"&amp;$A100&amp;"'!J$22"))/10</f>
        <v>54.498000000000005</v>
      </c>
      <c r="K103" s="82">
        <f ca="1">SUM(INDIRECT("'"&amp;$A100&amp;"'!K$13"):INDIRECT("'"&amp;$A100&amp;"'!K$22"))/10</f>
        <v>53.612000000000009</v>
      </c>
      <c r="L103" s="83">
        <f ca="1">SUM(INDIRECT("'"&amp;$A100&amp;"'!L$13"):INDIRECT("'"&amp;$A100&amp;"'!L$22"))/10</f>
        <v>50.087000000000003</v>
      </c>
      <c r="N103" t="s">
        <v>10</v>
      </c>
      <c r="O103" t="str">
        <f>[2]Meas10!P7</f>
        <v>858 MHz</v>
      </c>
    </row>
    <row r="104" spans="1:15" x14ac:dyDescent="0.3">
      <c r="A104" s="79">
        <f>[2]Punkter!$C$4</f>
        <v>4</v>
      </c>
      <c r="B104" s="92"/>
      <c r="C104" s="81">
        <f ca="1">SUM(INDIRECT("'"&amp;A100&amp;"'!C$23"):INDIRECT("'"&amp;A100&amp;"'!C$32"))/10</f>
        <v>82.781000000000006</v>
      </c>
      <c r="D104" s="82">
        <f ca="1">SUM(INDIRECT("'"&amp;$A100&amp;"'!D$23"):INDIRECT("'"&amp;$A100&amp;"'!D$32"))/10</f>
        <v>65.350999999999985</v>
      </c>
      <c r="E104" s="82">
        <f ca="1">SUM(INDIRECT("'"&amp;$A100&amp;"'!E$23"):INDIRECT("'"&amp;$A100&amp;"'!E$32"))/10</f>
        <v>71.734999999999985</v>
      </c>
      <c r="F104" s="82">
        <f ca="1">SUM(INDIRECT("'"&amp;$A100&amp;"'!F$23"):INDIRECT("'"&amp;$A100&amp;"'!F$32"))/10</f>
        <v>55.420999999999992</v>
      </c>
      <c r="G104" s="82">
        <f ca="1">SUM(INDIRECT("'"&amp;$A100&amp;"'!G$23"):INDIRECT("'"&amp;$A100&amp;"'!G$32"))/10</f>
        <v>69.890000000000015</v>
      </c>
      <c r="H104" s="82">
        <f ca="1">SUM(INDIRECT("'"&amp;$A100&amp;"'!H$23"):INDIRECT("'"&amp;$A100&amp;"'!H$32"))/10</f>
        <v>57.458000000000006</v>
      </c>
      <c r="I104" s="82">
        <f ca="1">SUM(INDIRECT("'"&amp;$A100&amp;"'!I$23"):INDIRECT("'"&amp;$A100&amp;"'!I$32"))/10</f>
        <v>70.135999999999996</v>
      </c>
      <c r="J104" s="82">
        <f ca="1">SUM(INDIRECT("'"&amp;$A100&amp;"'!J$23"):INDIRECT("'"&amp;$A100&amp;"'!J$32"))/10</f>
        <v>52.012999999999998</v>
      </c>
      <c r="K104" s="82">
        <f ca="1">SUM(INDIRECT("'"&amp;$A100&amp;"'!K$23"):INDIRECT("'"&amp;$A100&amp;"'!K$32"))/10</f>
        <v>51.899000000000001</v>
      </c>
      <c r="L104" s="83">
        <f ca="1">SUM(INDIRECT("'"&amp;$A100&amp;"'!L$23"):INDIRECT("'"&amp;$A100&amp;"'!L$32"))/10</f>
        <v>54.684000000000005</v>
      </c>
      <c r="N104" t="s">
        <v>11</v>
      </c>
      <c r="O104" s="84">
        <f>[2]Meas10!P8</f>
        <v>42668</v>
      </c>
    </row>
    <row r="105" spans="1:15" x14ac:dyDescent="0.3">
      <c r="A105" s="79">
        <f>[2]Punkter!$C$5</f>
        <v>8</v>
      </c>
      <c r="B105" s="92"/>
      <c r="C105" s="81">
        <f ca="1">SUM(INDIRECT("'"&amp;$A100&amp;"'!C$33"):INDIRECT("'"&amp;$A100&amp;"'!C$42"))/10</f>
        <v>89.725000000000009</v>
      </c>
      <c r="D105" s="82">
        <f ca="1">SUM(INDIRECT("'"&amp;$A100&amp;"'!D$33"):INDIRECT("'"&amp;$A100&amp;"'!D$42"))/10</f>
        <v>74.129000000000005</v>
      </c>
      <c r="E105" s="82">
        <f ca="1">SUM(INDIRECT("'"&amp;$A100&amp;"'!E$33"):INDIRECT("'"&amp;$A100&amp;"'!E$42"))/10</f>
        <v>78.704999999999998</v>
      </c>
      <c r="F105" s="82">
        <f ca="1">SUM(INDIRECT("'"&amp;$A100&amp;"'!F$33"):INDIRECT("'"&amp;$A100&amp;"'!F$42"))/10</f>
        <v>66.388000000000005</v>
      </c>
      <c r="G105" s="82">
        <f ca="1">SUM(INDIRECT("'"&amp;$A100&amp;"'!G$33"):INDIRECT("'"&amp;$A100&amp;"'!G$42"))/10</f>
        <v>74.205999999999989</v>
      </c>
      <c r="H105" s="82">
        <f ca="1">SUM(INDIRECT("'"&amp;$A100&amp;"'!H$33"):INDIRECT("'"&amp;$A100&amp;"'!H$42"))/10</f>
        <v>70.099999999999994</v>
      </c>
      <c r="I105" s="82">
        <f ca="1">SUM(INDIRECT("'"&amp;$A100&amp;"'!I$33"):INDIRECT("'"&amp;$A100&amp;"'!I$42"))/10</f>
        <v>59.21</v>
      </c>
      <c r="J105" s="82">
        <f ca="1">SUM(INDIRECT("'"&amp;$A100&amp;"'!J$33"):INDIRECT("'"&amp;$A100&amp;"'!J$42"))/10</f>
        <v>61.319999999999993</v>
      </c>
      <c r="K105" s="82">
        <f ca="1">SUM(INDIRECT("'"&amp;$A100&amp;"'!K$33"):INDIRECT("'"&amp;$A100&amp;"'!K$42"))/10</f>
        <v>65.647999999999996</v>
      </c>
      <c r="L105" s="83">
        <f ca="1">SUM(INDIRECT("'"&amp;$A100&amp;"'!L$33"):INDIRECT("'"&amp;$A100&amp;"'!L$42"))/10</f>
        <v>62.201000000000001</v>
      </c>
      <c r="N105" t="s">
        <v>12</v>
      </c>
      <c r="O105" s="85">
        <f>[2]Meas10!P9</f>
        <v>0</v>
      </c>
    </row>
    <row r="106" spans="1:15" x14ac:dyDescent="0.3">
      <c r="A106" s="79">
        <f>[2]Punkter!$C$6</f>
        <v>15</v>
      </c>
      <c r="B106" s="92"/>
      <c r="C106" s="81">
        <f ca="1">SUM(INDIRECT("'"&amp;$A100&amp;"'!C$43"):INDIRECT("'"&amp;$A100&amp;"'!C$52"))/10</f>
        <v>87.734000000000009</v>
      </c>
      <c r="D106" s="82">
        <f ca="1">SUM(INDIRECT("'"&amp;$A100&amp;"'!D$43"):INDIRECT("'"&amp;$A100&amp;"'!D$52"))/10</f>
        <v>83.164999999999992</v>
      </c>
      <c r="E106" s="82">
        <f ca="1">SUM(INDIRECT("'"&amp;$A100&amp;"'!E$43"):INDIRECT("'"&amp;$A100&amp;"'!E$52"))/10</f>
        <v>83.881</v>
      </c>
      <c r="F106" s="82">
        <f ca="1">SUM(INDIRECT("'"&amp;$A100&amp;"'!F$43"):INDIRECT("'"&amp;$A100&amp;"'!F$52"))/10</f>
        <v>74.092000000000013</v>
      </c>
      <c r="G106" s="82">
        <f ca="1">SUM(INDIRECT("'"&amp;$A100&amp;"'!G$43"):INDIRECT("'"&amp;$A100&amp;"'!G$52"))/10</f>
        <v>77.597000000000008</v>
      </c>
      <c r="H106" s="82">
        <f ca="1">SUM(INDIRECT("'"&amp;$A100&amp;"'!H$43"):INDIRECT("'"&amp;$A100&amp;"'!H$52"))/10</f>
        <v>87.677999999999997</v>
      </c>
      <c r="I106" s="82">
        <f ca="1">SUM(INDIRECT("'"&amp;$A100&amp;"'!I$43"):INDIRECT("'"&amp;$A100&amp;"'!I$52"))/10</f>
        <v>62.978999999999985</v>
      </c>
      <c r="J106" s="82">
        <f ca="1">SUM(INDIRECT("'"&amp;$A100&amp;"'!J$43"):INDIRECT("'"&amp;$A100&amp;"'!J$52"))/10</f>
        <v>76.457000000000008</v>
      </c>
      <c r="K106" s="82">
        <f ca="1">SUM(INDIRECT("'"&amp;$A100&amp;"'!K$43"):INDIRECT("'"&amp;$A100&amp;"'!K$52"))/10</f>
        <v>67.313999999999993</v>
      </c>
      <c r="L106" s="83">
        <f ca="1">SUM(INDIRECT("'"&amp;$A100&amp;"'!L$43"):INDIRECT("'"&amp;$A100&amp;"'!L$52"))/10</f>
        <v>59.986000000000004</v>
      </c>
      <c r="N106" t="s">
        <v>13</v>
      </c>
      <c r="O106" s="85">
        <f>[2]Meas10!P10</f>
        <v>0</v>
      </c>
    </row>
    <row r="107" spans="1:15" ht="15" thickBot="1" x14ac:dyDescent="0.35">
      <c r="A107" s="86">
        <f>[2]Punkter!$C$7</f>
        <v>30</v>
      </c>
      <c r="B107" s="93"/>
      <c r="C107" s="88">
        <f ca="1">SUM(INDIRECT("'"&amp;$A100&amp;"'!C$53"):INDIRECT("'"&amp;$A100&amp;"'!C$62"))/10</f>
        <v>110.73099999999999</v>
      </c>
      <c r="D107" s="89">
        <f ca="1">SUM(INDIRECT("'"&amp;$A100&amp;"'!D$53"):INDIRECT("'"&amp;$A100&amp;"'!D$62"))/10</f>
        <v>93.486000000000004</v>
      </c>
      <c r="E107" s="89">
        <f ca="1">SUM(INDIRECT("'"&amp;$A100&amp;"'!E$53"):INDIRECT("'"&amp;$A100&amp;"'!E$62"))/10</f>
        <v>84.472999999999999</v>
      </c>
      <c r="F107" s="89">
        <f ca="1">SUM(INDIRECT("'"&amp;$A100&amp;"'!F$53"):INDIRECT("'"&amp;$A100&amp;"'!F$62"))/10</f>
        <v>83.646000000000001</v>
      </c>
      <c r="G107" s="89">
        <f ca="1">SUM(INDIRECT("'"&amp;$A100&amp;"'!G$53"):INDIRECT("'"&amp;$A100&amp;"'!G$62"))/10</f>
        <v>92.391000000000005</v>
      </c>
      <c r="H107" s="89">
        <f ca="1">SUM(INDIRECT("'"&amp;$A100&amp;"'!H$53"):INDIRECT("'"&amp;$A100&amp;"'!H$62"))/10</f>
        <v>84.262</v>
      </c>
      <c r="I107" s="89">
        <f ca="1">SUM(INDIRECT("'"&amp;$A100&amp;"'!I$53"):INDIRECT("'"&amp;$A100&amp;"'!I$62"))/10</f>
        <v>81.709000000000003</v>
      </c>
      <c r="J107" s="89">
        <f ca="1">SUM(INDIRECT("'"&amp;$A100&amp;"'!J$53"):INDIRECT("'"&amp;$A100&amp;"'!J$62"))/10</f>
        <v>82.986999999999995</v>
      </c>
      <c r="K107" s="89">
        <f ca="1">SUM(INDIRECT("'"&amp;$A100&amp;"'!K$53"):INDIRECT("'"&amp;$A100&amp;"'!K$62"))/10</f>
        <v>70.77600000000001</v>
      </c>
      <c r="L107" s="90">
        <f ca="1">SUM(INDIRECT("'"&amp;$A100&amp;"'!L$53"):INDIRECT("'"&amp;$A100&amp;"'!L$62"))/10</f>
        <v>64.74199999999999</v>
      </c>
      <c r="N107" t="s">
        <v>14</v>
      </c>
      <c r="O107" t="str">
        <f>[2]Meas10!P11</f>
        <v>Serritslev hal</v>
      </c>
    </row>
  </sheetData>
  <sortState ref="S41:S100">
    <sortCondition descending="1" ref="S41"/>
  </sortState>
  <mergeCells count="100">
    <mergeCell ref="A103:B103"/>
    <mergeCell ref="A104:B104"/>
    <mergeCell ref="A105:B105"/>
    <mergeCell ref="A106:B106"/>
    <mergeCell ref="A107:B107"/>
    <mergeCell ref="A100:A101"/>
    <mergeCell ref="C100:F100"/>
    <mergeCell ref="G100:I100"/>
    <mergeCell ref="J100:K100"/>
    <mergeCell ref="A102:B102"/>
    <mergeCell ref="A92:B92"/>
    <mergeCell ref="A93:B93"/>
    <mergeCell ref="A94:B94"/>
    <mergeCell ref="A95:B95"/>
    <mergeCell ref="A96:B96"/>
    <mergeCell ref="A89:A90"/>
    <mergeCell ref="C89:F89"/>
    <mergeCell ref="G89:I89"/>
    <mergeCell ref="J89:K89"/>
    <mergeCell ref="A91:B91"/>
    <mergeCell ref="A81:B81"/>
    <mergeCell ref="A82:B82"/>
    <mergeCell ref="A83:B83"/>
    <mergeCell ref="A84:B84"/>
    <mergeCell ref="A85:B85"/>
    <mergeCell ref="A78:A79"/>
    <mergeCell ref="C78:F78"/>
    <mergeCell ref="G78:I78"/>
    <mergeCell ref="J78:K78"/>
    <mergeCell ref="A80:B80"/>
    <mergeCell ref="A70:B70"/>
    <mergeCell ref="A71:B71"/>
    <mergeCell ref="A72:B72"/>
    <mergeCell ref="A73:B73"/>
    <mergeCell ref="A74:B74"/>
    <mergeCell ref="A67:A68"/>
    <mergeCell ref="C67:F67"/>
    <mergeCell ref="G67:I67"/>
    <mergeCell ref="J67:K67"/>
    <mergeCell ref="A69:B69"/>
    <mergeCell ref="A59:B59"/>
    <mergeCell ref="A60:B60"/>
    <mergeCell ref="A61:B61"/>
    <mergeCell ref="A62:B62"/>
    <mergeCell ref="A63:B63"/>
    <mergeCell ref="A56:A57"/>
    <mergeCell ref="C56:F56"/>
    <mergeCell ref="G56:I56"/>
    <mergeCell ref="J56:K56"/>
    <mergeCell ref="A58:B58"/>
    <mergeCell ref="A48:B48"/>
    <mergeCell ref="A49:B49"/>
    <mergeCell ref="A50:B50"/>
    <mergeCell ref="A51:B51"/>
    <mergeCell ref="A52:B52"/>
    <mergeCell ref="A45:A46"/>
    <mergeCell ref="C45:F45"/>
    <mergeCell ref="G45:I45"/>
    <mergeCell ref="J45:K45"/>
    <mergeCell ref="A47:B47"/>
    <mergeCell ref="A37:B37"/>
    <mergeCell ref="A38:B38"/>
    <mergeCell ref="A39:B39"/>
    <mergeCell ref="A40:B40"/>
    <mergeCell ref="A41:B41"/>
    <mergeCell ref="A34:A35"/>
    <mergeCell ref="C34:F34"/>
    <mergeCell ref="G34:I34"/>
    <mergeCell ref="J34:K34"/>
    <mergeCell ref="A36:B36"/>
    <mergeCell ref="A23:A24"/>
    <mergeCell ref="C23:F23"/>
    <mergeCell ref="G23:I23"/>
    <mergeCell ref="J23:K23"/>
    <mergeCell ref="A25:B25"/>
    <mergeCell ref="A15:B15"/>
    <mergeCell ref="A16:B16"/>
    <mergeCell ref="A17:B17"/>
    <mergeCell ref="A18:B18"/>
    <mergeCell ref="A19:B19"/>
    <mergeCell ref="A12:A13"/>
    <mergeCell ref="C12:F12"/>
    <mergeCell ref="G12:I12"/>
    <mergeCell ref="J12:K12"/>
    <mergeCell ref="A14:B14"/>
    <mergeCell ref="A29:B29"/>
    <mergeCell ref="A30:B30"/>
    <mergeCell ref="A28:B28"/>
    <mergeCell ref="A26:B26"/>
    <mergeCell ref="A27:B27"/>
    <mergeCell ref="A4:B4"/>
    <mergeCell ref="A5:B5"/>
    <mergeCell ref="A6:B6"/>
    <mergeCell ref="A7:B7"/>
    <mergeCell ref="A8:B8"/>
    <mergeCell ref="A3:B3"/>
    <mergeCell ref="A1:A2"/>
    <mergeCell ref="C1:F1"/>
    <mergeCell ref="G1:I1"/>
    <mergeCell ref="J1:K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D14" sqref="D14"/>
    </sheetView>
  </sheetViews>
  <sheetFormatPr defaultRowHeight="14.4" x14ac:dyDescent="0.3"/>
  <cols>
    <col min="3" max="3" width="8.88671875" customWidth="1"/>
    <col min="14" max="14" width="9.6640625" bestFit="1" customWidth="1"/>
    <col min="15" max="15" width="10.44140625" style="47" bestFit="1" customWidth="1"/>
  </cols>
  <sheetData>
    <row r="1" spans="1:15" x14ac:dyDescent="0.3">
      <c r="A1" s="67" t="s">
        <v>5</v>
      </c>
      <c r="B1" s="46" t="s">
        <v>2</v>
      </c>
      <c r="C1" s="67">
        <f>[1]Punkter!$A$2</f>
        <v>0.01</v>
      </c>
      <c r="D1" s="69"/>
      <c r="E1" s="69"/>
      <c r="F1" s="70"/>
      <c r="G1" s="67">
        <f>[1]Punkter!$A$3</f>
        <v>0.08</v>
      </c>
      <c r="H1" s="69"/>
      <c r="I1" s="70"/>
      <c r="J1" s="67">
        <f>[1]Punkter!$A$4</f>
        <v>0.34</v>
      </c>
      <c r="K1" s="70"/>
      <c r="L1" s="17">
        <f>[1]Punkter!$A$5</f>
        <v>2</v>
      </c>
      <c r="N1" t="str">
        <f>[1]Meas1!C66</f>
        <v>TX</v>
      </c>
      <c r="O1" s="47" t="str">
        <f>[1]Meas1!E66</f>
        <v>patch</v>
      </c>
    </row>
    <row r="2" spans="1:15" ht="15" thickBot="1" x14ac:dyDescent="0.35">
      <c r="A2" s="68"/>
      <c r="B2" s="4" t="s">
        <v>3</v>
      </c>
      <c r="C2" s="20">
        <f>[1]Punkter!$A$2</f>
        <v>0.01</v>
      </c>
      <c r="D2" s="1">
        <f>[1]Punkter!$A$3</f>
        <v>0.08</v>
      </c>
      <c r="E2" s="1">
        <f>[1]Punkter!$A$4</f>
        <v>0.34</v>
      </c>
      <c r="F2" s="8">
        <f>[1]Punkter!$A$5</f>
        <v>2</v>
      </c>
      <c r="G2" s="20">
        <f>[1]Punkter!$A$3</f>
        <v>0.08</v>
      </c>
      <c r="H2" s="1">
        <f>[1]Punkter!$A$4</f>
        <v>0.34</v>
      </c>
      <c r="I2" s="8">
        <f>[1]Punkter!$A$5</f>
        <v>2</v>
      </c>
      <c r="J2" s="1">
        <f>[1]Punkter!$A$4</f>
        <v>0.34</v>
      </c>
      <c r="K2" s="8">
        <f>[1]Punkter!$A$5</f>
        <v>2</v>
      </c>
      <c r="L2" s="8">
        <f>[1]Punkter!$A$5</f>
        <v>2</v>
      </c>
      <c r="N2" t="str">
        <f>[1]Meas1!C67</f>
        <v>RX</v>
      </c>
      <c r="O2" s="47" t="str">
        <f>[1]Meas1!E67</f>
        <v>patch</v>
      </c>
    </row>
    <row r="3" spans="1:15" ht="15" thickBot="1" x14ac:dyDescent="0.35">
      <c r="A3" s="71">
        <f>[1]Punkter!$C$2</f>
        <v>1</v>
      </c>
      <c r="B3" s="72"/>
      <c r="C3" s="21" t="e">
        <f>SUM(Meas1!O$3:Meas1!#REF!)/9</f>
        <v>#REF!</v>
      </c>
      <c r="D3" s="21" t="e">
        <f>SUM(Meas1!P$3:Meas1!#REF!)/9</f>
        <v>#REF!</v>
      </c>
      <c r="E3" s="21" t="e">
        <f>SUM(Meas1!Q$3:Meas1!#REF!)/9</f>
        <v>#REF!</v>
      </c>
      <c r="F3" s="21" t="e">
        <f>SUM(Meas1!R$3:Meas1!#REF!)/9</f>
        <v>#REF!</v>
      </c>
      <c r="G3" s="21">
        <f>SUM(Meas1!S$3:'Meas1'!S$12)/9</f>
        <v>0</v>
      </c>
      <c r="H3" s="21">
        <f>SUM(Meas1!T$3:'Meas1'!T$12)/9</f>
        <v>0</v>
      </c>
      <c r="I3" s="21">
        <f>SUM(Meas1!U$3:'Meas1'!U$12)/9</f>
        <v>0</v>
      </c>
      <c r="J3" s="21">
        <f>SUM(Meas1!V$3:'Meas1'!V$12)/9</f>
        <v>0</v>
      </c>
      <c r="K3" s="21">
        <f>SUM(Meas1!W$3:'Meas1'!W$12)/9</f>
        <v>0</v>
      </c>
      <c r="L3" s="21">
        <f>SUM(Meas1!X$3:'Meas1'!X$12)/9</f>
        <v>0</v>
      </c>
      <c r="N3" t="str">
        <f>[1]Meas1!C68</f>
        <v>Polar</v>
      </c>
      <c r="O3" s="47" t="str">
        <f>[1]Meas1!E68</f>
        <v>vertical</v>
      </c>
    </row>
    <row r="4" spans="1:15" ht="15" thickBot="1" x14ac:dyDescent="0.35">
      <c r="A4" s="71">
        <f>[1]Punkter!$C$3</f>
        <v>2</v>
      </c>
      <c r="B4" s="72"/>
      <c r="C4" s="24">
        <f>SUM(Meas1!O$13:'Meas1'!O$22)/9</f>
        <v>0</v>
      </c>
      <c r="D4" s="24">
        <f>SUM(Meas1!P$13:'Meas1'!P$22)/9</f>
        <v>0</v>
      </c>
      <c r="E4" s="24">
        <f>SUM(Meas1!Q$13:'Meas1'!Q$22)/9</f>
        <v>0</v>
      </c>
      <c r="F4" s="24">
        <f>SUM(Meas1!R$13:'Meas1'!R$22)/9</f>
        <v>0</v>
      </c>
      <c r="G4" s="24">
        <f>SUM(Meas1!S$13:'Meas1'!S$22)/9</f>
        <v>0</v>
      </c>
      <c r="H4" s="24">
        <f>SUM(Meas1!T$13:'Meas1'!T$22)/9</f>
        <v>0</v>
      </c>
      <c r="I4" s="24">
        <f>SUM(Meas1!U$13:'Meas1'!U$22)/9</f>
        <v>0</v>
      </c>
      <c r="J4" s="24">
        <f>SUM(Meas1!V$13:'Meas1'!V$22)/9</f>
        <v>0</v>
      </c>
      <c r="K4" s="24">
        <f>SUM(Meas1!W$13:'Meas1'!W$22)/9</f>
        <v>0</v>
      </c>
      <c r="L4" s="24">
        <f>SUM(Meas1!X$13:'Meas1'!X$22)/9</f>
        <v>0</v>
      </c>
      <c r="N4" t="str">
        <f>[1]Meas1!C69</f>
        <v>Frekvens</v>
      </c>
      <c r="O4" s="47" t="str">
        <f>[1]Meas1!E69</f>
        <v>2,58GHz</v>
      </c>
    </row>
    <row r="5" spans="1:15" ht="15" thickBot="1" x14ac:dyDescent="0.35">
      <c r="A5" s="71">
        <f>[1]Punkter!$C$4</f>
        <v>4</v>
      </c>
      <c r="B5" s="72"/>
      <c r="C5" s="21">
        <f>SUM(Meas1!O$23:'Meas1'!O$32)/9</f>
        <v>0</v>
      </c>
      <c r="D5" s="21">
        <f>SUM(Meas1!P$23:'Meas1'!P$32)/9</f>
        <v>0</v>
      </c>
      <c r="E5" s="21">
        <f>SUM(Meas1!Q$23:'Meas1'!Q$32)/9</f>
        <v>0</v>
      </c>
      <c r="F5" s="21">
        <f>SUM(Meas1!R$23:'Meas1'!R$32)/9</f>
        <v>0</v>
      </c>
      <c r="G5" s="21">
        <f>SUM(Meas1!S$23:'Meas1'!S$32)/9</f>
        <v>0</v>
      </c>
      <c r="H5" s="21">
        <f>SUM(Meas1!T$23:'Meas1'!T$32)/9</f>
        <v>0</v>
      </c>
      <c r="I5" s="21">
        <f>SUM(Meas1!U$23:'Meas1'!U$32)/9</f>
        <v>0</v>
      </c>
      <c r="J5" s="21">
        <f>SUM(Meas1!V$23:'Meas1'!V$32)/9</f>
        <v>0</v>
      </c>
      <c r="K5" s="21">
        <f>SUM(Meas1!W$23:'Meas1'!W$32)/9</f>
        <v>0</v>
      </c>
      <c r="L5" s="21">
        <f>SUM(Meas1!X$23:'Meas1'!X$32)/9</f>
        <v>0</v>
      </c>
      <c r="N5" t="str">
        <f>[1]Meas1!C70</f>
        <v>Date</v>
      </c>
      <c r="O5" s="48">
        <f>[1]Meas1!E70</f>
        <v>42661</v>
      </c>
    </row>
    <row r="6" spans="1:15" ht="15" thickBot="1" x14ac:dyDescent="0.35">
      <c r="A6" s="71">
        <f>[1]Punkter!$C$5</f>
        <v>8</v>
      </c>
      <c r="B6" s="72"/>
      <c r="C6" s="24">
        <f>SUM(Meas1!O$33:'Meas1'!O$42)/9</f>
        <v>0</v>
      </c>
      <c r="D6" s="24">
        <f>SUM(Meas1!P$33:'Meas1'!P$42)/9</f>
        <v>0</v>
      </c>
      <c r="E6" s="24">
        <f>SUM(Meas1!Q$33:'Meas1'!Q$42)/9</f>
        <v>0</v>
      </c>
      <c r="F6" s="24">
        <f>SUM(Meas1!R$33:'Meas1'!R$42)/9</f>
        <v>0</v>
      </c>
      <c r="G6" s="24">
        <f>SUM(Meas1!S$33:'Meas1'!S$42)/9</f>
        <v>0</v>
      </c>
      <c r="H6" s="24">
        <f>SUM(Meas1!T$33:'Meas1'!T$42)/9</f>
        <v>0</v>
      </c>
      <c r="I6" s="24">
        <f>SUM(Meas1!U$33:'Meas1'!U$42)/9</f>
        <v>0</v>
      </c>
      <c r="J6" s="24">
        <f>SUM(Meas1!V$33:'Meas1'!V$42)/9</f>
        <v>0</v>
      </c>
      <c r="K6" s="24">
        <f>SUM(Meas1!W$33:'Meas1'!W$42)/9</f>
        <v>0</v>
      </c>
      <c r="L6" s="24">
        <f>SUM(Meas1!X$33:'Meas1'!X$42)/9</f>
        <v>0</v>
      </c>
      <c r="N6" t="str">
        <f>[1]Meas1!C71</f>
        <v>Start time</v>
      </c>
      <c r="O6" s="47">
        <f>[1]Meas1!E71</f>
        <v>18</v>
      </c>
    </row>
    <row r="7" spans="1:15" ht="15" thickBot="1" x14ac:dyDescent="0.35">
      <c r="A7" s="71">
        <f>[1]Punkter!$C$6</f>
        <v>15</v>
      </c>
      <c r="B7" s="72"/>
      <c r="C7" s="21">
        <f>SUM(Meas1!O$43:'Meas1'!O$52)/9</f>
        <v>0</v>
      </c>
      <c r="D7" s="21">
        <f>SUM(Meas1!P$43:'Meas1'!P$52)/9</f>
        <v>0</v>
      </c>
      <c r="E7" s="21">
        <f>SUM(Meas1!Q$43:'Meas1'!Q$52)/9</f>
        <v>0</v>
      </c>
      <c r="F7" s="21">
        <f>SUM(Meas1!R$43:'Meas1'!R$52)/9</f>
        <v>0</v>
      </c>
      <c r="G7" s="21">
        <f>SUM(Meas1!S$43:'Meas1'!S$52)/9</f>
        <v>0</v>
      </c>
      <c r="H7" s="21">
        <f>SUM(Meas1!T$43:'Meas1'!T$52)/9</f>
        <v>0</v>
      </c>
      <c r="I7" s="21">
        <f>SUM(Meas1!U$43:'Meas1'!U$52)/9</f>
        <v>0</v>
      </c>
      <c r="J7" s="21">
        <f>SUM(Meas1!V$43:'Meas1'!V$52)/9</f>
        <v>0</v>
      </c>
      <c r="K7" s="21">
        <f>SUM(Meas1!W$43:'Meas1'!W$52)/9</f>
        <v>0</v>
      </c>
      <c r="L7" s="21">
        <f>SUM(Meas1!X$43:'Meas1'!X$52)/9</f>
        <v>0</v>
      </c>
      <c r="N7" t="str">
        <f>[1]Meas1!C72</f>
        <v>End time</v>
      </c>
      <c r="O7" s="47">
        <f>[1]Meas1!E72</f>
        <v>0</v>
      </c>
    </row>
    <row r="8" spans="1:15" ht="15" thickBot="1" x14ac:dyDescent="0.35">
      <c r="A8" s="71">
        <f>[1]Punkter!$C$7</f>
        <v>30</v>
      </c>
      <c r="B8" s="72"/>
      <c r="C8" s="24">
        <f>SUM(Meas1!O$53:'Meas1'!O$62)/9</f>
        <v>0</v>
      </c>
      <c r="D8" s="24">
        <f>SUM(Meas1!P$53:'Meas1'!P$62)/9</f>
        <v>0</v>
      </c>
      <c r="E8" s="24">
        <f>SUM(Meas1!Q$53:'Meas1'!Q$62)/9</f>
        <v>0</v>
      </c>
      <c r="F8" s="24">
        <f>SUM(Meas1!R$53:'Meas1'!R$62)/9</f>
        <v>0</v>
      </c>
      <c r="G8" s="24">
        <f>SUM(Meas1!S$53:'Meas1'!S$62)/9</f>
        <v>0</v>
      </c>
      <c r="H8" s="24">
        <f>SUM(Meas1!T$53:'Meas1'!T$62)/9</f>
        <v>0</v>
      </c>
      <c r="I8" s="24">
        <f>SUM(Meas1!U$53:'Meas1'!U$62)/9</f>
        <v>0</v>
      </c>
      <c r="J8" s="24">
        <f>SUM(Meas1!V$53:'Meas1'!V$62)/9</f>
        <v>0</v>
      </c>
      <c r="K8" s="24">
        <f>SUM(Meas1!W$53:'Meas1'!W$62)/9</f>
        <v>0</v>
      </c>
      <c r="L8" s="24">
        <f>SUM(Meas1!X$53:'Meas1'!X$62)/9</f>
        <v>0</v>
      </c>
      <c r="N8" t="str">
        <f>[1]Meas1!C73</f>
        <v>Place</v>
      </c>
      <c r="O8" s="47" t="str">
        <f>[1]Meas1!E73</f>
        <v>P-Plads</v>
      </c>
    </row>
    <row r="9" spans="1:15" ht="15" thickBot="1" x14ac:dyDescent="0.35"/>
    <row r="10" spans="1:15" x14ac:dyDescent="0.3">
      <c r="A10" s="67" t="s">
        <v>45</v>
      </c>
      <c r="B10" s="46" t="s">
        <v>2</v>
      </c>
      <c r="C10" s="67">
        <f>[1]Punkter!$A$2</f>
        <v>0.01</v>
      </c>
      <c r="D10" s="69"/>
      <c r="E10" s="69"/>
      <c r="F10" s="70"/>
      <c r="G10" s="67">
        <f>[1]Punkter!$A$3</f>
        <v>0.08</v>
      </c>
      <c r="H10" s="69"/>
      <c r="I10" s="70"/>
      <c r="J10" s="67">
        <f>[1]Punkter!$A$4</f>
        <v>0.34</v>
      </c>
      <c r="K10" s="70"/>
      <c r="L10" s="17">
        <f>[1]Punkter!$A$5</f>
        <v>2</v>
      </c>
      <c r="N10" t="str">
        <f>[1]Meas1!C66</f>
        <v>TX</v>
      </c>
      <c r="O10" s="47" t="str">
        <f>[1]Meas2!E66</f>
        <v>patch</v>
      </c>
    </row>
    <row r="11" spans="1:15" ht="15" thickBot="1" x14ac:dyDescent="0.35">
      <c r="A11" s="68"/>
      <c r="B11" s="4" t="s">
        <v>3</v>
      </c>
      <c r="C11" s="20">
        <f>[1]Punkter!$A$2</f>
        <v>0.01</v>
      </c>
      <c r="D11" s="1">
        <f>[1]Punkter!$A$3</f>
        <v>0.08</v>
      </c>
      <c r="E11" s="1">
        <f>[1]Punkter!$A$4</f>
        <v>0.34</v>
      </c>
      <c r="F11" s="8">
        <f>[1]Punkter!$A$5</f>
        <v>2</v>
      </c>
      <c r="G11" s="20">
        <f>[1]Punkter!$A$3</f>
        <v>0.08</v>
      </c>
      <c r="H11" s="1">
        <f>[1]Punkter!$A$4</f>
        <v>0.34</v>
      </c>
      <c r="I11" s="8">
        <f>[1]Punkter!$A$5</f>
        <v>2</v>
      </c>
      <c r="J11" s="1">
        <f>[1]Punkter!$A$4</f>
        <v>0.34</v>
      </c>
      <c r="K11" s="8">
        <f>[1]Punkter!$A$5</f>
        <v>2</v>
      </c>
      <c r="L11" s="8">
        <f>[1]Punkter!$A$5</f>
        <v>2</v>
      </c>
      <c r="N11" t="str">
        <f>[1]Meas1!C67</f>
        <v>RX</v>
      </c>
      <c r="O11" s="47" t="str">
        <f>[1]Meas2!E67</f>
        <v>patch</v>
      </c>
    </row>
    <row r="12" spans="1:15" ht="15" thickBot="1" x14ac:dyDescent="0.35">
      <c r="A12" s="71">
        <f>[1]Punkter!$C$2</f>
        <v>1</v>
      </c>
      <c r="B12" s="72"/>
      <c r="C12" s="21" t="e">
        <f>SUM(Meas2!#REF!:Meas2!#REF!)/9</f>
        <v>#REF!</v>
      </c>
      <c r="D12" s="21" t="e">
        <f>SUM(Meas2!#REF!:Meas2!#REF!)/9</f>
        <v>#REF!</v>
      </c>
      <c r="E12" s="21" t="e">
        <f>SUM(Meas2!#REF!:Meas2!#REF!)/9</f>
        <v>#REF!</v>
      </c>
      <c r="F12" s="21" t="e">
        <f>SUM(Meas2!#REF!:Meas2!#REF!)/9</f>
        <v>#REF!</v>
      </c>
      <c r="G12" s="21">
        <f>SUM(Meas2!S$3:'Meas2'!S$12)/9</f>
        <v>0</v>
      </c>
      <c r="H12" s="21">
        <f>SUM(Meas2!T$3:'Meas2'!T$12)/9</f>
        <v>0</v>
      </c>
      <c r="I12" s="21">
        <f>SUM(Meas2!U$3:'Meas2'!U$12)/9</f>
        <v>0</v>
      </c>
      <c r="J12" s="21">
        <f>SUM(Meas2!V$3:'Meas2'!V$12)/9</f>
        <v>0</v>
      </c>
      <c r="K12" s="21">
        <f>SUM(Meas2!W$3:'Meas2'!W$12)/9</f>
        <v>0</v>
      </c>
      <c r="L12" s="21">
        <f>SUM(Meas2!X$3:'Meas2'!X$12)/9</f>
        <v>0</v>
      </c>
      <c r="N12" t="str">
        <f>[1]Meas1!C68</f>
        <v>Polar</v>
      </c>
      <c r="O12" s="47" t="str">
        <f>[1]Meas2!E68</f>
        <v>horizontal</v>
      </c>
    </row>
    <row r="13" spans="1:15" ht="15" thickBot="1" x14ac:dyDescent="0.35">
      <c r="A13" s="71">
        <f>[1]Punkter!$C$3</f>
        <v>2</v>
      </c>
      <c r="B13" s="72"/>
      <c r="C13" s="21">
        <f>SUM(Meas2!O$13:'Meas2'!N$6)/9</f>
        <v>0</v>
      </c>
      <c r="D13" s="21">
        <f>SUM(Meas2!P$13:'Meas2'!O$6)/9</f>
        <v>4742.1111111111113</v>
      </c>
      <c r="E13" s="21">
        <f>SUM(Meas2!Q$13:'Meas2'!P$6)/9</f>
        <v>4742.1111111111113</v>
      </c>
      <c r="F13" s="21">
        <f>SUM(Meas2!R$13:'Meas2'!Q$6)/9</f>
        <v>0</v>
      </c>
      <c r="G13" s="21">
        <f>SUM(Meas2!S$13:'Meas2'!R$6)/9</f>
        <v>0</v>
      </c>
      <c r="H13" s="21">
        <f>SUM(Meas2!T$13:'Meas2'!T$22)/9</f>
        <v>0</v>
      </c>
      <c r="I13" s="21">
        <f>SUM(Meas2!U$13:'Meas2'!U$22)/9</f>
        <v>0</v>
      </c>
      <c r="J13" s="21">
        <f>SUM(Meas2!V$13:'Meas2'!V$22)/9</f>
        <v>0</v>
      </c>
      <c r="K13" s="21">
        <f>SUM(Meas2!W$13:'Meas2'!W$22)/9</f>
        <v>0</v>
      </c>
      <c r="L13" s="21">
        <f>SUM(Meas2!X$13:'Meas2'!X$22)/9</f>
        <v>0</v>
      </c>
      <c r="N13" t="str">
        <f>[1]Meas1!C69</f>
        <v>Frekvens</v>
      </c>
      <c r="O13" s="47" t="str">
        <f>[1]Meas2!E69</f>
        <v>2,58GHz</v>
      </c>
    </row>
    <row r="14" spans="1:15" ht="15" thickBot="1" x14ac:dyDescent="0.35">
      <c r="A14" s="71">
        <f>[1]Punkter!$C$4</f>
        <v>4</v>
      </c>
      <c r="B14" s="72"/>
      <c r="C14" s="21">
        <f>SUM(Meas2!N$7:'Meas2'!O$32)/9</f>
        <v>0</v>
      </c>
      <c r="D14" s="21">
        <f>SUM(Meas2!O$7:'Meas2'!P$32)/9</f>
        <v>4742.1111111111113</v>
      </c>
      <c r="E14" s="21">
        <f>SUM(Meas2!P$7:'Meas2'!Q$32)/9</f>
        <v>4742.1111111111113</v>
      </c>
      <c r="F14" s="21">
        <f>SUM(Meas2!Q$7:'Meas2'!R$32)/9</f>
        <v>0</v>
      </c>
      <c r="G14" s="21">
        <f>SUM(Meas2!R$7:'Meas2'!S$32)/9</f>
        <v>0</v>
      </c>
      <c r="H14" s="21">
        <f>SUM(Meas2!T$23:'Meas2'!T$32)/9</f>
        <v>0</v>
      </c>
      <c r="I14" s="21">
        <f>SUM(Meas2!U$23:'Meas2'!U$32)/9</f>
        <v>0</v>
      </c>
      <c r="J14" s="21">
        <f>SUM(Meas2!V$23:'Meas2'!V$32)/9</f>
        <v>0</v>
      </c>
      <c r="K14" s="21">
        <f>SUM(Meas2!W$23:'Meas2'!W$32)/9</f>
        <v>0</v>
      </c>
      <c r="L14" s="21">
        <f>SUM(Meas2!X$23:'Meas2'!X$32)/9</f>
        <v>0</v>
      </c>
      <c r="N14" t="str">
        <f>[1]Meas1!C70</f>
        <v>Date</v>
      </c>
      <c r="O14" s="48">
        <f>[1]Meas2!E70</f>
        <v>42661</v>
      </c>
    </row>
    <row r="15" spans="1:15" ht="15" thickBot="1" x14ac:dyDescent="0.35">
      <c r="A15" s="71">
        <f>[1]Punkter!$C$5</f>
        <v>8</v>
      </c>
      <c r="B15" s="72"/>
      <c r="C15" s="21">
        <f>SUM(Meas2!O$33:'Meas2'!O$42)/9</f>
        <v>0</v>
      </c>
      <c r="D15" s="21">
        <f>SUM(Meas2!P$33:'Meas2'!P$42)/9</f>
        <v>0</v>
      </c>
      <c r="E15" s="21">
        <f>SUM(Meas2!Q$33:'Meas2'!Q$42)/9</f>
        <v>0</v>
      </c>
      <c r="F15" s="21">
        <f>SUM(Meas2!R$33:'Meas2'!R$42)/9</f>
        <v>0</v>
      </c>
      <c r="G15" s="21">
        <f>SUM(Meas2!S$33:'Meas2'!S$42)/9</f>
        <v>0</v>
      </c>
      <c r="H15" s="21">
        <f>SUM(Meas2!T$33:'Meas2'!T$42)/9</f>
        <v>0</v>
      </c>
      <c r="I15" s="21">
        <f>SUM(Meas2!U$33:'Meas2'!U$42)/9</f>
        <v>0</v>
      </c>
      <c r="J15" s="21">
        <f>SUM(Meas2!V$33:'Meas2'!V$42)/9</f>
        <v>0</v>
      </c>
      <c r="K15" s="21">
        <f>SUM(Meas2!W$33:'Meas2'!W$42)/9</f>
        <v>0</v>
      </c>
      <c r="L15" s="21">
        <f>SUM(Meas2!X$33:'Meas2'!X$42)/9</f>
        <v>0</v>
      </c>
      <c r="N15" t="str">
        <f>[1]Meas1!C71</f>
        <v>Start time</v>
      </c>
      <c r="O15" s="47">
        <f>[1]Meas2!E71</f>
        <v>18</v>
      </c>
    </row>
    <row r="16" spans="1:15" ht="15" thickBot="1" x14ac:dyDescent="0.35">
      <c r="A16" s="71">
        <f>[1]Punkter!$C$6</f>
        <v>15</v>
      </c>
      <c r="B16" s="72"/>
      <c r="C16" s="21">
        <f>SUM(Meas2!O$43:'Meas2'!O$52)/9</f>
        <v>0</v>
      </c>
      <c r="D16" s="21">
        <f>SUM(Meas2!P$43:'Meas2'!P$52)/9</f>
        <v>0</v>
      </c>
      <c r="E16" s="21">
        <f>SUM(Meas2!Q$43:'Meas2'!Q$52)/9</f>
        <v>0</v>
      </c>
      <c r="F16" s="21">
        <f>SUM(Meas2!R$43:'Meas2'!R$52)/9</f>
        <v>0</v>
      </c>
      <c r="G16" s="21">
        <f>SUM(Meas2!S$43:'Meas2'!S$52)/9</f>
        <v>0</v>
      </c>
      <c r="H16" s="21">
        <f>SUM(Meas2!T$43:'Meas2'!T$52)/9</f>
        <v>0</v>
      </c>
      <c r="I16" s="21">
        <f>SUM(Meas2!U$43:'Meas2'!U$52)/9</f>
        <v>0</v>
      </c>
      <c r="J16" s="21">
        <f>SUM(Meas2!V$43:'Meas2'!V$52)/9</f>
        <v>0</v>
      </c>
      <c r="K16" s="21">
        <f>SUM(Meas2!W$43:'Meas2'!W$52)/9</f>
        <v>0</v>
      </c>
      <c r="L16" s="21">
        <f>SUM(Meas2!X$43:'Meas2'!X$52)/9</f>
        <v>0</v>
      </c>
      <c r="N16" t="str">
        <f>[1]Meas1!C72</f>
        <v>End time</v>
      </c>
      <c r="O16" s="47">
        <f>[1]Meas2!E72</f>
        <v>0</v>
      </c>
    </row>
    <row r="17" spans="1:15" ht="15" thickBot="1" x14ac:dyDescent="0.35">
      <c r="A17" s="71">
        <f>[1]Punkter!$C$7</f>
        <v>30</v>
      </c>
      <c r="B17" s="72"/>
      <c r="C17" s="21">
        <f>SUM(Meas2!O$53:'Meas2'!O$62)/9</f>
        <v>0</v>
      </c>
      <c r="D17" s="21">
        <f>SUM(Meas2!P$53:'Meas2'!P$62)/9</f>
        <v>0</v>
      </c>
      <c r="E17" s="21">
        <f>SUM(Meas2!Q$53:'Meas2'!Q$62)/9</f>
        <v>0</v>
      </c>
      <c r="F17" s="21">
        <f>SUM(Meas2!R$53:'Meas2'!R$62)/9</f>
        <v>0</v>
      </c>
      <c r="G17" s="21">
        <f>SUM(Meas2!S$53:'Meas2'!S$62)/9</f>
        <v>0</v>
      </c>
      <c r="H17" s="21">
        <f>SUM(Meas2!T$53:'Meas2'!T$62)/9</f>
        <v>0</v>
      </c>
      <c r="I17" s="21">
        <f>SUM(Meas2!U$53:'Meas2'!U$62)/9</f>
        <v>0</v>
      </c>
      <c r="J17" s="21">
        <f>SUM(Meas2!V$53:'Meas2'!V$62)/9</f>
        <v>0</v>
      </c>
      <c r="K17" s="21">
        <f>SUM(Meas2!W$53:'Meas2'!W$62)/9</f>
        <v>0</v>
      </c>
      <c r="L17" s="21">
        <f>SUM(Meas2!X$53:'Meas2'!X$62)/9</f>
        <v>0</v>
      </c>
      <c r="N17" t="str">
        <f>[1]Meas1!C73</f>
        <v>Place</v>
      </c>
      <c r="O17" s="47" t="str">
        <f>[1]Meas2!E73</f>
        <v>P-Plads</v>
      </c>
    </row>
  </sheetData>
  <mergeCells count="20">
    <mergeCell ref="A16:B16"/>
    <mergeCell ref="A17:B17"/>
    <mergeCell ref="G10:I10"/>
    <mergeCell ref="J10:K10"/>
    <mergeCell ref="A12:B12"/>
    <mergeCell ref="A13:B13"/>
    <mergeCell ref="A14:B14"/>
    <mergeCell ref="A15:B15"/>
    <mergeCell ref="C10:F10"/>
    <mergeCell ref="A5:B5"/>
    <mergeCell ref="A6:B6"/>
    <mergeCell ref="A7:B7"/>
    <mergeCell ref="A8:B8"/>
    <mergeCell ref="A10:A11"/>
    <mergeCell ref="A4:B4"/>
    <mergeCell ref="A1:A2"/>
    <mergeCell ref="C1:F1"/>
    <mergeCell ref="G1:I1"/>
    <mergeCell ref="J1:K1"/>
    <mergeCell ref="A3:B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F13" sqref="F13"/>
    </sheetView>
  </sheetViews>
  <sheetFormatPr defaultRowHeight="14.4" x14ac:dyDescent="0.3"/>
  <cols>
    <col min="15" max="15" width="11" bestFit="1" customWidth="1"/>
  </cols>
  <sheetData>
    <row r="1" spans="1:15" x14ac:dyDescent="0.3">
      <c r="A1" s="67" t="s">
        <v>16</v>
      </c>
      <c r="B1" s="18" t="s">
        <v>2</v>
      </c>
      <c r="C1" s="67">
        <f>Punkter!$A$2</f>
        <v>0.01</v>
      </c>
      <c r="D1" s="69"/>
      <c r="E1" s="69"/>
      <c r="F1" s="70"/>
      <c r="G1" s="67">
        <f>Punkter!$A$3</f>
        <v>0.08</v>
      </c>
      <c r="H1" s="69"/>
      <c r="I1" s="70"/>
      <c r="J1" s="67">
        <f>Punkter!$A$4</f>
        <v>0.34</v>
      </c>
      <c r="K1" s="70"/>
      <c r="L1" s="17">
        <f>Punkter!$A$5</f>
        <v>2</v>
      </c>
      <c r="O1" t="s">
        <v>21</v>
      </c>
    </row>
    <row r="2" spans="1:15" ht="15" thickBot="1" x14ac:dyDescent="0.35">
      <c r="A2" s="68"/>
      <c r="B2" s="4" t="s">
        <v>3</v>
      </c>
      <c r="C2" s="20">
        <f>Punkter!$A$2</f>
        <v>0.01</v>
      </c>
      <c r="D2" s="1">
        <f>Punkter!$A$3</f>
        <v>0.08</v>
      </c>
      <c r="E2" s="1">
        <f>Punkter!$A$4</f>
        <v>0.34</v>
      </c>
      <c r="F2" s="8">
        <f>Punkter!$A$5</f>
        <v>2</v>
      </c>
      <c r="G2" s="20">
        <f>Punkter!$A$3</f>
        <v>0.08</v>
      </c>
      <c r="H2" s="1">
        <f>Punkter!$A$4</f>
        <v>0.34</v>
      </c>
      <c r="I2" s="8">
        <f>Punkter!$A$5</f>
        <v>2</v>
      </c>
      <c r="J2" s="1">
        <f>Punkter!$A$4</f>
        <v>0.34</v>
      </c>
      <c r="K2" s="8">
        <f>Punkter!$A$5</f>
        <v>2</v>
      </c>
      <c r="L2" s="8">
        <f>Punkter!$A$5</f>
        <v>2</v>
      </c>
      <c r="N2" t="s">
        <v>17</v>
      </c>
      <c r="O2">
        <v>1</v>
      </c>
    </row>
    <row r="3" spans="1:15" ht="15" thickBot="1" x14ac:dyDescent="0.35">
      <c r="A3" s="71">
        <f>Punkter!$C$2</f>
        <v>1</v>
      </c>
      <c r="B3" s="72"/>
      <c r="C3" s="21">
        <f>$O$2+$O$3+$O$4+20*LOG10($O$5/(4*PI()*$A3))</f>
        <v>-37.045997020280801</v>
      </c>
      <c r="D3" s="22">
        <f t="shared" ref="C3:L8" si="0">$O$2+$O$3+$O$4+20*LOG10($O$5/(4*PI()*$A3))</f>
        <v>-37.045997020280801</v>
      </c>
      <c r="E3" s="22">
        <f t="shared" si="0"/>
        <v>-37.045997020280801</v>
      </c>
      <c r="F3" s="22">
        <f t="shared" si="0"/>
        <v>-37.045997020280801</v>
      </c>
      <c r="G3" s="21">
        <f t="shared" si="0"/>
        <v>-37.045997020280801</v>
      </c>
      <c r="H3" s="22">
        <f t="shared" si="0"/>
        <v>-37.045997020280801</v>
      </c>
      <c r="I3" s="23">
        <f t="shared" si="0"/>
        <v>-37.045997020280801</v>
      </c>
      <c r="J3" s="22">
        <f t="shared" si="0"/>
        <v>-37.045997020280801</v>
      </c>
      <c r="K3" s="23">
        <f t="shared" si="0"/>
        <v>-37.045997020280801</v>
      </c>
      <c r="L3" s="23">
        <f t="shared" si="0"/>
        <v>-37.045997020280801</v>
      </c>
      <c r="N3" t="s">
        <v>18</v>
      </c>
      <c r="O3">
        <v>1</v>
      </c>
    </row>
    <row r="4" spans="1:15" ht="15" thickBot="1" x14ac:dyDescent="0.35">
      <c r="A4" s="71">
        <f>Punkter!$C$3</f>
        <v>2</v>
      </c>
      <c r="B4" s="72"/>
      <c r="C4" s="24">
        <f t="shared" si="0"/>
        <v>-43.066596933560426</v>
      </c>
      <c r="D4" s="25">
        <f t="shared" si="0"/>
        <v>-43.066596933560426</v>
      </c>
      <c r="E4" s="25">
        <f t="shared" si="0"/>
        <v>-43.066596933560426</v>
      </c>
      <c r="F4" s="25">
        <f t="shared" si="0"/>
        <v>-43.066596933560426</v>
      </c>
      <c r="G4" s="24">
        <f t="shared" si="0"/>
        <v>-43.066596933560426</v>
      </c>
      <c r="H4" s="25">
        <f t="shared" si="0"/>
        <v>-43.066596933560426</v>
      </c>
      <c r="I4" s="26">
        <f t="shared" si="0"/>
        <v>-43.066596933560426</v>
      </c>
      <c r="J4" s="25">
        <f t="shared" si="0"/>
        <v>-43.066596933560426</v>
      </c>
      <c r="K4" s="26">
        <f t="shared" si="0"/>
        <v>-43.066596933560426</v>
      </c>
      <c r="L4" s="26">
        <f t="shared" si="0"/>
        <v>-43.066596933560426</v>
      </c>
      <c r="N4" t="s">
        <v>19</v>
      </c>
      <c r="O4">
        <v>1</v>
      </c>
    </row>
    <row r="5" spans="1:15" ht="15" thickBot="1" x14ac:dyDescent="0.35">
      <c r="A5" s="71">
        <f>Punkter!$C$4</f>
        <v>4</v>
      </c>
      <c r="B5" s="72"/>
      <c r="C5" s="27">
        <f t="shared" si="0"/>
        <v>-49.087196846840044</v>
      </c>
      <c r="D5" s="28">
        <f t="shared" si="0"/>
        <v>-49.087196846840044</v>
      </c>
      <c r="E5" s="28">
        <f t="shared" si="0"/>
        <v>-49.087196846840044</v>
      </c>
      <c r="F5" s="28">
        <f t="shared" si="0"/>
        <v>-49.087196846840044</v>
      </c>
      <c r="G5" s="27">
        <f t="shared" si="0"/>
        <v>-49.087196846840044</v>
      </c>
      <c r="H5" s="28">
        <f t="shared" si="0"/>
        <v>-49.087196846840044</v>
      </c>
      <c r="I5" s="29">
        <f t="shared" si="0"/>
        <v>-49.087196846840044</v>
      </c>
      <c r="J5" s="28">
        <f t="shared" si="0"/>
        <v>-49.087196846840044</v>
      </c>
      <c r="K5" s="29">
        <f t="shared" si="0"/>
        <v>-49.087196846840044</v>
      </c>
      <c r="L5" s="29">
        <f t="shared" si="0"/>
        <v>-49.087196846840044</v>
      </c>
      <c r="N5" t="s">
        <v>20</v>
      </c>
      <c r="O5" s="36">
        <f>(3*10^8)/(2.4*10^9)</f>
        <v>0.125</v>
      </c>
    </row>
    <row r="6" spans="1:15" ht="15" thickBot="1" x14ac:dyDescent="0.35">
      <c r="A6" s="71">
        <f>Punkter!$C$5</f>
        <v>8</v>
      </c>
      <c r="B6" s="72"/>
      <c r="C6" s="24">
        <f t="shared" si="0"/>
        <v>-55.107796760119669</v>
      </c>
      <c r="D6" s="25">
        <f t="shared" si="0"/>
        <v>-55.107796760119669</v>
      </c>
      <c r="E6" s="25">
        <f t="shared" si="0"/>
        <v>-55.107796760119669</v>
      </c>
      <c r="F6" s="25">
        <f t="shared" si="0"/>
        <v>-55.107796760119669</v>
      </c>
      <c r="G6" s="24">
        <f t="shared" si="0"/>
        <v>-55.107796760119669</v>
      </c>
      <c r="H6" s="25">
        <f t="shared" si="0"/>
        <v>-55.107796760119669</v>
      </c>
      <c r="I6" s="26">
        <f t="shared" si="0"/>
        <v>-55.107796760119669</v>
      </c>
      <c r="J6" s="25">
        <f t="shared" si="0"/>
        <v>-55.107796760119669</v>
      </c>
      <c r="K6" s="26">
        <f t="shared" si="0"/>
        <v>-55.107796760119669</v>
      </c>
      <c r="L6" s="26">
        <f t="shared" si="0"/>
        <v>-55.107796760119669</v>
      </c>
    </row>
    <row r="7" spans="1:15" ht="15" thickBot="1" x14ac:dyDescent="0.35">
      <c r="A7" s="71">
        <f>Punkter!$C$6</f>
        <v>15</v>
      </c>
      <c r="B7" s="72"/>
      <c r="C7" s="30">
        <f t="shared" si="0"/>
        <v>-60.567822201394421</v>
      </c>
      <c r="D7" s="31">
        <f t="shared" si="0"/>
        <v>-60.567822201394421</v>
      </c>
      <c r="E7" s="31">
        <f t="shared" si="0"/>
        <v>-60.567822201394421</v>
      </c>
      <c r="F7" s="31">
        <f t="shared" si="0"/>
        <v>-60.567822201394421</v>
      </c>
      <c r="G7" s="30">
        <f t="shared" si="0"/>
        <v>-60.567822201394421</v>
      </c>
      <c r="H7" s="31">
        <f t="shared" si="0"/>
        <v>-60.567822201394421</v>
      </c>
      <c r="I7" s="32">
        <f t="shared" si="0"/>
        <v>-60.567822201394421</v>
      </c>
      <c r="J7" s="31">
        <f t="shared" si="0"/>
        <v>-60.567822201394421</v>
      </c>
      <c r="K7" s="32">
        <f t="shared" si="0"/>
        <v>-60.567822201394421</v>
      </c>
      <c r="L7" s="32">
        <f t="shared" si="0"/>
        <v>-60.567822201394421</v>
      </c>
    </row>
    <row r="8" spans="1:15" ht="15" thickBot="1" x14ac:dyDescent="0.35">
      <c r="A8" s="71">
        <f>Punkter!$C$7</f>
        <v>30</v>
      </c>
      <c r="B8" s="72"/>
      <c r="C8" s="33">
        <f t="shared" si="0"/>
        <v>-66.588422114674046</v>
      </c>
      <c r="D8" s="34">
        <f t="shared" si="0"/>
        <v>-66.588422114674046</v>
      </c>
      <c r="E8" s="34">
        <f t="shared" si="0"/>
        <v>-66.588422114674046</v>
      </c>
      <c r="F8" s="34">
        <f t="shared" si="0"/>
        <v>-66.588422114674046</v>
      </c>
      <c r="G8" s="33">
        <f t="shared" si="0"/>
        <v>-66.588422114674046</v>
      </c>
      <c r="H8" s="34">
        <f t="shared" si="0"/>
        <v>-66.588422114674046</v>
      </c>
      <c r="I8" s="35">
        <f t="shared" si="0"/>
        <v>-66.588422114674046</v>
      </c>
      <c r="J8" s="34">
        <f t="shared" si="0"/>
        <v>-66.588422114674046</v>
      </c>
      <c r="K8" s="35">
        <f t="shared" si="0"/>
        <v>-66.588422114674046</v>
      </c>
      <c r="L8" s="35">
        <f t="shared" si="0"/>
        <v>-66.588422114674046</v>
      </c>
    </row>
    <row r="10" spans="1:15" ht="15" thickBot="1" x14ac:dyDescent="0.35"/>
    <row r="11" spans="1:15" x14ac:dyDescent="0.3">
      <c r="A11" s="67" t="s">
        <v>22</v>
      </c>
      <c r="B11" s="18" t="s">
        <v>2</v>
      </c>
      <c r="C11" s="67">
        <f>Punkter!$A$2</f>
        <v>0.01</v>
      </c>
      <c r="D11" s="69"/>
      <c r="E11" s="69"/>
      <c r="F11" s="70"/>
      <c r="G11" s="67">
        <f>Punkter!$A$3</f>
        <v>0.08</v>
      </c>
      <c r="H11" s="69"/>
      <c r="I11" s="70"/>
      <c r="J11" s="67">
        <f>Punkter!$A$4</f>
        <v>0.34</v>
      </c>
      <c r="K11" s="70"/>
      <c r="L11" s="17">
        <f>Punkter!$A$5</f>
        <v>2</v>
      </c>
      <c r="O11" t="s">
        <v>21</v>
      </c>
    </row>
    <row r="12" spans="1:15" ht="15" thickBot="1" x14ac:dyDescent="0.35">
      <c r="A12" s="68"/>
      <c r="B12" s="4" t="s">
        <v>3</v>
      </c>
      <c r="C12" s="20">
        <f>Punkter!$A$2</f>
        <v>0.01</v>
      </c>
      <c r="D12" s="1">
        <f>Punkter!$A$3</f>
        <v>0.08</v>
      </c>
      <c r="E12" s="1">
        <f>Punkter!$A$4</f>
        <v>0.34</v>
      </c>
      <c r="F12" s="8">
        <f>Punkter!$A$5</f>
        <v>2</v>
      </c>
      <c r="G12" s="20">
        <f>Punkter!$A$3</f>
        <v>0.08</v>
      </c>
      <c r="H12" s="1">
        <f>Punkter!$A$4</f>
        <v>0.34</v>
      </c>
      <c r="I12" s="8">
        <f>Punkter!$A$5</f>
        <v>2</v>
      </c>
      <c r="J12" s="1">
        <f>Punkter!$A$4</f>
        <v>0.34</v>
      </c>
      <c r="K12" s="8">
        <f>Punkter!$A$5</f>
        <v>2</v>
      </c>
      <c r="L12" s="8">
        <f>Punkter!$A$5</f>
        <v>2</v>
      </c>
      <c r="N12" t="s">
        <v>17</v>
      </c>
      <c r="O12">
        <v>1</v>
      </c>
    </row>
    <row r="13" spans="1:15" ht="15" thickBot="1" x14ac:dyDescent="0.35">
      <c r="A13" s="71">
        <f>Punkter!$C$2</f>
        <v>1</v>
      </c>
      <c r="B13" s="72"/>
      <c r="C13" s="21">
        <f t="shared" ref="C13:L18" si="1">$O$2+$O$3+$O$4+20*LOG10($O$5/(4*PI()*$A13))</f>
        <v>-37.045997020280801</v>
      </c>
      <c r="D13" s="22">
        <f t="shared" si="1"/>
        <v>-37.045997020280801</v>
      </c>
      <c r="E13" s="22">
        <f t="shared" si="1"/>
        <v>-37.045997020280801</v>
      </c>
      <c r="F13" s="22">
        <f>$O$2+$O$3+$O$4+20*LOG10($O$5/(4*PI()*$A13))</f>
        <v>-37.045997020280801</v>
      </c>
      <c r="G13" s="21">
        <f t="shared" si="1"/>
        <v>-37.045997020280801</v>
      </c>
      <c r="H13" s="22">
        <f t="shared" si="1"/>
        <v>-37.045997020280801</v>
      </c>
      <c r="I13" s="23">
        <f t="shared" si="1"/>
        <v>-37.045997020280801</v>
      </c>
      <c r="J13" s="22">
        <f t="shared" si="1"/>
        <v>-37.045997020280801</v>
      </c>
      <c r="K13" s="23">
        <f t="shared" si="1"/>
        <v>-37.045997020280801</v>
      </c>
      <c r="L13" s="23">
        <f t="shared" si="1"/>
        <v>-37.045997020280801</v>
      </c>
      <c r="N13" t="s">
        <v>18</v>
      </c>
      <c r="O13">
        <v>1</v>
      </c>
    </row>
    <row r="14" spans="1:15" ht="15" thickBot="1" x14ac:dyDescent="0.35">
      <c r="A14" s="71">
        <f>Punkter!$C$3</f>
        <v>2</v>
      </c>
      <c r="B14" s="72"/>
      <c r="C14" s="24">
        <f t="shared" si="1"/>
        <v>-43.066596933560426</v>
      </c>
      <c r="D14" s="25">
        <f t="shared" si="1"/>
        <v>-43.066596933560426</v>
      </c>
      <c r="E14" s="25">
        <f t="shared" si="1"/>
        <v>-43.066596933560426</v>
      </c>
      <c r="F14" s="25">
        <f t="shared" si="1"/>
        <v>-43.066596933560426</v>
      </c>
      <c r="G14" s="24">
        <f t="shared" si="1"/>
        <v>-43.066596933560426</v>
      </c>
      <c r="H14" s="25">
        <f t="shared" si="1"/>
        <v>-43.066596933560426</v>
      </c>
      <c r="I14" s="26">
        <f t="shared" si="1"/>
        <v>-43.066596933560426</v>
      </c>
      <c r="J14" s="25">
        <f t="shared" si="1"/>
        <v>-43.066596933560426</v>
      </c>
      <c r="K14" s="26">
        <f t="shared" si="1"/>
        <v>-43.066596933560426</v>
      </c>
      <c r="L14" s="26">
        <f t="shared" si="1"/>
        <v>-43.066596933560426</v>
      </c>
      <c r="N14" t="s">
        <v>19</v>
      </c>
      <c r="O14">
        <v>1</v>
      </c>
    </row>
    <row r="15" spans="1:15" ht="15" thickBot="1" x14ac:dyDescent="0.35">
      <c r="A15" s="71">
        <f>Punkter!$C$4</f>
        <v>4</v>
      </c>
      <c r="B15" s="72"/>
      <c r="C15" s="27">
        <f t="shared" si="1"/>
        <v>-49.087196846840044</v>
      </c>
      <c r="D15" s="28">
        <f t="shared" si="1"/>
        <v>-49.087196846840044</v>
      </c>
      <c r="E15" s="28">
        <f t="shared" si="1"/>
        <v>-49.087196846840044</v>
      </c>
      <c r="F15" s="28">
        <f t="shared" si="1"/>
        <v>-49.087196846840044</v>
      </c>
      <c r="G15" s="27">
        <f t="shared" si="1"/>
        <v>-49.087196846840044</v>
      </c>
      <c r="H15" s="28">
        <f t="shared" si="1"/>
        <v>-49.087196846840044</v>
      </c>
      <c r="I15" s="29">
        <f t="shared" si="1"/>
        <v>-49.087196846840044</v>
      </c>
      <c r="J15" s="28">
        <f t="shared" si="1"/>
        <v>-49.087196846840044</v>
      </c>
      <c r="K15" s="29">
        <f t="shared" si="1"/>
        <v>-49.087196846840044</v>
      </c>
      <c r="L15" s="29">
        <f t="shared" si="1"/>
        <v>-49.087196846840044</v>
      </c>
      <c r="N15" t="s">
        <v>20</v>
      </c>
      <c r="O15" s="36">
        <f>(3*10^8)/(2.4*10^9)</f>
        <v>0.125</v>
      </c>
    </row>
    <row r="16" spans="1:15" ht="15" thickBot="1" x14ac:dyDescent="0.35">
      <c r="A16" s="71">
        <f>Punkter!$C$5</f>
        <v>8</v>
      </c>
      <c r="B16" s="72"/>
      <c r="C16" s="24">
        <f t="shared" si="1"/>
        <v>-55.107796760119669</v>
      </c>
      <c r="D16" s="25">
        <f t="shared" si="1"/>
        <v>-55.107796760119669</v>
      </c>
      <c r="E16" s="25">
        <f t="shared" si="1"/>
        <v>-55.107796760119669</v>
      </c>
      <c r="F16" s="25">
        <f t="shared" si="1"/>
        <v>-55.107796760119669</v>
      </c>
      <c r="G16" s="24">
        <f t="shared" si="1"/>
        <v>-55.107796760119669</v>
      </c>
      <c r="H16" s="25">
        <f t="shared" si="1"/>
        <v>-55.107796760119669</v>
      </c>
      <c r="I16" s="26">
        <f t="shared" si="1"/>
        <v>-55.107796760119669</v>
      </c>
      <c r="J16" s="25">
        <f t="shared" si="1"/>
        <v>-55.107796760119669</v>
      </c>
      <c r="K16" s="26">
        <f t="shared" si="1"/>
        <v>-55.107796760119669</v>
      </c>
      <c r="L16" s="26">
        <f t="shared" si="1"/>
        <v>-55.107796760119669</v>
      </c>
    </row>
    <row r="17" spans="1:12" ht="15" thickBot="1" x14ac:dyDescent="0.35">
      <c r="A17" s="71">
        <f>Punkter!$C$6</f>
        <v>15</v>
      </c>
      <c r="B17" s="72"/>
      <c r="C17" s="30">
        <f t="shared" si="1"/>
        <v>-60.567822201394421</v>
      </c>
      <c r="D17" s="31">
        <f t="shared" si="1"/>
        <v>-60.567822201394421</v>
      </c>
      <c r="E17" s="31">
        <f t="shared" si="1"/>
        <v>-60.567822201394421</v>
      </c>
      <c r="F17" s="31">
        <f t="shared" si="1"/>
        <v>-60.567822201394421</v>
      </c>
      <c r="G17" s="30">
        <f t="shared" si="1"/>
        <v>-60.567822201394421</v>
      </c>
      <c r="H17" s="31">
        <f t="shared" si="1"/>
        <v>-60.567822201394421</v>
      </c>
      <c r="I17" s="32">
        <f t="shared" si="1"/>
        <v>-60.567822201394421</v>
      </c>
      <c r="J17" s="31">
        <f t="shared" si="1"/>
        <v>-60.567822201394421</v>
      </c>
      <c r="K17" s="32">
        <f t="shared" si="1"/>
        <v>-60.567822201394421</v>
      </c>
      <c r="L17" s="32">
        <f t="shared" si="1"/>
        <v>-60.567822201394421</v>
      </c>
    </row>
    <row r="18" spans="1:12" ht="15" thickBot="1" x14ac:dyDescent="0.35">
      <c r="A18" s="71">
        <f>Punkter!$C$7</f>
        <v>30</v>
      </c>
      <c r="B18" s="72"/>
      <c r="C18" s="33">
        <f t="shared" si="1"/>
        <v>-66.588422114674046</v>
      </c>
      <c r="D18" s="34">
        <f t="shared" si="1"/>
        <v>-66.588422114674046</v>
      </c>
      <c r="E18" s="34">
        <f t="shared" si="1"/>
        <v>-66.588422114674046</v>
      </c>
      <c r="F18" s="34">
        <f t="shared" si="1"/>
        <v>-66.588422114674046</v>
      </c>
      <c r="G18" s="33">
        <f t="shared" si="1"/>
        <v>-66.588422114674046</v>
      </c>
      <c r="H18" s="34">
        <f t="shared" si="1"/>
        <v>-66.588422114674046</v>
      </c>
      <c r="I18" s="35">
        <f t="shared" si="1"/>
        <v>-66.588422114674046</v>
      </c>
      <c r="J18" s="34">
        <f t="shared" si="1"/>
        <v>-66.588422114674046</v>
      </c>
      <c r="K18" s="35">
        <f t="shared" si="1"/>
        <v>-66.588422114674046</v>
      </c>
      <c r="L18" s="35">
        <f t="shared" si="1"/>
        <v>-66.588422114674046</v>
      </c>
    </row>
  </sheetData>
  <mergeCells count="20">
    <mergeCell ref="A4:B4"/>
    <mergeCell ref="A1:A2"/>
    <mergeCell ref="C1:F1"/>
    <mergeCell ref="G1:I1"/>
    <mergeCell ref="J1:K1"/>
    <mergeCell ref="A3:B3"/>
    <mergeCell ref="A5:B5"/>
    <mergeCell ref="A6:B6"/>
    <mergeCell ref="A7:B7"/>
    <mergeCell ref="A8:B8"/>
    <mergeCell ref="A11:A12"/>
    <mergeCell ref="A17:B17"/>
    <mergeCell ref="A18:B18"/>
    <mergeCell ref="G11:I11"/>
    <mergeCell ref="J11:K11"/>
    <mergeCell ref="A13:B13"/>
    <mergeCell ref="A14:B14"/>
    <mergeCell ref="A15:B15"/>
    <mergeCell ref="A16:B16"/>
    <mergeCell ref="C11:F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F13" sqref="F13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67" t="s">
        <v>4</v>
      </c>
      <c r="B1" s="53" t="s">
        <v>3</v>
      </c>
      <c r="C1" s="67">
        <f>Punkter!$A$2</f>
        <v>0.01</v>
      </c>
      <c r="D1" s="69"/>
      <c r="E1" s="69"/>
      <c r="F1" s="70"/>
      <c r="G1" s="67">
        <f>Punkter!$A$3</f>
        <v>0.08</v>
      </c>
      <c r="H1" s="69"/>
      <c r="I1" s="70"/>
      <c r="J1" s="67">
        <f>Punkter!$A$4</f>
        <v>0.34</v>
      </c>
      <c r="K1" s="70"/>
      <c r="L1" s="17">
        <f>Punkter!$A$5</f>
        <v>2</v>
      </c>
    </row>
    <row r="2" spans="1:18" ht="17.399999999999999" customHeight="1" thickBot="1" x14ac:dyDescent="0.35">
      <c r="A2" s="68"/>
      <c r="B2" s="4" t="s">
        <v>2</v>
      </c>
      <c r="C2" s="54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54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58">
        <f>Punkter!$C$2</f>
        <v>1</v>
      </c>
      <c r="B3" s="59"/>
      <c r="C3" s="2">
        <v>63.12</v>
      </c>
      <c r="D3" s="14">
        <v>53.71</v>
      </c>
      <c r="E3" s="13">
        <v>48.33</v>
      </c>
      <c r="F3" s="53">
        <v>50.52</v>
      </c>
      <c r="G3" s="13">
        <v>42.54</v>
      </c>
      <c r="H3" s="42">
        <v>41.44</v>
      </c>
      <c r="I3" s="55">
        <v>49.99</v>
      </c>
      <c r="J3" s="10">
        <v>47.99</v>
      </c>
      <c r="K3" s="53">
        <v>58.66</v>
      </c>
      <c r="L3" s="53">
        <v>43.31</v>
      </c>
    </row>
    <row r="4" spans="1:18" ht="17.399999999999999" customHeight="1" x14ac:dyDescent="0.3">
      <c r="A4" s="60"/>
      <c r="B4" s="61"/>
      <c r="C4" s="2">
        <v>62.83</v>
      </c>
      <c r="D4" s="14">
        <v>53.3</v>
      </c>
      <c r="E4" s="14">
        <v>49</v>
      </c>
      <c r="F4" s="8">
        <v>50.13</v>
      </c>
      <c r="G4" s="14">
        <v>42.57</v>
      </c>
      <c r="H4" s="41">
        <v>41.48</v>
      </c>
      <c r="I4" s="1">
        <v>49.01</v>
      </c>
      <c r="J4" s="11">
        <v>47.87</v>
      </c>
      <c r="K4" s="8">
        <v>59.37</v>
      </c>
      <c r="L4" s="8">
        <v>43.34</v>
      </c>
      <c r="N4" s="64" t="s">
        <v>6</v>
      </c>
      <c r="O4" s="64"/>
      <c r="P4" s="64"/>
      <c r="Q4" s="64"/>
      <c r="R4" s="64"/>
    </row>
    <row r="5" spans="1:18" ht="17.399999999999999" customHeight="1" x14ac:dyDescent="0.3">
      <c r="A5" s="60"/>
      <c r="B5" s="61"/>
      <c r="C5" s="2">
        <v>63</v>
      </c>
      <c r="D5" s="14">
        <v>54.31</v>
      </c>
      <c r="E5" s="14">
        <v>49.57</v>
      </c>
      <c r="F5" s="9">
        <v>50.28</v>
      </c>
      <c r="G5" s="14">
        <v>42.28</v>
      </c>
      <c r="H5" s="41">
        <v>41.28</v>
      </c>
      <c r="I5" s="1">
        <v>49.85</v>
      </c>
      <c r="J5" s="11">
        <v>48.11</v>
      </c>
      <c r="K5" s="8">
        <v>58.69</v>
      </c>
      <c r="L5" s="8">
        <v>43.04</v>
      </c>
      <c r="N5" s="64" t="s">
        <v>7</v>
      </c>
      <c r="O5" s="64"/>
      <c r="P5" s="64" t="s">
        <v>66</v>
      </c>
      <c r="Q5" s="64"/>
      <c r="R5" s="64"/>
    </row>
    <row r="6" spans="1:18" ht="17.399999999999999" customHeight="1" x14ac:dyDescent="0.3">
      <c r="A6" s="60"/>
      <c r="B6" s="61"/>
      <c r="C6" s="2">
        <v>62.8</v>
      </c>
      <c r="D6" s="14">
        <v>53.05</v>
      </c>
      <c r="E6" s="14">
        <v>48.23</v>
      </c>
      <c r="F6" s="9">
        <v>50.62</v>
      </c>
      <c r="G6" s="14">
        <v>42.25</v>
      </c>
      <c r="H6" s="43">
        <v>41.16</v>
      </c>
      <c r="I6" s="1">
        <v>49.38</v>
      </c>
      <c r="J6" s="11">
        <v>47.69</v>
      </c>
      <c r="K6" s="8">
        <v>59.06</v>
      </c>
      <c r="L6" s="8">
        <v>42.94</v>
      </c>
      <c r="N6" s="64" t="s">
        <v>8</v>
      </c>
      <c r="O6" s="64"/>
      <c r="P6" s="64" t="s">
        <v>66</v>
      </c>
      <c r="Q6" s="64"/>
      <c r="R6" s="64"/>
    </row>
    <row r="7" spans="1:18" ht="17.399999999999999" customHeight="1" x14ac:dyDescent="0.3">
      <c r="A7" s="60"/>
      <c r="B7" s="61"/>
      <c r="C7" s="2">
        <v>63.17</v>
      </c>
      <c r="D7" s="14">
        <v>52.53</v>
      </c>
      <c r="E7" s="14">
        <v>48.57</v>
      </c>
      <c r="F7" s="8">
        <v>50.4</v>
      </c>
      <c r="G7" s="14">
        <v>42.38</v>
      </c>
      <c r="H7" s="41">
        <v>41.31</v>
      </c>
      <c r="I7" s="1">
        <v>49.79</v>
      </c>
      <c r="J7" s="11">
        <v>47.43</v>
      </c>
      <c r="K7" s="8">
        <v>58.11</v>
      </c>
      <c r="L7" s="8">
        <v>42.99</v>
      </c>
      <c r="N7" s="64" t="s">
        <v>9</v>
      </c>
      <c r="O7" s="64"/>
      <c r="P7" s="64" t="s">
        <v>51</v>
      </c>
      <c r="Q7" s="64"/>
      <c r="R7" s="64"/>
    </row>
    <row r="8" spans="1:18" ht="17.399999999999999" customHeight="1" x14ac:dyDescent="0.3">
      <c r="A8" s="60"/>
      <c r="B8" s="61"/>
      <c r="C8" s="2">
        <v>62.95</v>
      </c>
      <c r="D8" s="14">
        <v>52.51</v>
      </c>
      <c r="E8" s="14">
        <v>48.13</v>
      </c>
      <c r="F8" s="8">
        <v>50.22</v>
      </c>
      <c r="G8" s="14">
        <v>42.54</v>
      </c>
      <c r="H8" s="41">
        <v>41.11</v>
      </c>
      <c r="I8" s="1">
        <v>49.63</v>
      </c>
      <c r="J8" s="11">
        <v>47.86</v>
      </c>
      <c r="K8" s="8">
        <v>59.87</v>
      </c>
      <c r="L8" s="8">
        <v>42.78</v>
      </c>
      <c r="N8" s="64" t="s">
        <v>10</v>
      </c>
      <c r="O8" s="64"/>
      <c r="P8" s="64">
        <v>2.59</v>
      </c>
      <c r="Q8" s="64"/>
      <c r="R8" s="64"/>
    </row>
    <row r="9" spans="1:18" ht="17.399999999999999" customHeight="1" x14ac:dyDescent="0.3">
      <c r="A9" s="60"/>
      <c r="B9" s="61"/>
      <c r="C9" s="2">
        <v>63</v>
      </c>
      <c r="D9" s="14">
        <v>52.37</v>
      </c>
      <c r="E9" s="14">
        <v>48.03</v>
      </c>
      <c r="F9" s="8">
        <v>50.44</v>
      </c>
      <c r="G9" s="14">
        <v>42.45</v>
      </c>
      <c r="H9" s="41">
        <v>41.25</v>
      </c>
      <c r="I9" s="1">
        <v>50.32</v>
      </c>
      <c r="J9" s="11">
        <v>47.75</v>
      </c>
      <c r="K9" s="8">
        <v>59.18</v>
      </c>
      <c r="L9" s="8">
        <v>42.8</v>
      </c>
      <c r="N9" s="64" t="s">
        <v>11</v>
      </c>
      <c r="O9" s="64"/>
      <c r="P9" s="66">
        <v>42674</v>
      </c>
      <c r="Q9" s="64"/>
      <c r="R9" s="64"/>
    </row>
    <row r="10" spans="1:18" ht="17.399999999999999" customHeight="1" x14ac:dyDescent="0.3">
      <c r="A10" s="60"/>
      <c r="B10" s="61"/>
      <c r="C10" s="2">
        <v>63.25</v>
      </c>
      <c r="D10" s="14">
        <v>52.09</v>
      </c>
      <c r="E10" s="14">
        <v>48.21</v>
      </c>
      <c r="F10" s="8">
        <v>50.4</v>
      </c>
      <c r="G10" s="14">
        <v>42.39</v>
      </c>
      <c r="H10" s="41">
        <v>41.42</v>
      </c>
      <c r="I10" s="1">
        <v>50.33</v>
      </c>
      <c r="J10" s="11">
        <v>47.6</v>
      </c>
      <c r="K10" s="8">
        <v>59.34</v>
      </c>
      <c r="L10" s="8">
        <v>42.54</v>
      </c>
      <c r="N10" s="64" t="s">
        <v>12</v>
      </c>
      <c r="O10" s="64"/>
      <c r="P10" s="65"/>
      <c r="Q10" s="64"/>
      <c r="R10" s="64"/>
    </row>
    <row r="11" spans="1:18" ht="17.399999999999999" customHeight="1" x14ac:dyDescent="0.3">
      <c r="A11" s="60"/>
      <c r="B11" s="61"/>
      <c r="C11" s="2">
        <v>63.35</v>
      </c>
      <c r="D11" s="14">
        <v>52.13</v>
      </c>
      <c r="E11" s="14">
        <v>48.08</v>
      </c>
      <c r="F11" s="8">
        <v>50.66</v>
      </c>
      <c r="G11" s="14">
        <v>42.46</v>
      </c>
      <c r="H11" s="41">
        <v>41.53</v>
      </c>
      <c r="I11" s="1">
        <v>50.36</v>
      </c>
      <c r="J11" s="11">
        <v>47.47</v>
      </c>
      <c r="K11" s="8">
        <v>58.48</v>
      </c>
      <c r="L11" s="8">
        <v>42.7</v>
      </c>
      <c r="N11" s="64" t="s">
        <v>13</v>
      </c>
      <c r="O11" s="64"/>
      <c r="P11" s="64"/>
      <c r="Q11" s="64"/>
      <c r="R11" s="64"/>
    </row>
    <row r="12" spans="1:18" ht="17.399999999999999" customHeight="1" thickBot="1" x14ac:dyDescent="0.35">
      <c r="A12" s="60"/>
      <c r="B12" s="61"/>
      <c r="C12" s="54">
        <v>63.14</v>
      </c>
      <c r="D12" s="15">
        <v>52.21</v>
      </c>
      <c r="E12" s="15">
        <v>48.18</v>
      </c>
      <c r="F12" s="4">
        <v>50.5</v>
      </c>
      <c r="G12" s="15">
        <v>42.4</v>
      </c>
      <c r="H12" s="40">
        <v>41.2</v>
      </c>
      <c r="I12" s="6">
        <v>50.32</v>
      </c>
      <c r="J12" s="12">
        <v>47.75</v>
      </c>
      <c r="K12" s="4">
        <v>59.62</v>
      </c>
      <c r="L12" s="4">
        <v>42.52</v>
      </c>
      <c r="N12" s="64" t="s">
        <v>14</v>
      </c>
      <c r="O12" s="64"/>
      <c r="P12" s="64" t="s">
        <v>26</v>
      </c>
      <c r="Q12" s="64"/>
      <c r="R12" s="64"/>
    </row>
    <row r="13" spans="1:18" ht="16.95" customHeight="1" x14ac:dyDescent="0.3">
      <c r="A13" s="58">
        <f>Punkter!$C$3</f>
        <v>2</v>
      </c>
      <c r="B13" s="59"/>
      <c r="C13" s="2">
        <v>62.09</v>
      </c>
      <c r="D13" s="14">
        <v>60.62</v>
      </c>
      <c r="E13" s="14">
        <v>60.41</v>
      </c>
      <c r="F13" s="8">
        <v>49.02</v>
      </c>
      <c r="G13" s="14">
        <v>52.12</v>
      </c>
      <c r="H13" s="41">
        <v>50.72</v>
      </c>
      <c r="I13" s="1">
        <v>46.5</v>
      </c>
      <c r="J13" s="11">
        <v>54.62</v>
      </c>
      <c r="K13" s="8">
        <v>53.34</v>
      </c>
      <c r="L13" s="8">
        <v>50.07</v>
      </c>
    </row>
    <row r="14" spans="1:18" ht="16.95" customHeight="1" x14ac:dyDescent="0.3">
      <c r="A14" s="60"/>
      <c r="B14" s="61"/>
      <c r="C14" s="2">
        <v>61.66</v>
      </c>
      <c r="D14" s="14">
        <v>60.38</v>
      </c>
      <c r="E14" s="14">
        <v>58.55</v>
      </c>
      <c r="F14" s="8">
        <v>49.03</v>
      </c>
      <c r="G14" s="14">
        <v>52.84</v>
      </c>
      <c r="H14" s="41">
        <v>50.38</v>
      </c>
      <c r="I14" s="1">
        <v>46.93</v>
      </c>
      <c r="J14" s="11">
        <v>54.76</v>
      </c>
      <c r="K14" s="8">
        <v>53.71</v>
      </c>
      <c r="L14" s="8">
        <v>50.26</v>
      </c>
    </row>
    <row r="15" spans="1:18" ht="16.95" customHeight="1" x14ac:dyDescent="0.3">
      <c r="A15" s="60"/>
      <c r="B15" s="61"/>
      <c r="C15" s="2">
        <v>60.76</v>
      </c>
      <c r="D15" s="14">
        <v>59.79</v>
      </c>
      <c r="E15" s="14">
        <v>58.31</v>
      </c>
      <c r="F15" s="8">
        <v>48.5</v>
      </c>
      <c r="G15" s="14">
        <v>52.95</v>
      </c>
      <c r="H15" s="41">
        <v>49.8</v>
      </c>
      <c r="I15" s="1">
        <v>46.74</v>
      </c>
      <c r="J15" s="11">
        <v>54.85</v>
      </c>
      <c r="K15" s="8">
        <v>53.57</v>
      </c>
      <c r="L15" s="8">
        <v>50.41</v>
      </c>
    </row>
    <row r="16" spans="1:18" ht="16.95" customHeight="1" x14ac:dyDescent="0.3">
      <c r="A16" s="60"/>
      <c r="B16" s="61"/>
      <c r="C16" s="2">
        <v>61.24</v>
      </c>
      <c r="D16" s="14">
        <v>60.39</v>
      </c>
      <c r="E16" s="14">
        <v>58.18</v>
      </c>
      <c r="F16" s="8">
        <v>49.32</v>
      </c>
      <c r="G16" s="14">
        <v>53.14</v>
      </c>
      <c r="H16" s="41">
        <v>50.3</v>
      </c>
      <c r="I16" s="1">
        <v>46.77</v>
      </c>
      <c r="J16" s="11">
        <v>54.58</v>
      </c>
      <c r="K16" s="8">
        <v>53.65</v>
      </c>
      <c r="L16" s="8">
        <v>49.96</v>
      </c>
    </row>
    <row r="17" spans="1:12" ht="16.95" customHeight="1" x14ac:dyDescent="0.3">
      <c r="A17" s="60"/>
      <c r="B17" s="61"/>
      <c r="C17" s="2">
        <v>61.59</v>
      </c>
      <c r="D17" s="14">
        <v>58.83</v>
      </c>
      <c r="E17" s="14">
        <v>58.22</v>
      </c>
      <c r="F17" s="8">
        <v>49.28</v>
      </c>
      <c r="G17" s="14">
        <v>52.78</v>
      </c>
      <c r="H17" s="41">
        <v>50.4</v>
      </c>
      <c r="I17" s="1">
        <v>46.76</v>
      </c>
      <c r="J17" s="11">
        <v>54.6</v>
      </c>
      <c r="K17" s="8">
        <v>53.44</v>
      </c>
      <c r="L17" s="8">
        <v>50.14</v>
      </c>
    </row>
    <row r="18" spans="1:12" ht="16.95" customHeight="1" x14ac:dyDescent="0.3">
      <c r="A18" s="60"/>
      <c r="B18" s="61"/>
      <c r="C18" s="2">
        <v>61.38</v>
      </c>
      <c r="D18" s="14">
        <v>59.05</v>
      </c>
      <c r="E18" s="14">
        <v>58.09</v>
      </c>
      <c r="F18" s="8">
        <v>49.45</v>
      </c>
      <c r="G18" s="14">
        <v>53.21</v>
      </c>
      <c r="H18" s="41">
        <v>50.17</v>
      </c>
      <c r="I18" s="1">
        <v>46.68</v>
      </c>
      <c r="J18" s="11">
        <v>54.62</v>
      </c>
      <c r="K18" s="8">
        <v>53.5</v>
      </c>
      <c r="L18" s="8">
        <v>50.06</v>
      </c>
    </row>
    <row r="19" spans="1:12" ht="16.95" customHeight="1" x14ac:dyDescent="0.3">
      <c r="A19" s="60"/>
      <c r="B19" s="61"/>
      <c r="C19" s="2">
        <v>61.42</v>
      </c>
      <c r="D19" s="14">
        <v>59.1</v>
      </c>
      <c r="E19" s="14">
        <v>58.07</v>
      </c>
      <c r="F19" s="8">
        <v>49.39</v>
      </c>
      <c r="G19" s="14">
        <v>52.75</v>
      </c>
      <c r="H19" s="41">
        <v>50.48</v>
      </c>
      <c r="I19" s="1">
        <v>46.64</v>
      </c>
      <c r="J19" s="11">
        <v>53.99</v>
      </c>
      <c r="K19" s="8">
        <v>53.72</v>
      </c>
      <c r="L19" s="8">
        <v>50</v>
      </c>
    </row>
    <row r="20" spans="1:12" ht="16.95" customHeight="1" x14ac:dyDescent="0.3">
      <c r="A20" s="60"/>
      <c r="B20" s="61"/>
      <c r="C20" s="2">
        <v>61.34</v>
      </c>
      <c r="D20" s="14">
        <v>59.26</v>
      </c>
      <c r="E20" s="14">
        <v>58.01</v>
      </c>
      <c r="F20" s="8">
        <v>49.16</v>
      </c>
      <c r="G20" s="14">
        <v>52.88</v>
      </c>
      <c r="H20" s="41">
        <v>50.14</v>
      </c>
      <c r="I20" s="1">
        <v>46.67</v>
      </c>
      <c r="J20" s="11">
        <v>54.54</v>
      </c>
      <c r="K20" s="8">
        <v>53.62</v>
      </c>
      <c r="L20" s="8">
        <v>49.95</v>
      </c>
    </row>
    <row r="21" spans="1:12" ht="16.95" customHeight="1" x14ac:dyDescent="0.3">
      <c r="A21" s="60"/>
      <c r="B21" s="61"/>
      <c r="C21" s="2">
        <v>61.7</v>
      </c>
      <c r="D21" s="14">
        <v>59.06</v>
      </c>
      <c r="E21" s="14">
        <v>57.79</v>
      </c>
      <c r="F21" s="8">
        <v>48.86</v>
      </c>
      <c r="G21" s="14">
        <v>52.29</v>
      </c>
      <c r="H21" s="41">
        <v>50.24</v>
      </c>
      <c r="I21" s="1">
        <v>46.66</v>
      </c>
      <c r="J21" s="11">
        <v>54.31</v>
      </c>
      <c r="K21" s="8">
        <v>53.47</v>
      </c>
      <c r="L21" s="8">
        <v>50</v>
      </c>
    </row>
    <row r="22" spans="1:12" ht="16.95" customHeight="1" thickBot="1" x14ac:dyDescent="0.35">
      <c r="A22" s="60"/>
      <c r="B22" s="61"/>
      <c r="C22" s="54">
        <v>61.78</v>
      </c>
      <c r="D22" s="15">
        <v>59.48</v>
      </c>
      <c r="E22" s="14">
        <v>57.93</v>
      </c>
      <c r="F22" s="8">
        <v>48.85</v>
      </c>
      <c r="G22" s="14">
        <v>52.27</v>
      </c>
      <c r="H22" s="41">
        <v>50.24</v>
      </c>
      <c r="I22" s="1">
        <v>46.59</v>
      </c>
      <c r="J22" s="11">
        <v>54.11</v>
      </c>
      <c r="K22" s="8">
        <v>54.1</v>
      </c>
      <c r="L22" s="8">
        <v>50.02</v>
      </c>
    </row>
    <row r="23" spans="1:12" ht="16.95" customHeight="1" x14ac:dyDescent="0.3">
      <c r="A23" s="58">
        <v>4</v>
      </c>
      <c r="B23" s="59"/>
      <c r="C23" s="2">
        <v>81.83</v>
      </c>
      <c r="D23" s="14">
        <v>64.42</v>
      </c>
      <c r="E23" s="13">
        <v>70.319999999999993</v>
      </c>
      <c r="F23" s="53">
        <v>55.57</v>
      </c>
      <c r="G23" s="13">
        <v>71.17</v>
      </c>
      <c r="H23" s="42">
        <v>57.58</v>
      </c>
      <c r="I23" s="55">
        <v>68.87</v>
      </c>
      <c r="J23" s="10">
        <v>51.95</v>
      </c>
      <c r="K23" s="53">
        <v>52.1</v>
      </c>
      <c r="L23" s="53">
        <v>54.39</v>
      </c>
    </row>
    <row r="24" spans="1:12" ht="16.95" customHeight="1" x14ac:dyDescent="0.3">
      <c r="A24" s="60"/>
      <c r="B24" s="61"/>
      <c r="C24" s="2">
        <v>82.82</v>
      </c>
      <c r="D24" s="14">
        <v>64.97</v>
      </c>
      <c r="E24" s="14">
        <v>71.62</v>
      </c>
      <c r="F24" s="8">
        <v>55.62</v>
      </c>
      <c r="G24" s="14">
        <v>70.05</v>
      </c>
      <c r="H24" s="41">
        <v>57.61</v>
      </c>
      <c r="I24" s="1">
        <v>70.709999999999994</v>
      </c>
      <c r="J24" s="11">
        <v>51.97</v>
      </c>
      <c r="K24" s="8">
        <v>52.14</v>
      </c>
      <c r="L24" s="8">
        <v>54.51</v>
      </c>
    </row>
    <row r="25" spans="1:12" ht="16.95" customHeight="1" x14ac:dyDescent="0.3">
      <c r="A25" s="60"/>
      <c r="B25" s="61"/>
      <c r="C25" s="2">
        <v>82.87</v>
      </c>
      <c r="D25" s="14">
        <v>65.349999999999994</v>
      </c>
      <c r="E25" s="14">
        <v>70.819999999999993</v>
      </c>
      <c r="F25" s="8">
        <v>55.8</v>
      </c>
      <c r="G25" s="14">
        <v>69.989999999999995</v>
      </c>
      <c r="H25" s="41">
        <v>57.47</v>
      </c>
      <c r="I25" s="1">
        <v>70.28</v>
      </c>
      <c r="J25" s="11">
        <v>52.18</v>
      </c>
      <c r="K25" s="8">
        <v>52.07</v>
      </c>
      <c r="L25" s="8">
        <v>54.59</v>
      </c>
    </row>
    <row r="26" spans="1:12" ht="16.95" customHeight="1" x14ac:dyDescent="0.3">
      <c r="A26" s="60"/>
      <c r="B26" s="61"/>
      <c r="C26" s="2">
        <v>82.43</v>
      </c>
      <c r="D26" s="14">
        <v>65.3</v>
      </c>
      <c r="E26" s="14">
        <v>71.03</v>
      </c>
      <c r="F26" s="8">
        <v>55.12</v>
      </c>
      <c r="G26" s="14">
        <v>70.8</v>
      </c>
      <c r="H26" s="41">
        <v>57.58</v>
      </c>
      <c r="I26" s="1">
        <v>71.2</v>
      </c>
      <c r="J26" s="11">
        <v>52</v>
      </c>
      <c r="K26" s="8">
        <v>51.72</v>
      </c>
      <c r="L26" s="8">
        <v>54.9</v>
      </c>
    </row>
    <row r="27" spans="1:12" ht="16.95" customHeight="1" x14ac:dyDescent="0.3">
      <c r="A27" s="60"/>
      <c r="B27" s="61"/>
      <c r="C27" s="2">
        <v>80.98</v>
      </c>
      <c r="D27" s="14">
        <v>65.599999999999994</v>
      </c>
      <c r="E27" s="14">
        <v>71.14</v>
      </c>
      <c r="F27" s="8">
        <v>55.01</v>
      </c>
      <c r="G27" s="14">
        <v>70.84</v>
      </c>
      <c r="H27" s="41">
        <v>57.62</v>
      </c>
      <c r="I27" s="1">
        <v>71.08</v>
      </c>
      <c r="J27" s="11">
        <v>51.98</v>
      </c>
      <c r="K27" s="8">
        <v>52.27</v>
      </c>
      <c r="L27" s="8">
        <v>54.63</v>
      </c>
    </row>
    <row r="28" spans="1:12" ht="16.95" customHeight="1" x14ac:dyDescent="0.3">
      <c r="A28" s="60"/>
      <c r="B28" s="61"/>
      <c r="C28" s="2">
        <v>83.79</v>
      </c>
      <c r="D28" s="14">
        <v>65.56</v>
      </c>
      <c r="E28" s="14">
        <v>72.239999999999995</v>
      </c>
      <c r="F28" s="8">
        <v>55.15</v>
      </c>
      <c r="G28" s="14">
        <v>70.72</v>
      </c>
      <c r="H28" s="41">
        <v>57.7</v>
      </c>
      <c r="I28" s="1">
        <v>70.62</v>
      </c>
      <c r="J28" s="11">
        <v>51.88</v>
      </c>
      <c r="K28" s="8">
        <v>51.68</v>
      </c>
      <c r="L28" s="8">
        <v>54.97</v>
      </c>
    </row>
    <row r="29" spans="1:12" ht="16.95" customHeight="1" x14ac:dyDescent="0.3">
      <c r="A29" s="60"/>
      <c r="B29" s="61"/>
      <c r="C29" s="2">
        <v>83.11</v>
      </c>
      <c r="D29" s="14">
        <v>65.56</v>
      </c>
      <c r="E29" s="14">
        <v>72.36</v>
      </c>
      <c r="F29" s="8">
        <v>55.4</v>
      </c>
      <c r="G29" s="14">
        <v>70.02</v>
      </c>
      <c r="H29" s="41">
        <v>57.05</v>
      </c>
      <c r="I29" s="1">
        <v>70.41</v>
      </c>
      <c r="J29" s="11">
        <v>52.36</v>
      </c>
      <c r="K29" s="8">
        <v>51.93</v>
      </c>
      <c r="L29" s="8">
        <v>54.65</v>
      </c>
    </row>
    <row r="30" spans="1:12" ht="16.95" customHeight="1" x14ac:dyDescent="0.3">
      <c r="A30" s="60"/>
      <c r="B30" s="61"/>
      <c r="C30" s="2">
        <v>83.33</v>
      </c>
      <c r="D30" s="14">
        <v>65.55</v>
      </c>
      <c r="E30" s="14">
        <v>72.42</v>
      </c>
      <c r="F30" s="8">
        <v>55.63</v>
      </c>
      <c r="G30" s="14">
        <v>68.62</v>
      </c>
      <c r="H30" s="41">
        <v>57.48</v>
      </c>
      <c r="I30" s="1">
        <v>69.8</v>
      </c>
      <c r="J30" s="11">
        <v>51.78</v>
      </c>
      <c r="K30" s="8">
        <v>51.82</v>
      </c>
      <c r="L30" s="8">
        <v>54.6</v>
      </c>
    </row>
    <row r="31" spans="1:12" ht="16.95" customHeight="1" x14ac:dyDescent="0.3">
      <c r="A31" s="60"/>
      <c r="B31" s="61"/>
      <c r="C31" s="2">
        <v>83.55</v>
      </c>
      <c r="D31" s="14">
        <v>65.650000000000006</v>
      </c>
      <c r="E31" s="14">
        <v>72.680000000000007</v>
      </c>
      <c r="F31" s="8">
        <v>55.52</v>
      </c>
      <c r="G31" s="14">
        <v>68.260000000000005</v>
      </c>
      <c r="H31" s="41">
        <v>57.1</v>
      </c>
      <c r="I31" s="1">
        <v>69.16</v>
      </c>
      <c r="J31" s="11">
        <v>52.17</v>
      </c>
      <c r="K31" s="8">
        <v>51.67</v>
      </c>
      <c r="L31" s="8">
        <v>54.69</v>
      </c>
    </row>
    <row r="32" spans="1:12" ht="16.95" customHeight="1" thickBot="1" x14ac:dyDescent="0.35">
      <c r="A32" s="60"/>
      <c r="B32" s="61"/>
      <c r="C32" s="54">
        <v>83.1</v>
      </c>
      <c r="D32" s="15">
        <v>65.55</v>
      </c>
      <c r="E32" s="15">
        <v>72.72</v>
      </c>
      <c r="F32" s="4">
        <v>55.39</v>
      </c>
      <c r="G32" s="15">
        <v>68.430000000000007</v>
      </c>
      <c r="H32" s="40">
        <v>57.39</v>
      </c>
      <c r="I32" s="6">
        <v>69.23</v>
      </c>
      <c r="J32" s="12">
        <v>51.86</v>
      </c>
      <c r="K32" s="4">
        <v>51.59</v>
      </c>
      <c r="L32" s="4">
        <v>54.91</v>
      </c>
    </row>
    <row r="33" spans="1:12" ht="16.95" customHeight="1" x14ac:dyDescent="0.3">
      <c r="A33" s="58">
        <v>8</v>
      </c>
      <c r="B33" s="59"/>
      <c r="C33" s="2">
        <v>88.54</v>
      </c>
      <c r="D33" s="14">
        <v>73.44</v>
      </c>
      <c r="E33" s="14">
        <v>78.13</v>
      </c>
      <c r="F33" s="8">
        <v>65.900000000000006</v>
      </c>
      <c r="G33" s="14">
        <v>74.84</v>
      </c>
      <c r="H33" s="41">
        <v>69.489999999999995</v>
      </c>
      <c r="I33" s="1">
        <v>59.21</v>
      </c>
      <c r="J33" s="11">
        <v>60.85</v>
      </c>
      <c r="K33" s="8">
        <v>65.61</v>
      </c>
      <c r="L33" s="8">
        <v>62.16</v>
      </c>
    </row>
    <row r="34" spans="1:12" ht="16.95" customHeight="1" x14ac:dyDescent="0.3">
      <c r="A34" s="60"/>
      <c r="B34" s="61"/>
      <c r="C34" s="2">
        <v>88.96</v>
      </c>
      <c r="D34" s="14">
        <v>73.81</v>
      </c>
      <c r="E34" s="14">
        <v>76.680000000000007</v>
      </c>
      <c r="F34" s="8">
        <v>66.569999999999993</v>
      </c>
      <c r="G34" s="14">
        <v>75.930000000000007</v>
      </c>
      <c r="H34" s="41">
        <v>69.900000000000006</v>
      </c>
      <c r="I34" s="1">
        <v>58.86</v>
      </c>
      <c r="J34" s="11">
        <v>61.44</v>
      </c>
      <c r="K34" s="8">
        <v>65.69</v>
      </c>
      <c r="L34" s="8">
        <v>61.82</v>
      </c>
    </row>
    <row r="35" spans="1:12" ht="16.95" customHeight="1" x14ac:dyDescent="0.3">
      <c r="A35" s="60"/>
      <c r="B35" s="61"/>
      <c r="C35" s="2">
        <v>89.59</v>
      </c>
      <c r="D35" s="14">
        <v>74.22</v>
      </c>
      <c r="E35" s="14">
        <v>79.39</v>
      </c>
      <c r="F35" s="8">
        <v>66.849999999999994</v>
      </c>
      <c r="G35" s="14">
        <v>73.69</v>
      </c>
      <c r="H35" s="41">
        <v>70.39</v>
      </c>
      <c r="I35" s="1">
        <v>59.14</v>
      </c>
      <c r="J35" s="11">
        <v>61.39</v>
      </c>
      <c r="K35" s="8">
        <v>65.5</v>
      </c>
      <c r="L35" s="8">
        <v>62.21</v>
      </c>
    </row>
    <row r="36" spans="1:12" ht="16.95" customHeight="1" x14ac:dyDescent="0.3">
      <c r="A36" s="60"/>
      <c r="B36" s="61"/>
      <c r="C36" s="2">
        <v>91.23</v>
      </c>
      <c r="D36" s="14">
        <v>74.150000000000006</v>
      </c>
      <c r="E36" s="14">
        <v>79.53</v>
      </c>
      <c r="F36" s="8">
        <v>65.260000000000005</v>
      </c>
      <c r="G36" s="14">
        <v>74.099999999999994</v>
      </c>
      <c r="H36" s="41">
        <v>70.2</v>
      </c>
      <c r="I36" s="1">
        <v>59.42</v>
      </c>
      <c r="J36" s="11">
        <v>61.41</v>
      </c>
      <c r="K36" s="8">
        <v>66.05</v>
      </c>
      <c r="L36" s="8">
        <v>62.84</v>
      </c>
    </row>
    <row r="37" spans="1:12" ht="16.95" customHeight="1" x14ac:dyDescent="0.3">
      <c r="A37" s="60"/>
      <c r="B37" s="61"/>
      <c r="C37" s="2">
        <v>91.59</v>
      </c>
      <c r="D37" s="14">
        <v>74.22</v>
      </c>
      <c r="E37" s="14">
        <v>79.64</v>
      </c>
      <c r="F37" s="8">
        <v>66.58</v>
      </c>
      <c r="G37" s="14">
        <v>74.430000000000007</v>
      </c>
      <c r="H37" s="41">
        <v>70.28</v>
      </c>
      <c r="I37" s="1">
        <v>58.97</v>
      </c>
      <c r="J37" s="11">
        <v>61.31</v>
      </c>
      <c r="K37" s="8">
        <v>65.239999999999995</v>
      </c>
      <c r="L37" s="8">
        <v>62.37</v>
      </c>
    </row>
    <row r="38" spans="1:12" ht="16.95" customHeight="1" x14ac:dyDescent="0.3">
      <c r="A38" s="60"/>
      <c r="B38" s="61"/>
      <c r="C38" s="2">
        <v>91.62</v>
      </c>
      <c r="D38" s="14">
        <v>74.11</v>
      </c>
      <c r="E38" s="14">
        <v>78.88</v>
      </c>
      <c r="F38" s="8">
        <v>67.42</v>
      </c>
      <c r="G38" s="14">
        <v>73.55</v>
      </c>
      <c r="H38" s="41">
        <v>70.069999999999993</v>
      </c>
      <c r="I38" s="1">
        <v>59.23</v>
      </c>
      <c r="J38" s="11">
        <v>60.65</v>
      </c>
      <c r="K38" s="8">
        <v>66.260000000000005</v>
      </c>
      <c r="L38" s="8">
        <v>61.6</v>
      </c>
    </row>
    <row r="39" spans="1:12" ht="16.95" customHeight="1" x14ac:dyDescent="0.3">
      <c r="A39" s="60"/>
      <c r="B39" s="61"/>
      <c r="C39" s="2">
        <v>90.7</v>
      </c>
      <c r="D39" s="14">
        <v>74.260000000000005</v>
      </c>
      <c r="E39" s="14">
        <v>78.98</v>
      </c>
      <c r="F39" s="8">
        <v>67.319999999999993</v>
      </c>
      <c r="G39" s="14">
        <v>74.319999999999993</v>
      </c>
      <c r="H39" s="41">
        <v>70.459999999999994</v>
      </c>
      <c r="I39" s="1">
        <v>59.31</v>
      </c>
      <c r="J39" s="11">
        <v>61.11</v>
      </c>
      <c r="K39" s="8">
        <v>65.239999999999995</v>
      </c>
      <c r="L39" s="8">
        <v>62.04</v>
      </c>
    </row>
    <row r="40" spans="1:12" ht="16.95" customHeight="1" x14ac:dyDescent="0.3">
      <c r="A40" s="60"/>
      <c r="B40" s="61"/>
      <c r="C40" s="2">
        <v>88.54</v>
      </c>
      <c r="D40" s="14">
        <v>74.209999999999994</v>
      </c>
      <c r="E40" s="14">
        <v>79.2</v>
      </c>
      <c r="F40" s="8">
        <v>66.97</v>
      </c>
      <c r="G40" s="14">
        <v>73.67</v>
      </c>
      <c r="H40" s="41">
        <v>70</v>
      </c>
      <c r="I40" s="1">
        <v>59.31</v>
      </c>
      <c r="J40" s="11">
        <v>61.45</v>
      </c>
      <c r="K40" s="8">
        <v>65.3</v>
      </c>
      <c r="L40" s="8">
        <v>62.33</v>
      </c>
    </row>
    <row r="41" spans="1:12" ht="16.95" customHeight="1" x14ac:dyDescent="0.3">
      <c r="A41" s="60"/>
      <c r="B41" s="61"/>
      <c r="C41" s="2">
        <v>88.4</v>
      </c>
      <c r="D41" s="14">
        <v>74.290000000000006</v>
      </c>
      <c r="E41" s="14">
        <v>78.06</v>
      </c>
      <c r="F41" s="8">
        <v>65</v>
      </c>
      <c r="G41" s="14">
        <v>73.540000000000006</v>
      </c>
      <c r="H41" s="41">
        <v>70.09</v>
      </c>
      <c r="I41" s="1">
        <v>59.29</v>
      </c>
      <c r="J41" s="11">
        <v>61.85</v>
      </c>
      <c r="K41" s="8">
        <v>65.959999999999994</v>
      </c>
      <c r="L41" s="8">
        <v>61.94</v>
      </c>
    </row>
    <row r="42" spans="1:12" ht="16.95" customHeight="1" thickBot="1" x14ac:dyDescent="0.35">
      <c r="A42" s="60"/>
      <c r="B42" s="61"/>
      <c r="C42" s="54">
        <v>88.08</v>
      </c>
      <c r="D42" s="15">
        <v>74.58</v>
      </c>
      <c r="E42" s="15">
        <v>78.56</v>
      </c>
      <c r="F42" s="8">
        <v>66.010000000000005</v>
      </c>
      <c r="G42" s="14">
        <v>73.989999999999995</v>
      </c>
      <c r="H42" s="41">
        <v>70.12</v>
      </c>
      <c r="I42" s="1">
        <v>59.36</v>
      </c>
      <c r="J42" s="11">
        <v>61.74</v>
      </c>
      <c r="K42" s="8">
        <v>65.63</v>
      </c>
      <c r="L42" s="8">
        <v>62.7</v>
      </c>
    </row>
    <row r="43" spans="1:12" ht="16.95" customHeight="1" x14ac:dyDescent="0.3">
      <c r="A43" s="58">
        <v>15</v>
      </c>
      <c r="B43" s="59"/>
      <c r="C43" s="11">
        <v>86.68</v>
      </c>
      <c r="D43" s="14">
        <v>82.83</v>
      </c>
      <c r="E43" s="14">
        <v>82.21</v>
      </c>
      <c r="F43" s="53">
        <v>73.73</v>
      </c>
      <c r="G43" s="13">
        <v>77.27</v>
      </c>
      <c r="H43" s="13">
        <v>88.99</v>
      </c>
      <c r="I43" s="55">
        <v>62.47</v>
      </c>
      <c r="J43" s="10">
        <v>77.22</v>
      </c>
      <c r="K43" s="53">
        <v>68.239999999999995</v>
      </c>
      <c r="L43" s="53">
        <v>60</v>
      </c>
    </row>
    <row r="44" spans="1:12" ht="16.95" customHeight="1" x14ac:dyDescent="0.3">
      <c r="A44" s="60"/>
      <c r="B44" s="61"/>
      <c r="C44" s="11">
        <v>88.23</v>
      </c>
      <c r="D44" s="14">
        <v>82.35</v>
      </c>
      <c r="E44" s="14">
        <v>84.92</v>
      </c>
      <c r="F44" s="8">
        <v>74.510000000000005</v>
      </c>
      <c r="G44" s="14">
        <v>77.290000000000006</v>
      </c>
      <c r="H44" s="14">
        <v>87.45</v>
      </c>
      <c r="I44" s="1">
        <v>62.96</v>
      </c>
      <c r="J44" s="11">
        <v>76.569999999999993</v>
      </c>
      <c r="K44" s="8">
        <v>67.489999999999995</v>
      </c>
      <c r="L44" s="8">
        <v>59.94</v>
      </c>
    </row>
    <row r="45" spans="1:12" ht="16.95" customHeight="1" x14ac:dyDescent="0.3">
      <c r="A45" s="60"/>
      <c r="B45" s="61"/>
      <c r="C45" s="11">
        <v>87.96</v>
      </c>
      <c r="D45" s="14">
        <v>83.1</v>
      </c>
      <c r="E45" s="14">
        <v>83.93</v>
      </c>
      <c r="F45" s="8">
        <v>74.11</v>
      </c>
      <c r="G45" s="14">
        <v>77.5</v>
      </c>
      <c r="H45" s="14">
        <v>88.08</v>
      </c>
      <c r="I45" s="1">
        <v>63.2</v>
      </c>
      <c r="J45" s="11">
        <v>76.680000000000007</v>
      </c>
      <c r="K45" s="8">
        <v>67.27</v>
      </c>
      <c r="L45" s="8">
        <v>60.25</v>
      </c>
    </row>
    <row r="46" spans="1:12" ht="16.95" customHeight="1" x14ac:dyDescent="0.3">
      <c r="A46" s="60"/>
      <c r="B46" s="61"/>
      <c r="C46" s="11">
        <v>88.03</v>
      </c>
      <c r="D46" s="14">
        <v>83.12</v>
      </c>
      <c r="E46" s="14">
        <v>84.33</v>
      </c>
      <c r="F46" s="8">
        <v>73</v>
      </c>
      <c r="G46" s="14">
        <v>77.94</v>
      </c>
      <c r="H46" s="14">
        <v>86.57</v>
      </c>
      <c r="I46" s="1">
        <v>63</v>
      </c>
      <c r="J46" s="11">
        <v>75.95</v>
      </c>
      <c r="K46" s="8">
        <v>67.180000000000007</v>
      </c>
      <c r="L46" s="8">
        <v>60.17</v>
      </c>
    </row>
    <row r="47" spans="1:12" ht="16.95" customHeight="1" x14ac:dyDescent="0.3">
      <c r="A47" s="60"/>
      <c r="B47" s="61"/>
      <c r="C47" s="11">
        <v>88.5</v>
      </c>
      <c r="D47" s="14">
        <v>83.11</v>
      </c>
      <c r="E47" s="14">
        <v>85.15</v>
      </c>
      <c r="F47" s="8">
        <v>72.64</v>
      </c>
      <c r="G47" s="14">
        <v>77.56</v>
      </c>
      <c r="H47" s="14">
        <v>86.93</v>
      </c>
      <c r="I47" s="1">
        <v>63.21</v>
      </c>
      <c r="J47" s="11">
        <v>77.23</v>
      </c>
      <c r="K47" s="8">
        <v>67.150000000000006</v>
      </c>
      <c r="L47" s="8">
        <v>59.81</v>
      </c>
    </row>
    <row r="48" spans="1:12" ht="16.95" customHeight="1" x14ac:dyDescent="0.3">
      <c r="A48" s="60"/>
      <c r="B48" s="61"/>
      <c r="C48" s="11">
        <v>87.55</v>
      </c>
      <c r="D48" s="14">
        <v>83.61</v>
      </c>
      <c r="E48" s="14">
        <v>84.1</v>
      </c>
      <c r="F48" s="8">
        <v>73.099999999999994</v>
      </c>
      <c r="G48" s="14">
        <v>77.78</v>
      </c>
      <c r="H48" s="14">
        <v>87.25</v>
      </c>
      <c r="I48" s="1">
        <v>63.27</v>
      </c>
      <c r="J48" s="11">
        <v>76.290000000000006</v>
      </c>
      <c r="K48" s="8">
        <v>67.400000000000006</v>
      </c>
      <c r="L48" s="8">
        <v>59.6</v>
      </c>
    </row>
    <row r="49" spans="1:12" ht="16.95" customHeight="1" x14ac:dyDescent="0.3">
      <c r="A49" s="60"/>
      <c r="B49" s="61"/>
      <c r="C49" s="11">
        <v>87.16</v>
      </c>
      <c r="D49" s="14">
        <v>83.29</v>
      </c>
      <c r="E49" s="14">
        <v>83.17</v>
      </c>
      <c r="F49" s="8">
        <v>73.819999999999993</v>
      </c>
      <c r="G49" s="14">
        <v>77.86</v>
      </c>
      <c r="H49" s="14">
        <v>86.24</v>
      </c>
      <c r="I49" s="1">
        <v>62.7</v>
      </c>
      <c r="J49" s="11">
        <v>75.25</v>
      </c>
      <c r="K49" s="8">
        <v>67.61</v>
      </c>
      <c r="L49" s="8">
        <v>59.7</v>
      </c>
    </row>
    <row r="50" spans="1:12" ht="16.95" customHeight="1" x14ac:dyDescent="0.3">
      <c r="A50" s="60"/>
      <c r="B50" s="61"/>
      <c r="C50" s="11">
        <v>88.44</v>
      </c>
      <c r="D50" s="14">
        <v>83.29</v>
      </c>
      <c r="E50" s="14">
        <v>83.25</v>
      </c>
      <c r="F50" s="8">
        <v>74.900000000000006</v>
      </c>
      <c r="G50" s="14">
        <v>77.44</v>
      </c>
      <c r="H50" s="14">
        <v>86.67</v>
      </c>
      <c r="I50" s="1">
        <v>62.81</v>
      </c>
      <c r="J50" s="11">
        <v>76.75</v>
      </c>
      <c r="K50" s="8">
        <v>67.41</v>
      </c>
      <c r="L50" s="8">
        <v>59.8</v>
      </c>
    </row>
    <row r="51" spans="1:12" ht="16.95" customHeight="1" x14ac:dyDescent="0.3">
      <c r="A51" s="60"/>
      <c r="B51" s="61"/>
      <c r="C51" s="11">
        <v>87.21</v>
      </c>
      <c r="D51" s="14">
        <v>83.49</v>
      </c>
      <c r="E51" s="14">
        <v>83.77</v>
      </c>
      <c r="F51" s="8">
        <v>75.319999999999993</v>
      </c>
      <c r="G51" s="14">
        <v>77.510000000000005</v>
      </c>
      <c r="H51" s="14">
        <v>89.56</v>
      </c>
      <c r="I51" s="1">
        <v>62.87</v>
      </c>
      <c r="J51" s="11">
        <v>76.48</v>
      </c>
      <c r="K51" s="8">
        <v>66.510000000000005</v>
      </c>
      <c r="L51" s="8">
        <v>60.34</v>
      </c>
    </row>
    <row r="52" spans="1:12" ht="16.95" customHeight="1" thickBot="1" x14ac:dyDescent="0.35">
      <c r="A52" s="60"/>
      <c r="B52" s="61"/>
      <c r="C52" s="12">
        <v>87.58</v>
      </c>
      <c r="D52" s="15">
        <v>83.46</v>
      </c>
      <c r="E52" s="15">
        <v>83.98</v>
      </c>
      <c r="F52" s="4">
        <v>75.790000000000006</v>
      </c>
      <c r="G52" s="15">
        <v>77.819999999999993</v>
      </c>
      <c r="H52" s="15">
        <v>89.04</v>
      </c>
      <c r="I52" s="6">
        <v>63.3</v>
      </c>
      <c r="J52" s="12">
        <v>76.150000000000006</v>
      </c>
      <c r="K52" s="4">
        <v>66.88</v>
      </c>
      <c r="L52" s="4">
        <v>60.25</v>
      </c>
    </row>
    <row r="53" spans="1:12" ht="16.95" customHeight="1" x14ac:dyDescent="0.3">
      <c r="A53" s="58">
        <f>Punkter!$C$7</f>
        <v>30</v>
      </c>
      <c r="B53" s="59"/>
      <c r="C53" s="11">
        <v>112.94</v>
      </c>
      <c r="D53" s="14">
        <v>94.15</v>
      </c>
      <c r="E53" s="14">
        <v>85.1</v>
      </c>
      <c r="F53" s="8">
        <v>82.31</v>
      </c>
      <c r="G53" s="14">
        <v>90.31</v>
      </c>
      <c r="H53" s="14">
        <v>83.99</v>
      </c>
      <c r="I53" s="1">
        <v>81.77</v>
      </c>
      <c r="J53" s="11">
        <v>84.91</v>
      </c>
      <c r="K53" s="8">
        <v>70.33</v>
      </c>
      <c r="L53" s="8">
        <v>64.69</v>
      </c>
    </row>
    <row r="54" spans="1:12" ht="16.95" customHeight="1" x14ac:dyDescent="0.3">
      <c r="A54" s="60"/>
      <c r="B54" s="61"/>
      <c r="C54" s="11">
        <v>111.18</v>
      </c>
      <c r="D54" s="14">
        <v>93.48</v>
      </c>
      <c r="E54" s="14">
        <v>85.14</v>
      </c>
      <c r="F54" s="8">
        <v>82.56</v>
      </c>
      <c r="G54" s="14">
        <v>91.44</v>
      </c>
      <c r="H54" s="14">
        <v>83.44</v>
      </c>
      <c r="I54" s="1">
        <v>80.760000000000005</v>
      </c>
      <c r="J54" s="11">
        <v>82.14</v>
      </c>
      <c r="K54" s="8">
        <v>70.680000000000007</v>
      </c>
      <c r="L54" s="8">
        <v>64.569999999999993</v>
      </c>
    </row>
    <row r="55" spans="1:12" ht="16.95" customHeight="1" x14ac:dyDescent="0.3">
      <c r="A55" s="60"/>
      <c r="B55" s="61"/>
      <c r="C55" s="11">
        <v>113.94</v>
      </c>
      <c r="D55" s="14">
        <v>93.43</v>
      </c>
      <c r="E55" s="14">
        <v>84.49</v>
      </c>
      <c r="F55" s="8">
        <v>83.99</v>
      </c>
      <c r="G55" s="14">
        <v>92.21</v>
      </c>
      <c r="H55" s="14">
        <v>84.16</v>
      </c>
      <c r="I55" s="1">
        <v>83.19</v>
      </c>
      <c r="J55" s="11">
        <v>82.46</v>
      </c>
      <c r="K55" s="8">
        <v>70.42</v>
      </c>
      <c r="L55" s="8">
        <v>64.95</v>
      </c>
    </row>
    <row r="56" spans="1:12" ht="16.95" customHeight="1" x14ac:dyDescent="0.3">
      <c r="A56" s="60"/>
      <c r="B56" s="61"/>
      <c r="C56" s="11">
        <v>112.12</v>
      </c>
      <c r="D56" s="14">
        <v>93.13</v>
      </c>
      <c r="E56" s="14">
        <v>84.3</v>
      </c>
      <c r="F56" s="8">
        <v>84.11</v>
      </c>
      <c r="G56" s="14">
        <v>92.38</v>
      </c>
      <c r="H56" s="14">
        <v>84.66</v>
      </c>
      <c r="I56" s="1">
        <v>81.7</v>
      </c>
      <c r="J56" s="11">
        <v>82.4</v>
      </c>
      <c r="K56" s="8">
        <v>71.09</v>
      </c>
      <c r="L56" s="8">
        <v>64.69</v>
      </c>
    </row>
    <row r="57" spans="1:12" ht="16.95" customHeight="1" x14ac:dyDescent="0.3">
      <c r="A57" s="60"/>
      <c r="B57" s="61"/>
      <c r="C57" s="11">
        <v>108.13</v>
      </c>
      <c r="D57" s="14">
        <v>93.82</v>
      </c>
      <c r="E57" s="14">
        <v>83.82</v>
      </c>
      <c r="F57" s="8">
        <v>83.79</v>
      </c>
      <c r="G57" s="14">
        <v>92.74</v>
      </c>
      <c r="H57" s="14">
        <v>84.78</v>
      </c>
      <c r="I57" s="1">
        <v>82.46</v>
      </c>
      <c r="J57" s="11">
        <v>83.49</v>
      </c>
      <c r="K57" s="8">
        <v>70.569999999999993</v>
      </c>
      <c r="L57" s="8">
        <v>65.14</v>
      </c>
    </row>
    <row r="58" spans="1:12" ht="16.95" customHeight="1" x14ac:dyDescent="0.3">
      <c r="A58" s="60"/>
      <c r="B58" s="61"/>
      <c r="C58" s="11">
        <v>109.15</v>
      </c>
      <c r="D58" s="14">
        <v>93.97</v>
      </c>
      <c r="E58" s="14">
        <v>83.73</v>
      </c>
      <c r="F58" s="8">
        <v>83.87</v>
      </c>
      <c r="G58" s="14">
        <v>92.92</v>
      </c>
      <c r="H58" s="14">
        <v>84.41</v>
      </c>
      <c r="I58" s="1">
        <v>81.459999999999994</v>
      </c>
      <c r="J58" s="11">
        <v>82.48</v>
      </c>
      <c r="K58" s="8">
        <v>70.989999999999995</v>
      </c>
      <c r="L58" s="8">
        <v>64.92</v>
      </c>
    </row>
    <row r="59" spans="1:12" ht="16.95" customHeight="1" x14ac:dyDescent="0.3">
      <c r="A59" s="60"/>
      <c r="B59" s="61"/>
      <c r="C59" s="11">
        <v>109.39</v>
      </c>
      <c r="D59" s="14">
        <v>93.5</v>
      </c>
      <c r="E59" s="14">
        <v>84.12</v>
      </c>
      <c r="F59" s="8">
        <v>83.67</v>
      </c>
      <c r="G59" s="14">
        <v>92.62</v>
      </c>
      <c r="H59" s="14">
        <v>84.47</v>
      </c>
      <c r="I59" s="1">
        <v>81.010000000000005</v>
      </c>
      <c r="J59" s="11">
        <v>82.37</v>
      </c>
      <c r="K59" s="8">
        <v>70.8</v>
      </c>
      <c r="L59" s="8">
        <v>64.42</v>
      </c>
    </row>
    <row r="60" spans="1:12" ht="16.95" customHeight="1" x14ac:dyDescent="0.3">
      <c r="A60" s="60"/>
      <c r="B60" s="61"/>
      <c r="C60" s="11">
        <v>110.8</v>
      </c>
      <c r="D60" s="14">
        <v>93.23</v>
      </c>
      <c r="E60" s="14">
        <v>84.4</v>
      </c>
      <c r="F60" s="8">
        <v>84.06</v>
      </c>
      <c r="G60" s="14">
        <v>93.08</v>
      </c>
      <c r="H60" s="14">
        <v>84.38</v>
      </c>
      <c r="I60" s="1">
        <v>80.83</v>
      </c>
      <c r="J60" s="11">
        <v>82.68</v>
      </c>
      <c r="K60" s="8">
        <v>71.48</v>
      </c>
      <c r="L60" s="8">
        <v>64.52</v>
      </c>
    </row>
    <row r="61" spans="1:12" ht="16.95" customHeight="1" x14ac:dyDescent="0.3">
      <c r="A61" s="60"/>
      <c r="B61" s="61"/>
      <c r="C61" s="11">
        <v>111.79</v>
      </c>
      <c r="D61" s="14">
        <v>93.07</v>
      </c>
      <c r="E61" s="14">
        <v>84.93</v>
      </c>
      <c r="F61" s="8">
        <v>84.16</v>
      </c>
      <c r="G61" s="14">
        <v>92.94</v>
      </c>
      <c r="H61" s="14">
        <v>84.19</v>
      </c>
      <c r="I61" s="1">
        <v>82.82</v>
      </c>
      <c r="J61" s="11">
        <v>83.79</v>
      </c>
      <c r="K61" s="8">
        <v>70.45</v>
      </c>
      <c r="L61" s="8">
        <v>64.989999999999995</v>
      </c>
    </row>
    <row r="62" spans="1:12" ht="16.95" customHeight="1" thickBot="1" x14ac:dyDescent="0.35">
      <c r="A62" s="62"/>
      <c r="B62" s="63"/>
      <c r="C62" s="12">
        <v>107.87</v>
      </c>
      <c r="D62" s="15">
        <v>93.08</v>
      </c>
      <c r="E62" s="15">
        <v>84.7</v>
      </c>
      <c r="F62" s="4">
        <v>83.94</v>
      </c>
      <c r="G62" s="15">
        <v>93.27</v>
      </c>
      <c r="H62" s="15">
        <v>84.14</v>
      </c>
      <c r="I62" s="6">
        <v>81.09</v>
      </c>
      <c r="J62" s="12">
        <v>83.15</v>
      </c>
      <c r="K62" s="4">
        <v>70.95</v>
      </c>
      <c r="L62" s="4">
        <v>64.53</v>
      </c>
    </row>
  </sheetData>
  <mergeCells count="27">
    <mergeCell ref="N4:R4"/>
    <mergeCell ref="N5:O5"/>
    <mergeCell ref="P5:R5"/>
    <mergeCell ref="N6:O6"/>
    <mergeCell ref="P6:R6"/>
    <mergeCell ref="A1:A2"/>
    <mergeCell ref="C1:F1"/>
    <mergeCell ref="G1:I1"/>
    <mergeCell ref="J1:K1"/>
    <mergeCell ref="A3:B12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N12:O12"/>
    <mergeCell ref="P12:R12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F13" sqref="F13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67" t="s">
        <v>4</v>
      </c>
      <c r="B1" s="53" t="s">
        <v>3</v>
      </c>
      <c r="C1" s="67">
        <f>Punkter!$A$2</f>
        <v>0.01</v>
      </c>
      <c r="D1" s="69"/>
      <c r="E1" s="69"/>
      <c r="F1" s="70"/>
      <c r="G1" s="67">
        <f>Punkter!$A$3</f>
        <v>0.08</v>
      </c>
      <c r="H1" s="69"/>
      <c r="I1" s="70"/>
      <c r="J1" s="67">
        <f>Punkter!$A$4</f>
        <v>0.34</v>
      </c>
      <c r="K1" s="70"/>
      <c r="L1" s="17">
        <f>Punkter!$A$5</f>
        <v>2</v>
      </c>
    </row>
    <row r="2" spans="1:18" ht="17.399999999999999" customHeight="1" thickBot="1" x14ac:dyDescent="0.35">
      <c r="A2" s="68"/>
      <c r="B2" s="4" t="s">
        <v>2</v>
      </c>
      <c r="C2" s="54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54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58">
        <f>Punkter!$C$2</f>
        <v>1</v>
      </c>
      <c r="B3" s="59"/>
      <c r="C3" s="2">
        <v>56.11</v>
      </c>
      <c r="D3" s="14">
        <v>54.16</v>
      </c>
      <c r="E3" s="13">
        <v>47.59</v>
      </c>
      <c r="F3" s="53">
        <v>75.19</v>
      </c>
      <c r="G3" s="13">
        <v>45.5</v>
      </c>
      <c r="H3" s="42">
        <v>46.7</v>
      </c>
      <c r="I3" s="55">
        <v>65.39</v>
      </c>
      <c r="J3" s="10">
        <v>40.96</v>
      </c>
      <c r="K3" s="53">
        <v>76.900000000000006</v>
      </c>
      <c r="L3" s="53">
        <v>42.37</v>
      </c>
    </row>
    <row r="4" spans="1:18" ht="17.399999999999999" customHeight="1" x14ac:dyDescent="0.3">
      <c r="A4" s="60"/>
      <c r="B4" s="61"/>
      <c r="C4" s="2">
        <v>56</v>
      </c>
      <c r="D4" s="14">
        <v>54.28</v>
      </c>
      <c r="E4" s="14">
        <v>4724</v>
      </c>
      <c r="F4" s="8">
        <v>73.12</v>
      </c>
      <c r="G4" s="14">
        <v>45.51</v>
      </c>
      <c r="H4" s="41">
        <v>48.43</v>
      </c>
      <c r="I4" s="1">
        <v>65.180000000000007</v>
      </c>
      <c r="J4" s="11">
        <v>41.24</v>
      </c>
      <c r="K4" s="8">
        <v>75.290000000000006</v>
      </c>
      <c r="L4" s="8">
        <v>42.3</v>
      </c>
      <c r="N4" s="64" t="s">
        <v>6</v>
      </c>
      <c r="O4" s="64"/>
      <c r="P4" s="64"/>
      <c r="Q4" s="64"/>
      <c r="R4" s="64"/>
    </row>
    <row r="5" spans="1:18" ht="17.399999999999999" customHeight="1" x14ac:dyDescent="0.3">
      <c r="A5" s="60"/>
      <c r="B5" s="61"/>
      <c r="C5" s="2">
        <v>55.76</v>
      </c>
      <c r="D5" s="14">
        <v>53.74</v>
      </c>
      <c r="E5" s="14">
        <v>47.45</v>
      </c>
      <c r="F5" s="9">
        <v>74.150000000000006</v>
      </c>
      <c r="G5" s="14">
        <v>45.81</v>
      </c>
      <c r="H5" s="41">
        <v>48.71</v>
      </c>
      <c r="I5" s="1">
        <v>64.41</v>
      </c>
      <c r="J5" s="11">
        <v>41.46</v>
      </c>
      <c r="K5" s="8">
        <v>75.58</v>
      </c>
      <c r="L5" s="8">
        <v>42.34</v>
      </c>
      <c r="N5" s="64" t="s">
        <v>7</v>
      </c>
      <c r="O5" s="64"/>
      <c r="P5" s="64" t="s">
        <v>66</v>
      </c>
      <c r="Q5" s="64"/>
      <c r="R5" s="64"/>
    </row>
    <row r="6" spans="1:18" ht="17.399999999999999" customHeight="1" x14ac:dyDescent="0.3">
      <c r="A6" s="60"/>
      <c r="B6" s="61"/>
      <c r="C6" s="2">
        <v>55.43</v>
      </c>
      <c r="D6" s="14">
        <v>53.39</v>
      </c>
      <c r="E6" s="14">
        <v>47.46</v>
      </c>
      <c r="F6" s="9">
        <v>74.09</v>
      </c>
      <c r="G6" s="14">
        <v>45.77</v>
      </c>
      <c r="H6" s="43">
        <v>48.59</v>
      </c>
      <c r="I6" s="1">
        <v>64.27</v>
      </c>
      <c r="J6" s="11">
        <v>41.46</v>
      </c>
      <c r="K6" s="8">
        <v>76.83</v>
      </c>
      <c r="L6" s="8">
        <v>42.36</v>
      </c>
      <c r="N6" s="64" t="s">
        <v>8</v>
      </c>
      <c r="O6" s="64"/>
      <c r="P6" s="64" t="s">
        <v>66</v>
      </c>
      <c r="Q6" s="64"/>
      <c r="R6" s="64"/>
    </row>
    <row r="7" spans="1:18" ht="17.399999999999999" customHeight="1" x14ac:dyDescent="0.3">
      <c r="A7" s="60"/>
      <c r="B7" s="61"/>
      <c r="C7" s="2">
        <v>55.95</v>
      </c>
      <c r="D7" s="14">
        <v>53.22</v>
      </c>
      <c r="E7" s="14">
        <v>47.22</v>
      </c>
      <c r="F7" s="8">
        <v>73.59</v>
      </c>
      <c r="G7" s="14">
        <v>46.01</v>
      </c>
      <c r="H7" s="41">
        <v>48.41</v>
      </c>
      <c r="I7" s="1">
        <v>64.09</v>
      </c>
      <c r="J7" s="11">
        <v>41.41</v>
      </c>
      <c r="K7" s="8">
        <v>75.91</v>
      </c>
      <c r="L7" s="8">
        <v>42.23</v>
      </c>
      <c r="N7" s="64" t="s">
        <v>9</v>
      </c>
      <c r="O7" s="64"/>
      <c r="P7" s="64" t="s">
        <v>24</v>
      </c>
      <c r="Q7" s="64"/>
      <c r="R7" s="64"/>
    </row>
    <row r="8" spans="1:18" ht="17.399999999999999" customHeight="1" x14ac:dyDescent="0.3">
      <c r="A8" s="60"/>
      <c r="B8" s="61"/>
      <c r="C8" s="2">
        <v>55.84</v>
      </c>
      <c r="D8" s="14">
        <v>53.43</v>
      </c>
      <c r="E8" s="14">
        <v>47.31</v>
      </c>
      <c r="F8" s="8">
        <v>74.3</v>
      </c>
      <c r="G8" s="14">
        <v>46.01</v>
      </c>
      <c r="H8" s="41">
        <v>48.52</v>
      </c>
      <c r="I8" s="1">
        <v>64.95</v>
      </c>
      <c r="J8" s="11">
        <v>41.54</v>
      </c>
      <c r="K8" s="8">
        <v>76.39</v>
      </c>
      <c r="L8" s="8">
        <v>42.31</v>
      </c>
      <c r="N8" s="64" t="s">
        <v>10</v>
      </c>
      <c r="O8" s="64"/>
      <c r="P8" s="64">
        <v>2.59</v>
      </c>
      <c r="Q8" s="64"/>
      <c r="R8" s="64"/>
    </row>
    <row r="9" spans="1:18" ht="17.399999999999999" customHeight="1" x14ac:dyDescent="0.3">
      <c r="A9" s="60"/>
      <c r="B9" s="61"/>
      <c r="C9" s="2">
        <v>55.67</v>
      </c>
      <c r="D9" s="14">
        <v>53.86</v>
      </c>
      <c r="E9" s="14">
        <v>47.16</v>
      </c>
      <c r="F9" s="8">
        <v>74.349999999999994</v>
      </c>
      <c r="G9" s="14">
        <v>46.61</v>
      </c>
      <c r="H9" s="41">
        <v>48.72</v>
      </c>
      <c r="I9" s="1">
        <v>64.58</v>
      </c>
      <c r="J9" s="11">
        <v>41.49</v>
      </c>
      <c r="K9" s="8">
        <v>76.14</v>
      </c>
      <c r="L9" s="8">
        <v>42.38</v>
      </c>
      <c r="N9" s="64" t="s">
        <v>11</v>
      </c>
      <c r="O9" s="64"/>
      <c r="P9" s="66">
        <v>42674</v>
      </c>
      <c r="Q9" s="64"/>
      <c r="R9" s="64"/>
    </row>
    <row r="10" spans="1:18" ht="17.399999999999999" customHeight="1" x14ac:dyDescent="0.3">
      <c r="A10" s="60"/>
      <c r="B10" s="61"/>
      <c r="C10" s="2">
        <v>55.46</v>
      </c>
      <c r="D10" s="14">
        <v>53.6</v>
      </c>
      <c r="E10" s="14">
        <v>47.07</v>
      </c>
      <c r="F10" s="8">
        <v>72.239999999999995</v>
      </c>
      <c r="G10" s="14">
        <v>46.8</v>
      </c>
      <c r="H10" s="41">
        <v>48.63</v>
      </c>
      <c r="I10" s="1">
        <v>64.22</v>
      </c>
      <c r="J10" s="11">
        <v>41.25</v>
      </c>
      <c r="K10" s="8">
        <v>76.42</v>
      </c>
      <c r="L10" s="8">
        <v>42.53</v>
      </c>
      <c r="N10" s="64" t="s">
        <v>12</v>
      </c>
      <c r="O10" s="64"/>
      <c r="P10" s="65"/>
      <c r="Q10" s="64"/>
      <c r="R10" s="64"/>
    </row>
    <row r="11" spans="1:18" ht="17.399999999999999" customHeight="1" x14ac:dyDescent="0.3">
      <c r="A11" s="60"/>
      <c r="B11" s="61"/>
      <c r="C11" s="2">
        <v>55.49</v>
      </c>
      <c r="D11" s="14">
        <v>54.5</v>
      </c>
      <c r="E11" s="14">
        <v>47.21</v>
      </c>
      <c r="F11" s="8">
        <v>72.5</v>
      </c>
      <c r="G11" s="14">
        <v>46.95</v>
      </c>
      <c r="H11" s="41">
        <v>48.49</v>
      </c>
      <c r="I11" s="1">
        <v>63.2</v>
      </c>
      <c r="J11" s="11">
        <v>41.14</v>
      </c>
      <c r="K11" s="8">
        <v>76.540000000000006</v>
      </c>
      <c r="L11" s="8">
        <v>42.39</v>
      </c>
      <c r="N11" s="64" t="s">
        <v>13</v>
      </c>
      <c r="O11" s="64"/>
      <c r="P11" s="64"/>
      <c r="Q11" s="64"/>
      <c r="R11" s="64"/>
    </row>
    <row r="12" spans="1:18" ht="17.399999999999999" customHeight="1" thickBot="1" x14ac:dyDescent="0.35">
      <c r="A12" s="60"/>
      <c r="B12" s="61"/>
      <c r="C12" s="54">
        <v>55.21</v>
      </c>
      <c r="D12" s="15">
        <v>54.84</v>
      </c>
      <c r="E12" s="15">
        <v>47.19</v>
      </c>
      <c r="F12" s="4">
        <v>72.72</v>
      </c>
      <c r="G12" s="15">
        <v>47.01</v>
      </c>
      <c r="H12" s="40">
        <v>48.46</v>
      </c>
      <c r="I12" s="6">
        <v>63.8</v>
      </c>
      <c r="J12" s="12">
        <v>41.44</v>
      </c>
      <c r="K12" s="4">
        <v>76.59</v>
      </c>
      <c r="L12" s="4">
        <v>42.31</v>
      </c>
      <c r="N12" s="64" t="s">
        <v>14</v>
      </c>
      <c r="O12" s="64"/>
      <c r="P12" s="64" t="s">
        <v>26</v>
      </c>
      <c r="Q12" s="64"/>
      <c r="R12" s="64"/>
    </row>
    <row r="13" spans="1:18" ht="16.95" customHeight="1" x14ac:dyDescent="0.3">
      <c r="A13" s="58">
        <f>Punkter!$C$3</f>
        <v>2</v>
      </c>
      <c r="B13" s="59"/>
      <c r="C13" s="2">
        <v>65.73</v>
      </c>
      <c r="D13" s="14">
        <v>59.37</v>
      </c>
      <c r="E13" s="14">
        <v>54.16</v>
      </c>
      <c r="F13" s="8">
        <v>67.8</v>
      </c>
      <c r="G13" s="14">
        <v>52.08</v>
      </c>
      <c r="H13" s="41">
        <v>49.34</v>
      </c>
      <c r="I13" s="1">
        <v>66.12</v>
      </c>
      <c r="J13" s="11">
        <v>48.51</v>
      </c>
      <c r="K13" s="8">
        <v>77.17</v>
      </c>
      <c r="L13" s="8">
        <v>48.38</v>
      </c>
    </row>
    <row r="14" spans="1:18" ht="16.95" customHeight="1" x14ac:dyDescent="0.3">
      <c r="A14" s="60"/>
      <c r="B14" s="61"/>
      <c r="C14" s="2">
        <v>65.900000000000006</v>
      </c>
      <c r="D14" s="14">
        <v>60.42</v>
      </c>
      <c r="E14" s="14">
        <v>53.43</v>
      </c>
      <c r="F14" s="8">
        <v>67.12</v>
      </c>
      <c r="G14" s="14">
        <v>52.09</v>
      </c>
      <c r="H14" s="41">
        <v>49.49</v>
      </c>
      <c r="I14" s="1">
        <v>63.16</v>
      </c>
      <c r="J14" s="11">
        <v>47.8</v>
      </c>
      <c r="K14" s="8">
        <v>77.73</v>
      </c>
      <c r="L14" s="8">
        <v>48.51</v>
      </c>
    </row>
    <row r="15" spans="1:18" ht="16.95" customHeight="1" x14ac:dyDescent="0.3">
      <c r="A15" s="60"/>
      <c r="B15" s="61"/>
      <c r="C15" s="2">
        <v>65.62</v>
      </c>
      <c r="D15" s="14">
        <v>60.45</v>
      </c>
      <c r="E15" s="14">
        <v>53.13</v>
      </c>
      <c r="F15" s="8">
        <v>67.2</v>
      </c>
      <c r="G15" s="14">
        <v>52.2</v>
      </c>
      <c r="H15" s="41">
        <v>49.41</v>
      </c>
      <c r="I15" s="1">
        <v>65.02</v>
      </c>
      <c r="J15" s="11">
        <v>48.07</v>
      </c>
      <c r="K15" s="8">
        <v>77.209999999999994</v>
      </c>
      <c r="L15" s="8">
        <v>48.41</v>
      </c>
    </row>
    <row r="16" spans="1:18" ht="16.95" customHeight="1" x14ac:dyDescent="0.3">
      <c r="A16" s="60"/>
      <c r="B16" s="61"/>
      <c r="C16" s="2">
        <v>64.05</v>
      </c>
      <c r="D16" s="14">
        <v>60.38</v>
      </c>
      <c r="E16" s="14">
        <v>53.41</v>
      </c>
      <c r="F16" s="8">
        <v>66.900000000000006</v>
      </c>
      <c r="G16" s="14">
        <v>52.23</v>
      </c>
      <c r="H16" s="41">
        <v>50.07</v>
      </c>
      <c r="I16" s="1">
        <v>63.39</v>
      </c>
      <c r="J16" s="11">
        <v>47.51</v>
      </c>
      <c r="K16" s="8">
        <v>77.52</v>
      </c>
      <c r="L16" s="8">
        <v>48.35</v>
      </c>
    </row>
    <row r="17" spans="1:12" ht="16.95" customHeight="1" x14ac:dyDescent="0.3">
      <c r="A17" s="60"/>
      <c r="B17" s="61"/>
      <c r="C17" s="2">
        <v>64.06</v>
      </c>
      <c r="D17" s="14">
        <v>60.88</v>
      </c>
      <c r="E17" s="14">
        <v>53.31</v>
      </c>
      <c r="F17" s="8">
        <v>66.849999999999994</v>
      </c>
      <c r="G17" s="14">
        <v>52.19</v>
      </c>
      <c r="H17" s="41">
        <v>49.61</v>
      </c>
      <c r="I17" s="1">
        <v>63.44</v>
      </c>
      <c r="J17" s="11">
        <v>47.71</v>
      </c>
      <c r="K17" s="8">
        <v>77.84</v>
      </c>
      <c r="L17" s="8">
        <v>48.42</v>
      </c>
    </row>
    <row r="18" spans="1:12" ht="16.95" customHeight="1" x14ac:dyDescent="0.3">
      <c r="A18" s="60"/>
      <c r="B18" s="61"/>
      <c r="C18" s="2">
        <v>65</v>
      </c>
      <c r="D18" s="14">
        <v>59.24</v>
      </c>
      <c r="E18" s="14">
        <v>53.41</v>
      </c>
      <c r="F18" s="8">
        <v>66.87</v>
      </c>
      <c r="G18" s="14">
        <v>52.19</v>
      </c>
      <c r="H18" s="41">
        <v>49.34</v>
      </c>
      <c r="I18" s="1">
        <v>62.81</v>
      </c>
      <c r="J18" s="11">
        <v>47.81</v>
      </c>
      <c r="K18" s="8">
        <v>77.47</v>
      </c>
      <c r="L18" s="8">
        <v>48.56</v>
      </c>
    </row>
    <row r="19" spans="1:12" ht="16.95" customHeight="1" x14ac:dyDescent="0.3">
      <c r="A19" s="60"/>
      <c r="B19" s="61"/>
      <c r="C19" s="2">
        <v>65.11</v>
      </c>
      <c r="D19" s="14">
        <v>59.59</v>
      </c>
      <c r="E19" s="14">
        <v>53.46</v>
      </c>
      <c r="F19" s="8">
        <v>66.540000000000006</v>
      </c>
      <c r="G19" s="14">
        <v>52.2</v>
      </c>
      <c r="H19" s="41">
        <v>49.64</v>
      </c>
      <c r="I19" s="1">
        <v>62.65</v>
      </c>
      <c r="J19" s="11">
        <v>47.65</v>
      </c>
      <c r="K19" s="8">
        <v>76.63</v>
      </c>
      <c r="L19" s="8">
        <v>48.49</v>
      </c>
    </row>
    <row r="20" spans="1:12" ht="16.95" customHeight="1" x14ac:dyDescent="0.3">
      <c r="A20" s="60"/>
      <c r="B20" s="61"/>
      <c r="C20" s="2">
        <v>65.38</v>
      </c>
      <c r="D20" s="14">
        <v>60.52</v>
      </c>
      <c r="E20" s="14">
        <v>53.45</v>
      </c>
      <c r="F20" s="8">
        <v>66.63</v>
      </c>
      <c r="G20" s="14">
        <v>52.17</v>
      </c>
      <c r="H20" s="41">
        <v>49.5</v>
      </c>
      <c r="I20" s="1">
        <v>62.8</v>
      </c>
      <c r="J20" s="11">
        <v>47.84</v>
      </c>
      <c r="K20" s="8">
        <v>76.12</v>
      </c>
      <c r="L20" s="8">
        <v>48.49</v>
      </c>
    </row>
    <row r="21" spans="1:12" ht="16.95" customHeight="1" x14ac:dyDescent="0.3">
      <c r="A21" s="60"/>
      <c r="B21" s="61"/>
      <c r="C21" s="2">
        <v>65.430000000000007</v>
      </c>
      <c r="D21" s="14">
        <v>59.56</v>
      </c>
      <c r="E21" s="14">
        <v>53.4</v>
      </c>
      <c r="F21" s="8">
        <v>66.7</v>
      </c>
      <c r="G21" s="14">
        <v>52.25</v>
      </c>
      <c r="H21" s="41">
        <v>49.81</v>
      </c>
      <c r="I21" s="1">
        <v>62.66</v>
      </c>
      <c r="J21" s="11">
        <v>47.85</v>
      </c>
      <c r="K21" s="8">
        <v>77.77</v>
      </c>
      <c r="L21" s="8">
        <v>48.55</v>
      </c>
    </row>
    <row r="22" spans="1:12" ht="16.95" customHeight="1" thickBot="1" x14ac:dyDescent="0.35">
      <c r="A22" s="60"/>
      <c r="B22" s="61"/>
      <c r="C22" s="54">
        <v>65.09</v>
      </c>
      <c r="D22" s="15">
        <v>59.96</v>
      </c>
      <c r="E22" s="14">
        <v>53.41</v>
      </c>
      <c r="F22" s="8">
        <v>66.91</v>
      </c>
      <c r="G22" s="14">
        <v>52.23</v>
      </c>
      <c r="H22" s="41">
        <v>49.92</v>
      </c>
      <c r="I22" s="1">
        <v>62.78</v>
      </c>
      <c r="J22" s="11">
        <v>47.82</v>
      </c>
      <c r="K22" s="8">
        <v>77.3</v>
      </c>
      <c r="L22" s="8">
        <v>48.44</v>
      </c>
    </row>
    <row r="23" spans="1:12" ht="16.95" customHeight="1" x14ac:dyDescent="0.3">
      <c r="A23" s="58">
        <v>4</v>
      </c>
      <c r="B23" s="59"/>
      <c r="C23" s="2">
        <v>78.73</v>
      </c>
      <c r="D23" s="14">
        <v>75.33</v>
      </c>
      <c r="E23" s="13">
        <v>60.9</v>
      </c>
      <c r="F23" s="53">
        <v>60.99</v>
      </c>
      <c r="G23" s="13">
        <v>69.75</v>
      </c>
      <c r="H23" s="42">
        <v>55.19</v>
      </c>
      <c r="I23" s="55">
        <v>61.7</v>
      </c>
      <c r="J23" s="10">
        <v>55.27</v>
      </c>
      <c r="K23" s="53">
        <v>54.62</v>
      </c>
      <c r="L23" s="53">
        <v>52.98</v>
      </c>
    </row>
    <row r="24" spans="1:12" ht="16.95" customHeight="1" x14ac:dyDescent="0.3">
      <c r="A24" s="60"/>
      <c r="B24" s="61"/>
      <c r="C24" s="2">
        <v>78.48</v>
      </c>
      <c r="D24" s="14">
        <v>75.92</v>
      </c>
      <c r="E24" s="14">
        <v>61.09</v>
      </c>
      <c r="F24" s="8">
        <v>61.22</v>
      </c>
      <c r="G24" s="14">
        <v>70.23</v>
      </c>
      <c r="H24" s="41">
        <v>55.41</v>
      </c>
      <c r="I24" s="1">
        <v>61.87</v>
      </c>
      <c r="J24" s="11">
        <v>55.92</v>
      </c>
      <c r="K24" s="8">
        <v>54.62</v>
      </c>
      <c r="L24" s="8">
        <v>53.01</v>
      </c>
    </row>
    <row r="25" spans="1:12" ht="16.95" customHeight="1" x14ac:dyDescent="0.3">
      <c r="A25" s="60"/>
      <c r="B25" s="61"/>
      <c r="C25" s="2">
        <v>77.39</v>
      </c>
      <c r="D25" s="14">
        <v>75.319999999999993</v>
      </c>
      <c r="E25" s="14">
        <v>61.23</v>
      </c>
      <c r="F25" s="8">
        <v>61.22</v>
      </c>
      <c r="G25" s="14">
        <v>69.16</v>
      </c>
      <c r="H25" s="41">
        <v>55.54</v>
      </c>
      <c r="I25" s="1">
        <v>62.22</v>
      </c>
      <c r="J25" s="11">
        <v>55.93</v>
      </c>
      <c r="K25" s="8">
        <v>54.67</v>
      </c>
      <c r="L25" s="8">
        <v>52.98</v>
      </c>
    </row>
    <row r="26" spans="1:12" ht="16.95" customHeight="1" x14ac:dyDescent="0.3">
      <c r="A26" s="60"/>
      <c r="B26" s="61"/>
      <c r="C26" s="2">
        <v>77.3</v>
      </c>
      <c r="D26" s="14">
        <v>76.83</v>
      </c>
      <c r="E26" s="14">
        <v>61.08</v>
      </c>
      <c r="F26" s="8">
        <v>61.33</v>
      </c>
      <c r="G26" s="14">
        <v>68.53</v>
      </c>
      <c r="H26" s="41">
        <v>55.78</v>
      </c>
      <c r="I26" s="1">
        <v>62.46</v>
      </c>
      <c r="J26" s="11">
        <v>55.5</v>
      </c>
      <c r="K26" s="8">
        <v>54.95</v>
      </c>
      <c r="L26" s="8">
        <v>52.89</v>
      </c>
    </row>
    <row r="27" spans="1:12" ht="16.95" customHeight="1" x14ac:dyDescent="0.3">
      <c r="A27" s="60"/>
      <c r="B27" s="61"/>
      <c r="C27" s="2">
        <v>77.13</v>
      </c>
      <c r="D27" s="14">
        <v>75.45</v>
      </c>
      <c r="E27" s="14">
        <v>60.59</v>
      </c>
      <c r="F27" s="8">
        <v>61.62</v>
      </c>
      <c r="G27" s="14">
        <v>68.73</v>
      </c>
      <c r="H27" s="41">
        <v>55.83</v>
      </c>
      <c r="I27" s="1">
        <v>62.25</v>
      </c>
      <c r="J27" s="11">
        <v>56.11</v>
      </c>
      <c r="K27" s="8">
        <v>54.25</v>
      </c>
      <c r="L27" s="8">
        <v>52.75</v>
      </c>
    </row>
    <row r="28" spans="1:12" ht="16.95" customHeight="1" x14ac:dyDescent="0.3">
      <c r="A28" s="60"/>
      <c r="B28" s="61"/>
      <c r="C28" s="2">
        <v>76.25</v>
      </c>
      <c r="D28" s="14">
        <v>74.3</v>
      </c>
      <c r="E28" s="14">
        <v>61.49</v>
      </c>
      <c r="F28" s="8">
        <v>61.41</v>
      </c>
      <c r="G28" s="14">
        <v>69.44</v>
      </c>
      <c r="H28" s="41">
        <v>55.89</v>
      </c>
      <c r="I28" s="1">
        <v>62.52</v>
      </c>
      <c r="J28" s="11">
        <v>56.26</v>
      </c>
      <c r="K28" s="8">
        <v>54.45</v>
      </c>
      <c r="L28" s="8">
        <v>52.85</v>
      </c>
    </row>
    <row r="29" spans="1:12" ht="16.95" customHeight="1" x14ac:dyDescent="0.3">
      <c r="A29" s="60"/>
      <c r="B29" s="61"/>
      <c r="C29" s="2">
        <v>76.260000000000005</v>
      </c>
      <c r="D29" s="14">
        <v>75.09</v>
      </c>
      <c r="E29" s="14">
        <v>62.18</v>
      </c>
      <c r="F29" s="8">
        <v>61.25</v>
      </c>
      <c r="G29" s="14">
        <v>69.17</v>
      </c>
      <c r="H29" s="41">
        <v>55.92</v>
      </c>
      <c r="I29" s="1">
        <v>61.81</v>
      </c>
      <c r="J29" s="11">
        <v>55.68</v>
      </c>
      <c r="K29" s="8">
        <v>54.39</v>
      </c>
      <c r="L29" s="8">
        <v>52.98</v>
      </c>
    </row>
    <row r="30" spans="1:12" ht="16.95" customHeight="1" x14ac:dyDescent="0.3">
      <c r="A30" s="60"/>
      <c r="B30" s="61"/>
      <c r="C30" s="2">
        <v>77.06</v>
      </c>
      <c r="D30" s="14">
        <v>75.8</v>
      </c>
      <c r="E30" s="14">
        <v>61.95</v>
      </c>
      <c r="F30" s="8">
        <v>61.13</v>
      </c>
      <c r="G30" s="14">
        <v>69.45</v>
      </c>
      <c r="H30" s="41">
        <v>55.81</v>
      </c>
      <c r="I30" s="1">
        <v>61.96</v>
      </c>
      <c r="J30" s="11">
        <v>55.26</v>
      </c>
      <c r="K30" s="8">
        <v>54.36</v>
      </c>
      <c r="L30" s="8">
        <v>52.87</v>
      </c>
    </row>
    <row r="31" spans="1:12" ht="16.95" customHeight="1" x14ac:dyDescent="0.3">
      <c r="A31" s="60"/>
      <c r="B31" s="61"/>
      <c r="C31" s="2">
        <v>77.64</v>
      </c>
      <c r="D31" s="14">
        <v>74.819999999999993</v>
      </c>
      <c r="E31" s="14">
        <v>62.15</v>
      </c>
      <c r="F31" s="8">
        <v>61.35</v>
      </c>
      <c r="G31" s="14">
        <v>69.83</v>
      </c>
      <c r="H31" s="41">
        <v>55.85</v>
      </c>
      <c r="I31" s="1">
        <v>62.14</v>
      </c>
      <c r="J31" s="11">
        <v>56.26</v>
      </c>
      <c r="K31" s="8">
        <v>54.4</v>
      </c>
      <c r="L31" s="8">
        <v>53</v>
      </c>
    </row>
    <row r="32" spans="1:12" ht="16.95" customHeight="1" thickBot="1" x14ac:dyDescent="0.35">
      <c r="A32" s="60"/>
      <c r="B32" s="61"/>
      <c r="C32" s="54">
        <v>77.680000000000007</v>
      </c>
      <c r="D32" s="15">
        <v>74.7</v>
      </c>
      <c r="E32" s="15">
        <v>62.37</v>
      </c>
      <c r="F32" s="4">
        <v>61.59</v>
      </c>
      <c r="G32" s="15">
        <v>69.87</v>
      </c>
      <c r="H32" s="40">
        <v>56.11</v>
      </c>
      <c r="I32" s="6">
        <v>62.19</v>
      </c>
      <c r="J32" s="12">
        <v>55.75</v>
      </c>
      <c r="K32" s="4">
        <v>54.36</v>
      </c>
      <c r="L32" s="4">
        <v>52.86</v>
      </c>
    </row>
    <row r="33" spans="1:12" ht="16.95" customHeight="1" x14ac:dyDescent="0.3">
      <c r="A33" s="58">
        <v>8</v>
      </c>
      <c r="B33" s="59"/>
      <c r="C33" s="2">
        <v>91.88</v>
      </c>
      <c r="D33" s="14">
        <v>78.55</v>
      </c>
      <c r="E33" s="14">
        <v>72.78</v>
      </c>
      <c r="F33" s="8">
        <v>66.66</v>
      </c>
      <c r="G33" s="14">
        <v>72.78</v>
      </c>
      <c r="H33" s="41">
        <v>65.2</v>
      </c>
      <c r="I33" s="1">
        <v>64.94</v>
      </c>
      <c r="J33" s="11">
        <v>60.17</v>
      </c>
      <c r="K33" s="8">
        <v>62.16</v>
      </c>
      <c r="L33" s="8">
        <v>60.84</v>
      </c>
    </row>
    <row r="34" spans="1:12" ht="16.95" customHeight="1" x14ac:dyDescent="0.3">
      <c r="A34" s="60"/>
      <c r="B34" s="61"/>
      <c r="C34" s="2">
        <v>90.86</v>
      </c>
      <c r="D34" s="14">
        <v>78.44</v>
      </c>
      <c r="E34" s="14">
        <v>72.3</v>
      </c>
      <c r="F34" s="8">
        <v>66.510000000000005</v>
      </c>
      <c r="G34" s="14">
        <v>72.13</v>
      </c>
      <c r="H34" s="41">
        <v>64.3</v>
      </c>
      <c r="I34" s="1">
        <v>65.319999999999993</v>
      </c>
      <c r="J34" s="11">
        <v>60.27</v>
      </c>
      <c r="K34" s="8">
        <v>62.24</v>
      </c>
      <c r="L34" s="8">
        <v>60.65</v>
      </c>
    </row>
    <row r="35" spans="1:12" ht="16.95" customHeight="1" x14ac:dyDescent="0.3">
      <c r="A35" s="60"/>
      <c r="B35" s="61"/>
      <c r="C35" s="2">
        <v>90.55</v>
      </c>
      <c r="D35" s="14">
        <v>78.180000000000007</v>
      </c>
      <c r="E35" s="14">
        <v>72.239999999999995</v>
      </c>
      <c r="F35" s="8">
        <v>66.62</v>
      </c>
      <c r="G35" s="14">
        <v>72.069999999999993</v>
      </c>
      <c r="H35" s="41">
        <v>64.38</v>
      </c>
      <c r="I35" s="1">
        <v>65.62</v>
      </c>
      <c r="J35" s="11">
        <v>58.59</v>
      </c>
      <c r="K35" s="8">
        <v>62.09</v>
      </c>
      <c r="L35" s="8">
        <v>60.57</v>
      </c>
    </row>
    <row r="36" spans="1:12" ht="16.95" customHeight="1" x14ac:dyDescent="0.3">
      <c r="A36" s="60"/>
      <c r="B36" s="61"/>
      <c r="C36" s="2">
        <v>90.43</v>
      </c>
      <c r="D36" s="14">
        <v>79.03</v>
      </c>
      <c r="E36" s="14">
        <v>71.319999999999993</v>
      </c>
      <c r="F36" s="8">
        <v>66.489999999999995</v>
      </c>
      <c r="G36" s="14">
        <v>72.260000000000005</v>
      </c>
      <c r="H36" s="41">
        <v>64.19</v>
      </c>
      <c r="I36" s="1">
        <v>64.81</v>
      </c>
      <c r="J36" s="11">
        <v>58.27</v>
      </c>
      <c r="K36" s="8">
        <v>62.08</v>
      </c>
      <c r="L36" s="8">
        <v>61.2</v>
      </c>
    </row>
    <row r="37" spans="1:12" ht="16.95" customHeight="1" x14ac:dyDescent="0.3">
      <c r="A37" s="60"/>
      <c r="B37" s="61"/>
      <c r="C37" s="2">
        <v>90.96</v>
      </c>
      <c r="D37" s="14">
        <v>78.06</v>
      </c>
      <c r="E37" s="14">
        <v>71.84</v>
      </c>
      <c r="F37" s="8">
        <v>65.72</v>
      </c>
      <c r="G37" s="14">
        <v>72.989999999999995</v>
      </c>
      <c r="H37" s="41">
        <v>64.19</v>
      </c>
      <c r="I37" s="1">
        <v>65.12</v>
      </c>
      <c r="J37" s="11">
        <v>58.95</v>
      </c>
      <c r="K37" s="8">
        <v>62.32</v>
      </c>
      <c r="L37" s="8">
        <v>61.38</v>
      </c>
    </row>
    <row r="38" spans="1:12" ht="16.95" customHeight="1" x14ac:dyDescent="0.3">
      <c r="A38" s="60"/>
      <c r="B38" s="61"/>
      <c r="C38" s="2">
        <v>90.52</v>
      </c>
      <c r="D38" s="14">
        <v>78.5</v>
      </c>
      <c r="E38" s="14">
        <v>71.86</v>
      </c>
      <c r="F38" s="8">
        <v>66.13</v>
      </c>
      <c r="G38" s="14">
        <v>73.78</v>
      </c>
      <c r="H38" s="41">
        <v>64.48</v>
      </c>
      <c r="I38" s="1">
        <v>65.430000000000007</v>
      </c>
      <c r="J38" s="11">
        <v>58.84</v>
      </c>
      <c r="K38" s="8">
        <v>62.49</v>
      </c>
      <c r="L38" s="8">
        <v>60.76</v>
      </c>
    </row>
    <row r="39" spans="1:12" ht="16.95" customHeight="1" x14ac:dyDescent="0.3">
      <c r="A39" s="60"/>
      <c r="B39" s="61"/>
      <c r="C39" s="2">
        <v>90.9</v>
      </c>
      <c r="D39" s="14">
        <v>79.569999999999993</v>
      </c>
      <c r="E39" s="14">
        <v>72.08</v>
      </c>
      <c r="F39" s="8">
        <v>66.77</v>
      </c>
      <c r="G39" s="14">
        <v>73.59</v>
      </c>
      <c r="H39" s="41">
        <v>64.5</v>
      </c>
      <c r="I39" s="1">
        <v>65.349999999999994</v>
      </c>
      <c r="J39" s="11">
        <v>58.98</v>
      </c>
      <c r="K39" s="8">
        <v>62.44</v>
      </c>
      <c r="L39" s="8">
        <v>60.81</v>
      </c>
    </row>
    <row r="40" spans="1:12" ht="16.95" customHeight="1" x14ac:dyDescent="0.3">
      <c r="A40" s="60"/>
      <c r="B40" s="61"/>
      <c r="C40" s="2">
        <v>91.12</v>
      </c>
      <c r="D40" s="14">
        <v>80.69</v>
      </c>
      <c r="E40" s="14">
        <v>72.02</v>
      </c>
      <c r="F40" s="8">
        <v>66.239999999999995</v>
      </c>
      <c r="G40" s="14">
        <v>73.94</v>
      </c>
      <c r="H40" s="41">
        <v>64.7</v>
      </c>
      <c r="I40" s="1">
        <v>65.739999999999995</v>
      </c>
      <c r="J40" s="11">
        <v>59</v>
      </c>
      <c r="K40" s="8">
        <v>62.1</v>
      </c>
      <c r="L40" s="8">
        <v>60.77</v>
      </c>
    </row>
    <row r="41" spans="1:12" ht="16.95" customHeight="1" x14ac:dyDescent="0.3">
      <c r="A41" s="60"/>
      <c r="B41" s="61"/>
      <c r="C41" s="2">
        <v>91.18</v>
      </c>
      <c r="D41" s="14">
        <v>79.36</v>
      </c>
      <c r="E41" s="14">
        <v>72.180000000000007</v>
      </c>
      <c r="F41" s="8">
        <v>66.260000000000005</v>
      </c>
      <c r="G41" s="14">
        <v>75.12</v>
      </c>
      <c r="H41" s="41">
        <v>64.25</v>
      </c>
      <c r="I41" s="1">
        <v>65.42</v>
      </c>
      <c r="J41" s="11">
        <v>58.45</v>
      </c>
      <c r="K41" s="8">
        <v>61.91</v>
      </c>
      <c r="L41" s="8">
        <v>61.16</v>
      </c>
    </row>
    <row r="42" spans="1:12" ht="16.95" customHeight="1" thickBot="1" x14ac:dyDescent="0.35">
      <c r="A42" s="60"/>
      <c r="B42" s="61"/>
      <c r="C42" s="54">
        <v>90.11</v>
      </c>
      <c r="D42" s="15">
        <v>78.959999999999994</v>
      </c>
      <c r="E42" s="15">
        <v>72.27</v>
      </c>
      <c r="F42" s="8">
        <v>66.099999999999994</v>
      </c>
      <c r="G42" s="14">
        <v>75.83</v>
      </c>
      <c r="H42" s="41">
        <v>64.17</v>
      </c>
      <c r="I42" s="1">
        <v>65.3</v>
      </c>
      <c r="J42" s="11">
        <v>58.67</v>
      </c>
      <c r="K42" s="8">
        <v>62.05</v>
      </c>
      <c r="L42" s="8">
        <v>60.82</v>
      </c>
    </row>
    <row r="43" spans="1:12" ht="16.95" customHeight="1" x14ac:dyDescent="0.3">
      <c r="A43" s="58">
        <v>15</v>
      </c>
      <c r="B43" s="59"/>
      <c r="C43" s="11">
        <v>101.62</v>
      </c>
      <c r="D43" s="14">
        <v>94.72</v>
      </c>
      <c r="E43" s="14">
        <v>81.03</v>
      </c>
      <c r="F43" s="53">
        <v>74.75</v>
      </c>
      <c r="G43" s="13">
        <v>83.33</v>
      </c>
      <c r="H43" s="13">
        <v>72.290000000000006</v>
      </c>
      <c r="I43" s="55">
        <v>67.819999999999993</v>
      </c>
      <c r="J43" s="10">
        <v>69.58</v>
      </c>
      <c r="K43" s="53">
        <v>64.7</v>
      </c>
      <c r="L43" s="53">
        <v>66.28</v>
      </c>
    </row>
    <row r="44" spans="1:12" ht="16.95" customHeight="1" x14ac:dyDescent="0.3">
      <c r="A44" s="60"/>
      <c r="B44" s="61"/>
      <c r="C44" s="11">
        <v>101.6</v>
      </c>
      <c r="D44" s="14">
        <v>94.18</v>
      </c>
      <c r="E44" s="14">
        <v>82.77</v>
      </c>
      <c r="F44" s="8">
        <v>74.94</v>
      </c>
      <c r="G44" s="14">
        <v>83.29</v>
      </c>
      <c r="H44" s="14">
        <v>72.44</v>
      </c>
      <c r="I44" s="1">
        <v>67.510000000000005</v>
      </c>
      <c r="J44" s="11">
        <v>68.12</v>
      </c>
      <c r="K44" s="8">
        <v>64.69</v>
      </c>
      <c r="L44" s="8">
        <v>66.900000000000006</v>
      </c>
    </row>
    <row r="45" spans="1:12" ht="16.95" customHeight="1" x14ac:dyDescent="0.3">
      <c r="A45" s="60"/>
      <c r="B45" s="61"/>
      <c r="C45" s="11">
        <v>104.11</v>
      </c>
      <c r="D45" s="14">
        <v>94.15</v>
      </c>
      <c r="E45" s="14">
        <v>82.11</v>
      </c>
      <c r="F45" s="8">
        <v>74.739999999999995</v>
      </c>
      <c r="G45" s="14">
        <v>83.57</v>
      </c>
      <c r="H45" s="14">
        <v>72.569999999999993</v>
      </c>
      <c r="I45" s="1">
        <v>67.17</v>
      </c>
      <c r="J45" s="11">
        <v>69.099999999999994</v>
      </c>
      <c r="K45" s="8">
        <v>64.75</v>
      </c>
      <c r="L45" s="8">
        <v>66.680000000000007</v>
      </c>
    </row>
    <row r="46" spans="1:12" ht="16.95" customHeight="1" x14ac:dyDescent="0.3">
      <c r="A46" s="60"/>
      <c r="B46" s="61"/>
      <c r="C46" s="11">
        <v>102.44</v>
      </c>
      <c r="D46" s="14">
        <v>94.75</v>
      </c>
      <c r="E46" s="14">
        <v>83.11</v>
      </c>
      <c r="F46" s="8">
        <v>74.78</v>
      </c>
      <c r="G46" s="14">
        <v>84.69</v>
      </c>
      <c r="H46" s="14">
        <v>73.23</v>
      </c>
      <c r="I46" s="1">
        <v>67.23</v>
      </c>
      <c r="J46" s="11">
        <v>68.86</v>
      </c>
      <c r="K46" s="8">
        <v>64.56</v>
      </c>
      <c r="L46" s="8">
        <v>66.37</v>
      </c>
    </row>
    <row r="47" spans="1:12" ht="16.95" customHeight="1" x14ac:dyDescent="0.3">
      <c r="A47" s="60"/>
      <c r="B47" s="61"/>
      <c r="C47" s="11">
        <v>100.84</v>
      </c>
      <c r="D47" s="14">
        <v>94.82</v>
      </c>
      <c r="E47" s="14">
        <v>82.76</v>
      </c>
      <c r="F47" s="8">
        <v>75.349999999999994</v>
      </c>
      <c r="G47" s="14">
        <v>83.73</v>
      </c>
      <c r="H47" s="14">
        <v>73.510000000000005</v>
      </c>
      <c r="I47" s="1">
        <v>67.23</v>
      </c>
      <c r="J47" s="11">
        <v>68.08</v>
      </c>
      <c r="K47" s="8">
        <v>64.959999999999994</v>
      </c>
      <c r="L47" s="8">
        <v>66.33</v>
      </c>
    </row>
    <row r="48" spans="1:12" ht="16.95" customHeight="1" x14ac:dyDescent="0.3">
      <c r="A48" s="60"/>
      <c r="B48" s="61"/>
      <c r="C48" s="11">
        <v>102.73</v>
      </c>
      <c r="D48" s="14">
        <v>94.46</v>
      </c>
      <c r="E48" s="14">
        <v>83</v>
      </c>
      <c r="F48" s="8">
        <v>75.19</v>
      </c>
      <c r="G48" s="14">
        <v>84.34</v>
      </c>
      <c r="H48" s="14">
        <v>73.27</v>
      </c>
      <c r="I48" s="1">
        <v>67.44</v>
      </c>
      <c r="J48" s="11">
        <v>68.45</v>
      </c>
      <c r="K48" s="8">
        <v>64.94</v>
      </c>
      <c r="L48" s="8">
        <v>66.650000000000006</v>
      </c>
    </row>
    <row r="49" spans="1:12" ht="16.95" customHeight="1" x14ac:dyDescent="0.3">
      <c r="A49" s="60"/>
      <c r="B49" s="61"/>
      <c r="C49" s="11">
        <v>102.8</v>
      </c>
      <c r="D49" s="14">
        <v>93.43</v>
      </c>
      <c r="E49" s="14">
        <v>83.31</v>
      </c>
      <c r="F49" s="8">
        <v>74.95</v>
      </c>
      <c r="G49" s="14">
        <v>84.45</v>
      </c>
      <c r="H49" s="14">
        <v>73.400000000000006</v>
      </c>
      <c r="I49" s="1">
        <v>67.44</v>
      </c>
      <c r="J49" s="11">
        <v>68.150000000000006</v>
      </c>
      <c r="K49" s="8">
        <v>64.81</v>
      </c>
      <c r="L49" s="8">
        <v>66.88</v>
      </c>
    </row>
    <row r="50" spans="1:12" ht="16.95" customHeight="1" x14ac:dyDescent="0.3">
      <c r="A50" s="60"/>
      <c r="B50" s="61"/>
      <c r="C50" s="11">
        <v>101.83</v>
      </c>
      <c r="D50" s="14">
        <v>93.18</v>
      </c>
      <c r="E50" s="14">
        <v>83.26</v>
      </c>
      <c r="F50" s="8">
        <v>75.709999999999994</v>
      </c>
      <c r="G50" s="14">
        <v>83.28</v>
      </c>
      <c r="H50" s="14">
        <v>73.37</v>
      </c>
      <c r="I50" s="1">
        <v>67.25</v>
      </c>
      <c r="J50" s="11">
        <v>68.23</v>
      </c>
      <c r="K50" s="8">
        <v>64.63</v>
      </c>
      <c r="L50" s="8">
        <v>66.7</v>
      </c>
    </row>
    <row r="51" spans="1:12" ht="16.95" customHeight="1" x14ac:dyDescent="0.3">
      <c r="A51" s="60"/>
      <c r="B51" s="61"/>
      <c r="C51" s="11">
        <v>100.59</v>
      </c>
      <c r="D51" s="14">
        <v>93.6</v>
      </c>
      <c r="E51" s="14">
        <v>83.14</v>
      </c>
      <c r="F51" s="8">
        <v>76.03</v>
      </c>
      <c r="G51" s="14">
        <v>84.34</v>
      </c>
      <c r="H51" s="14">
        <v>73.25</v>
      </c>
      <c r="I51" s="1">
        <v>67.349999999999994</v>
      </c>
      <c r="J51" s="11">
        <v>68.38</v>
      </c>
      <c r="K51" s="8">
        <v>64.84</v>
      </c>
      <c r="L51" s="8">
        <v>66.09</v>
      </c>
    </row>
    <row r="52" spans="1:12" ht="16.95" customHeight="1" thickBot="1" x14ac:dyDescent="0.35">
      <c r="A52" s="60"/>
      <c r="B52" s="61"/>
      <c r="C52" s="12">
        <v>100.56</v>
      </c>
      <c r="D52" s="15">
        <v>93.49</v>
      </c>
      <c r="E52" s="15">
        <v>82.93</v>
      </c>
      <c r="F52" s="4">
        <v>75.650000000000006</v>
      </c>
      <c r="G52" s="15">
        <v>84.27</v>
      </c>
      <c r="H52" s="15">
        <v>73.42</v>
      </c>
      <c r="I52" s="6">
        <v>67.37</v>
      </c>
      <c r="J52" s="12">
        <v>68.86</v>
      </c>
      <c r="K52" s="4">
        <v>64.41</v>
      </c>
      <c r="L52" s="4">
        <v>66.97</v>
      </c>
    </row>
    <row r="53" spans="1:12" ht="16.95" customHeight="1" x14ac:dyDescent="0.3">
      <c r="A53" s="58">
        <f>Punkter!$C$7</f>
        <v>30</v>
      </c>
      <c r="B53" s="59"/>
      <c r="C53" s="11">
        <v>108.8</v>
      </c>
      <c r="D53" s="14">
        <v>101.23</v>
      </c>
      <c r="E53" s="14">
        <v>97.92</v>
      </c>
      <c r="F53" s="8">
        <v>86.13</v>
      </c>
      <c r="G53" s="14">
        <v>99.7</v>
      </c>
      <c r="H53" s="14">
        <v>99.47</v>
      </c>
      <c r="I53" s="1">
        <v>77.989999999999995</v>
      </c>
      <c r="J53" s="11">
        <v>83.08</v>
      </c>
      <c r="K53" s="8">
        <v>68.81</v>
      </c>
      <c r="L53" s="8">
        <v>77.77</v>
      </c>
    </row>
    <row r="54" spans="1:12" ht="16.95" customHeight="1" x14ac:dyDescent="0.3">
      <c r="A54" s="60"/>
      <c r="B54" s="61"/>
      <c r="C54" s="11">
        <v>109.55</v>
      </c>
      <c r="D54" s="14">
        <v>101.32</v>
      </c>
      <c r="E54" s="14">
        <v>96.41</v>
      </c>
      <c r="F54" s="8">
        <v>85.48</v>
      </c>
      <c r="G54" s="14">
        <v>97.26</v>
      </c>
      <c r="H54" s="14">
        <v>99.6</v>
      </c>
      <c r="I54" s="1">
        <v>77.42</v>
      </c>
      <c r="J54" s="11">
        <v>84.55</v>
      </c>
      <c r="K54" s="8">
        <v>68.89</v>
      </c>
      <c r="L54" s="8">
        <v>77.959999999999994</v>
      </c>
    </row>
    <row r="55" spans="1:12" ht="16.95" customHeight="1" x14ac:dyDescent="0.3">
      <c r="A55" s="60"/>
      <c r="B55" s="61"/>
      <c r="C55" s="11">
        <v>108.2</v>
      </c>
      <c r="D55" s="14">
        <v>100.17</v>
      </c>
      <c r="E55" s="14">
        <v>96.22</v>
      </c>
      <c r="F55" s="8">
        <v>86.29</v>
      </c>
      <c r="G55" s="14">
        <v>100.26</v>
      </c>
      <c r="H55" s="14">
        <v>98.58</v>
      </c>
      <c r="I55" s="1">
        <v>77.13</v>
      </c>
      <c r="J55" s="11">
        <v>84.37</v>
      </c>
      <c r="K55" s="8">
        <v>68.569999999999993</v>
      </c>
      <c r="L55" s="8">
        <v>77.33</v>
      </c>
    </row>
    <row r="56" spans="1:12" ht="16.95" customHeight="1" x14ac:dyDescent="0.3">
      <c r="A56" s="60"/>
      <c r="B56" s="61"/>
      <c r="C56" s="11">
        <v>110.15</v>
      </c>
      <c r="D56" s="14">
        <v>103.29</v>
      </c>
      <c r="E56" s="14">
        <v>98.34</v>
      </c>
      <c r="F56" s="8">
        <v>89.43</v>
      </c>
      <c r="G56" s="14">
        <v>101.41</v>
      </c>
      <c r="H56" s="14">
        <v>99.34</v>
      </c>
      <c r="I56" s="1">
        <v>77.88</v>
      </c>
      <c r="J56" s="11">
        <v>83.14</v>
      </c>
      <c r="K56" s="8">
        <v>68.67</v>
      </c>
      <c r="L56" s="8">
        <v>77.900000000000006</v>
      </c>
    </row>
    <row r="57" spans="1:12" ht="16.95" customHeight="1" x14ac:dyDescent="0.3">
      <c r="A57" s="60"/>
      <c r="B57" s="61"/>
      <c r="C57" s="11">
        <v>110.35</v>
      </c>
      <c r="D57" s="14">
        <v>103.09</v>
      </c>
      <c r="E57" s="14">
        <v>96.37</v>
      </c>
      <c r="F57" s="8">
        <v>87.62</v>
      </c>
      <c r="G57" s="14">
        <v>101.78</v>
      </c>
      <c r="H57" s="14">
        <v>103</v>
      </c>
      <c r="I57" s="1">
        <v>78.569999999999993</v>
      </c>
      <c r="J57" s="11">
        <v>84.74</v>
      </c>
      <c r="K57" s="8">
        <v>68.790000000000006</v>
      </c>
      <c r="L57" s="8">
        <v>77.64</v>
      </c>
    </row>
    <row r="58" spans="1:12" ht="16.95" customHeight="1" x14ac:dyDescent="0.3">
      <c r="A58" s="60"/>
      <c r="B58" s="61"/>
      <c r="C58" s="11">
        <v>107.89</v>
      </c>
      <c r="D58" s="14">
        <v>103.81</v>
      </c>
      <c r="E58" s="14">
        <v>96.31</v>
      </c>
      <c r="F58" s="8">
        <v>87.4</v>
      </c>
      <c r="G58" s="14">
        <v>99.69</v>
      </c>
      <c r="H58" s="14">
        <v>103.6</v>
      </c>
      <c r="I58" s="1">
        <v>79.099999999999994</v>
      </c>
      <c r="J58" s="11">
        <v>84.61</v>
      </c>
      <c r="K58" s="8">
        <v>68.88</v>
      </c>
      <c r="L58" s="8">
        <v>78.13</v>
      </c>
    </row>
    <row r="59" spans="1:12" ht="16.95" customHeight="1" x14ac:dyDescent="0.3">
      <c r="A59" s="60"/>
      <c r="B59" s="61"/>
      <c r="C59" s="11">
        <v>107.18</v>
      </c>
      <c r="D59" s="14">
        <v>103.13</v>
      </c>
      <c r="E59" s="14">
        <v>96.89</v>
      </c>
      <c r="F59" s="8">
        <v>88.18</v>
      </c>
      <c r="G59" s="14">
        <v>101.62</v>
      </c>
      <c r="H59" s="14">
        <v>102.19</v>
      </c>
      <c r="I59" s="1">
        <v>78.78</v>
      </c>
      <c r="J59" s="11">
        <v>83.53</v>
      </c>
      <c r="K59" s="8">
        <v>68.569999999999993</v>
      </c>
      <c r="L59" s="8">
        <v>78.66</v>
      </c>
    </row>
    <row r="60" spans="1:12" ht="16.95" customHeight="1" x14ac:dyDescent="0.3">
      <c r="A60" s="60"/>
      <c r="B60" s="61"/>
      <c r="C60" s="11">
        <v>107.14</v>
      </c>
      <c r="D60" s="14">
        <v>100.91</v>
      </c>
      <c r="E60" s="14">
        <v>98.32</v>
      </c>
      <c r="F60" s="8">
        <v>88.21</v>
      </c>
      <c r="G60" s="14">
        <v>100.09</v>
      </c>
      <c r="H60" s="14">
        <v>99.07</v>
      </c>
      <c r="I60" s="1">
        <v>78.540000000000006</v>
      </c>
      <c r="J60" s="11">
        <v>83.68</v>
      </c>
      <c r="K60" s="8">
        <v>68.61</v>
      </c>
      <c r="L60" s="8">
        <v>79.099999999999994</v>
      </c>
    </row>
    <row r="61" spans="1:12" ht="16.95" customHeight="1" x14ac:dyDescent="0.3">
      <c r="A61" s="60"/>
      <c r="B61" s="61"/>
      <c r="C61" s="11">
        <v>106.12</v>
      </c>
      <c r="D61" s="14">
        <v>102.74</v>
      </c>
      <c r="E61" s="14">
        <v>98.77</v>
      </c>
      <c r="F61" s="8">
        <v>88.26</v>
      </c>
      <c r="G61" s="14">
        <v>99.73</v>
      </c>
      <c r="H61" s="14">
        <v>98.95</v>
      </c>
      <c r="I61" s="1">
        <v>78.28</v>
      </c>
      <c r="J61" s="11">
        <v>83.19</v>
      </c>
      <c r="K61" s="8">
        <v>68.64</v>
      </c>
      <c r="L61" s="8">
        <v>77.3</v>
      </c>
    </row>
    <row r="62" spans="1:12" ht="16.95" customHeight="1" thickBot="1" x14ac:dyDescent="0.35">
      <c r="A62" s="62"/>
      <c r="B62" s="63"/>
      <c r="C62" s="12">
        <v>104.4</v>
      </c>
      <c r="D62" s="15">
        <v>101.51</v>
      </c>
      <c r="E62" s="15">
        <v>97.03</v>
      </c>
      <c r="F62" s="4">
        <v>87.44</v>
      </c>
      <c r="G62" s="15">
        <v>97</v>
      </c>
      <c r="H62" s="15">
        <v>99.07</v>
      </c>
      <c r="I62" s="6">
        <v>78.17</v>
      </c>
      <c r="J62" s="12">
        <v>84.76</v>
      </c>
      <c r="K62" s="4">
        <v>68.73</v>
      </c>
      <c r="L62" s="4">
        <v>78.08</v>
      </c>
    </row>
  </sheetData>
  <mergeCells count="27">
    <mergeCell ref="N4:R4"/>
    <mergeCell ref="N5:O5"/>
    <mergeCell ref="P5:R5"/>
    <mergeCell ref="N6:O6"/>
    <mergeCell ref="P6:R6"/>
    <mergeCell ref="A1:A2"/>
    <mergeCell ref="C1:F1"/>
    <mergeCell ref="G1:I1"/>
    <mergeCell ref="J1:K1"/>
    <mergeCell ref="A3:B12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N12:O12"/>
    <mergeCell ref="P12:R12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D12" sqref="D12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67" t="s">
        <v>4</v>
      </c>
      <c r="B1" s="53" t="s">
        <v>3</v>
      </c>
      <c r="C1" s="67">
        <f>Punkter!$A$2</f>
        <v>0.01</v>
      </c>
      <c r="D1" s="69"/>
      <c r="E1" s="69"/>
      <c r="F1" s="70"/>
      <c r="G1" s="67">
        <f>Punkter!$A$3</f>
        <v>0.08</v>
      </c>
      <c r="H1" s="69"/>
      <c r="I1" s="70"/>
      <c r="J1" s="67">
        <f>Punkter!$A$4</f>
        <v>0.34</v>
      </c>
      <c r="K1" s="70"/>
      <c r="L1" s="17">
        <f>Punkter!$A$5</f>
        <v>2</v>
      </c>
    </row>
    <row r="2" spans="1:18" ht="17.399999999999999" customHeight="1" thickBot="1" x14ac:dyDescent="0.35">
      <c r="A2" s="68"/>
      <c r="B2" s="4" t="s">
        <v>2</v>
      </c>
      <c r="C2" s="54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54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58">
        <f>Punkter!$C$2</f>
        <v>1</v>
      </c>
      <c r="B3" s="59"/>
      <c r="C3" s="2">
        <v>56.15</v>
      </c>
      <c r="D3" s="14">
        <v>50.12</v>
      </c>
      <c r="E3" s="13">
        <v>44.83</v>
      </c>
      <c r="F3" s="53">
        <v>59.01</v>
      </c>
      <c r="G3" s="13">
        <v>46.04</v>
      </c>
      <c r="H3" s="42">
        <v>41.01</v>
      </c>
      <c r="I3" s="55">
        <v>58.18</v>
      </c>
      <c r="J3" s="10">
        <v>38.020000000000003</v>
      </c>
      <c r="K3" s="53">
        <v>56.05</v>
      </c>
      <c r="L3" s="53">
        <v>40.880000000000003</v>
      </c>
    </row>
    <row r="4" spans="1:18" ht="17.399999999999999" customHeight="1" x14ac:dyDescent="0.3">
      <c r="A4" s="60"/>
      <c r="B4" s="61"/>
      <c r="C4" s="2">
        <v>56.1</v>
      </c>
      <c r="D4" s="14">
        <v>50.05</v>
      </c>
      <c r="E4" s="14">
        <v>44.87</v>
      </c>
      <c r="F4" s="8">
        <v>58.88</v>
      </c>
      <c r="G4" s="14">
        <v>45.97</v>
      </c>
      <c r="H4" s="41">
        <v>40.98</v>
      </c>
      <c r="I4" s="1">
        <v>58.32</v>
      </c>
      <c r="J4" s="11">
        <v>38.07</v>
      </c>
      <c r="K4" s="8">
        <v>56.06</v>
      </c>
      <c r="L4" s="8">
        <v>40.909999999999997</v>
      </c>
      <c r="N4" s="64" t="s">
        <v>6</v>
      </c>
      <c r="O4" s="64"/>
      <c r="P4" s="64"/>
      <c r="Q4" s="64"/>
      <c r="R4" s="64"/>
    </row>
    <row r="5" spans="1:18" ht="17.399999999999999" customHeight="1" x14ac:dyDescent="0.3">
      <c r="A5" s="60"/>
      <c r="B5" s="61"/>
      <c r="C5" s="2">
        <v>56.02</v>
      </c>
      <c r="D5" s="14">
        <v>50.08</v>
      </c>
      <c r="E5" s="14">
        <v>44.92</v>
      </c>
      <c r="F5" s="9">
        <v>58.68</v>
      </c>
      <c r="G5" s="14">
        <v>45.98</v>
      </c>
      <c r="H5" s="41">
        <v>41</v>
      </c>
      <c r="I5" s="1">
        <v>58.29</v>
      </c>
      <c r="J5" s="11">
        <v>38.03</v>
      </c>
      <c r="K5" s="8">
        <v>56.49</v>
      </c>
      <c r="L5" s="8">
        <v>40.92</v>
      </c>
      <c r="N5" s="64" t="s">
        <v>7</v>
      </c>
      <c r="O5" s="64"/>
      <c r="P5" s="64" t="s">
        <v>53</v>
      </c>
      <c r="Q5" s="64"/>
      <c r="R5" s="64"/>
    </row>
    <row r="6" spans="1:18" ht="17.399999999999999" customHeight="1" x14ac:dyDescent="0.3">
      <c r="A6" s="60"/>
      <c r="B6" s="61"/>
      <c r="C6" s="2">
        <v>56.05</v>
      </c>
      <c r="D6" s="14">
        <v>50.14</v>
      </c>
      <c r="E6" s="14">
        <v>44.91</v>
      </c>
      <c r="F6" s="9">
        <v>58.68</v>
      </c>
      <c r="G6" s="14">
        <v>45.97</v>
      </c>
      <c r="H6" s="43">
        <v>41.07</v>
      </c>
      <c r="I6" s="1">
        <v>58.37</v>
      </c>
      <c r="J6" s="11">
        <v>38.01</v>
      </c>
      <c r="K6" s="8">
        <v>56.54</v>
      </c>
      <c r="L6" s="8">
        <v>40.92</v>
      </c>
      <c r="N6" s="64" t="s">
        <v>8</v>
      </c>
      <c r="O6" s="64"/>
      <c r="P6" s="64" t="s">
        <v>53</v>
      </c>
      <c r="Q6" s="64"/>
      <c r="R6" s="64"/>
    </row>
    <row r="7" spans="1:18" ht="17.399999999999999" customHeight="1" x14ac:dyDescent="0.3">
      <c r="A7" s="60"/>
      <c r="B7" s="61"/>
      <c r="C7" s="2">
        <v>56.05</v>
      </c>
      <c r="D7" s="14">
        <v>50.58</v>
      </c>
      <c r="E7" s="14">
        <v>44.92</v>
      </c>
      <c r="F7" s="8">
        <v>58.69</v>
      </c>
      <c r="G7" s="14">
        <v>46.01</v>
      </c>
      <c r="H7" s="41">
        <v>41.06</v>
      </c>
      <c r="I7" s="1">
        <v>58.29</v>
      </c>
      <c r="J7" s="11">
        <v>38.020000000000003</v>
      </c>
      <c r="K7" s="8">
        <v>56.44</v>
      </c>
      <c r="L7" s="8">
        <v>41.06</v>
      </c>
      <c r="N7" s="64" t="s">
        <v>9</v>
      </c>
      <c r="O7" s="64"/>
      <c r="P7" s="64" t="s">
        <v>51</v>
      </c>
      <c r="Q7" s="64"/>
      <c r="R7" s="64"/>
    </row>
    <row r="8" spans="1:18" ht="17.399999999999999" customHeight="1" x14ac:dyDescent="0.3">
      <c r="A8" s="60"/>
      <c r="B8" s="61"/>
      <c r="C8" s="2">
        <v>56.22</v>
      </c>
      <c r="D8" s="14">
        <v>50.61</v>
      </c>
      <c r="E8" s="14">
        <v>44.93</v>
      </c>
      <c r="F8" s="8">
        <v>58.73</v>
      </c>
      <c r="G8" s="14">
        <v>46.05</v>
      </c>
      <c r="H8" s="41">
        <v>41.07</v>
      </c>
      <c r="I8" s="1">
        <v>58.32</v>
      </c>
      <c r="J8" s="11">
        <v>38.01</v>
      </c>
      <c r="K8" s="8">
        <v>56.54</v>
      </c>
      <c r="L8" s="8">
        <v>41.13</v>
      </c>
      <c r="N8" s="64" t="s">
        <v>10</v>
      </c>
      <c r="O8" s="64"/>
      <c r="P8" s="64">
        <v>858</v>
      </c>
      <c r="Q8" s="64"/>
      <c r="R8" s="64"/>
    </row>
    <row r="9" spans="1:18" ht="17.399999999999999" customHeight="1" x14ac:dyDescent="0.3">
      <c r="A9" s="60"/>
      <c r="B9" s="61"/>
      <c r="C9" s="2">
        <v>56.23</v>
      </c>
      <c r="D9" s="14">
        <v>50.53</v>
      </c>
      <c r="E9" s="14">
        <v>44.92</v>
      </c>
      <c r="F9" s="8">
        <v>58.71</v>
      </c>
      <c r="G9" s="14">
        <v>46.07</v>
      </c>
      <c r="H9" s="41">
        <v>41.07</v>
      </c>
      <c r="I9" s="1">
        <v>58.3</v>
      </c>
      <c r="J9" s="11">
        <v>38.049999999999997</v>
      </c>
      <c r="K9" s="8">
        <v>56.55</v>
      </c>
      <c r="L9" s="8">
        <v>41.19</v>
      </c>
      <c r="N9" s="64" t="s">
        <v>11</v>
      </c>
      <c r="O9" s="64"/>
      <c r="P9" s="66">
        <v>42674</v>
      </c>
      <c r="Q9" s="64"/>
      <c r="R9" s="64"/>
    </row>
    <row r="10" spans="1:18" ht="17.399999999999999" customHeight="1" x14ac:dyDescent="0.3">
      <c r="A10" s="60"/>
      <c r="B10" s="61"/>
      <c r="C10" s="2">
        <v>56.29</v>
      </c>
      <c r="D10" s="14">
        <v>50.56</v>
      </c>
      <c r="E10" s="14">
        <v>44.93</v>
      </c>
      <c r="F10" s="8">
        <v>58.62</v>
      </c>
      <c r="G10" s="14">
        <v>47</v>
      </c>
      <c r="H10" s="41">
        <v>41.09</v>
      </c>
      <c r="I10" s="1">
        <v>58.31</v>
      </c>
      <c r="J10" s="11">
        <v>38.07</v>
      </c>
      <c r="K10" s="8">
        <v>56.57</v>
      </c>
      <c r="L10" s="8">
        <v>41.54</v>
      </c>
      <c r="N10" s="64" t="s">
        <v>12</v>
      </c>
      <c r="O10" s="64"/>
      <c r="P10" s="65"/>
      <c r="Q10" s="64"/>
      <c r="R10" s="64"/>
    </row>
    <row r="11" spans="1:18" ht="17.399999999999999" customHeight="1" x14ac:dyDescent="0.3">
      <c r="A11" s="60"/>
      <c r="B11" s="61"/>
      <c r="C11" s="2">
        <v>56.31</v>
      </c>
      <c r="D11" s="14">
        <v>50.57</v>
      </c>
      <c r="E11" s="14">
        <v>44.93</v>
      </c>
      <c r="F11" s="8">
        <v>58.54</v>
      </c>
      <c r="G11" s="14">
        <v>47.06</v>
      </c>
      <c r="H11" s="41">
        <v>41.09</v>
      </c>
      <c r="I11" s="1">
        <v>58.3</v>
      </c>
      <c r="J11" s="11">
        <v>37.979999999999997</v>
      </c>
      <c r="K11" s="8">
        <v>56.57</v>
      </c>
      <c r="L11" s="8">
        <v>41.47</v>
      </c>
      <c r="N11" s="64" t="s">
        <v>13</v>
      </c>
      <c r="O11" s="64"/>
      <c r="P11" s="64"/>
      <c r="Q11" s="64"/>
      <c r="R11" s="64"/>
    </row>
    <row r="12" spans="1:18" ht="17.399999999999999" customHeight="1" thickBot="1" x14ac:dyDescent="0.35">
      <c r="A12" s="60"/>
      <c r="B12" s="61"/>
      <c r="C12" s="54">
        <v>56.25</v>
      </c>
      <c r="D12" s="15">
        <v>50.57</v>
      </c>
      <c r="E12" s="15">
        <v>44.94</v>
      </c>
      <c r="F12" s="4">
        <v>58.61</v>
      </c>
      <c r="G12" s="15">
        <v>47.1</v>
      </c>
      <c r="H12" s="40">
        <v>41.06</v>
      </c>
      <c r="I12" s="6">
        <v>58.25</v>
      </c>
      <c r="J12" s="12">
        <v>37.99</v>
      </c>
      <c r="K12" s="4">
        <v>56.6</v>
      </c>
      <c r="L12" s="4">
        <v>41.47</v>
      </c>
      <c r="N12" s="64" t="s">
        <v>14</v>
      </c>
      <c r="O12" s="64"/>
      <c r="P12" s="64" t="s">
        <v>26</v>
      </c>
      <c r="Q12" s="64"/>
      <c r="R12" s="64"/>
    </row>
    <row r="13" spans="1:18" ht="16.95" customHeight="1" x14ac:dyDescent="0.3">
      <c r="A13" s="58">
        <f>Punkter!$C$3</f>
        <v>2</v>
      </c>
      <c r="B13" s="59"/>
      <c r="C13" s="2">
        <v>68.180000000000007</v>
      </c>
      <c r="D13" s="14">
        <v>61.56</v>
      </c>
      <c r="E13" s="14">
        <v>54.68</v>
      </c>
      <c r="F13" s="8">
        <v>54.38</v>
      </c>
      <c r="G13" s="14">
        <v>55.85</v>
      </c>
      <c r="H13" s="41">
        <v>50.31</v>
      </c>
      <c r="I13" s="1">
        <v>52.11</v>
      </c>
      <c r="J13" s="11">
        <v>43.38</v>
      </c>
      <c r="K13" s="8">
        <v>51.4</v>
      </c>
      <c r="L13" s="8">
        <v>49.46</v>
      </c>
    </row>
    <row r="14" spans="1:18" ht="16.95" customHeight="1" x14ac:dyDescent="0.3">
      <c r="A14" s="60"/>
      <c r="B14" s="61"/>
      <c r="C14" s="2">
        <v>68.150000000000006</v>
      </c>
      <c r="D14" s="14">
        <v>61.6</v>
      </c>
      <c r="E14" s="14">
        <v>54.58</v>
      </c>
      <c r="F14" s="8">
        <v>54.26</v>
      </c>
      <c r="G14" s="14">
        <v>55.91</v>
      </c>
      <c r="H14" s="41">
        <v>50.34</v>
      </c>
      <c r="I14" s="1">
        <v>52.34</v>
      </c>
      <c r="J14" s="11">
        <v>43.19</v>
      </c>
      <c r="K14" s="8">
        <v>51.17</v>
      </c>
      <c r="L14" s="8">
        <v>49.11</v>
      </c>
    </row>
    <row r="15" spans="1:18" ht="16.95" customHeight="1" x14ac:dyDescent="0.3">
      <c r="A15" s="60"/>
      <c r="B15" s="61"/>
      <c r="C15" s="2">
        <v>68.28</v>
      </c>
      <c r="D15" s="14">
        <v>61.62</v>
      </c>
      <c r="E15" s="14">
        <v>54.64</v>
      </c>
      <c r="F15" s="8">
        <v>54.16</v>
      </c>
      <c r="G15" s="14">
        <v>55.96</v>
      </c>
      <c r="H15" s="41">
        <v>50.36</v>
      </c>
      <c r="I15" s="1">
        <v>52.3</v>
      </c>
      <c r="J15" s="11">
        <v>43.24</v>
      </c>
      <c r="K15" s="8">
        <v>51.29</v>
      </c>
      <c r="L15" s="8">
        <v>49.31</v>
      </c>
    </row>
    <row r="16" spans="1:18" ht="16.95" customHeight="1" x14ac:dyDescent="0.3">
      <c r="A16" s="60"/>
      <c r="B16" s="61"/>
      <c r="C16" s="2">
        <v>68.069999999999993</v>
      </c>
      <c r="D16" s="14">
        <v>61.64</v>
      </c>
      <c r="E16" s="14">
        <v>54.64</v>
      </c>
      <c r="F16" s="8">
        <v>54.16</v>
      </c>
      <c r="G16" s="14">
        <v>55.99</v>
      </c>
      <c r="H16" s="41">
        <v>50.4</v>
      </c>
      <c r="I16" s="1">
        <v>52.23</v>
      </c>
      <c r="J16" s="11">
        <v>43.09</v>
      </c>
      <c r="K16" s="8">
        <v>51.33</v>
      </c>
      <c r="L16" s="8">
        <v>49.11</v>
      </c>
    </row>
    <row r="17" spans="1:12" ht="16.95" customHeight="1" x14ac:dyDescent="0.3">
      <c r="A17" s="60"/>
      <c r="B17" s="61"/>
      <c r="C17" s="2">
        <v>68.209999999999994</v>
      </c>
      <c r="D17" s="14">
        <v>61.8</v>
      </c>
      <c r="E17" s="14">
        <v>54.74</v>
      </c>
      <c r="F17" s="8">
        <v>54.23</v>
      </c>
      <c r="G17" s="14">
        <v>56.01</v>
      </c>
      <c r="H17" s="41">
        <v>50.36</v>
      </c>
      <c r="I17" s="1">
        <v>52.35</v>
      </c>
      <c r="J17" s="11">
        <v>42.96</v>
      </c>
      <c r="K17" s="8">
        <v>51.31</v>
      </c>
      <c r="L17" s="8">
        <v>49.26</v>
      </c>
    </row>
    <row r="18" spans="1:12" ht="16.95" customHeight="1" x14ac:dyDescent="0.3">
      <c r="A18" s="60"/>
      <c r="B18" s="61"/>
      <c r="C18" s="2">
        <v>68.13</v>
      </c>
      <c r="D18" s="14">
        <v>61.51</v>
      </c>
      <c r="E18" s="14">
        <v>54.87</v>
      </c>
      <c r="F18" s="8">
        <v>54.26</v>
      </c>
      <c r="G18" s="14">
        <v>56</v>
      </c>
      <c r="H18" s="41">
        <v>50.34</v>
      </c>
      <c r="I18" s="1">
        <v>52.38</v>
      </c>
      <c r="J18" s="11">
        <v>43.25</v>
      </c>
      <c r="K18" s="8">
        <v>51.39</v>
      </c>
      <c r="L18" s="8">
        <v>49.48</v>
      </c>
    </row>
    <row r="19" spans="1:12" ht="16.95" customHeight="1" x14ac:dyDescent="0.3">
      <c r="A19" s="60"/>
      <c r="B19" s="61"/>
      <c r="C19" s="2">
        <v>68.209999999999994</v>
      </c>
      <c r="D19" s="14">
        <v>61.74</v>
      </c>
      <c r="E19" s="14">
        <v>54.82</v>
      </c>
      <c r="F19" s="8">
        <v>54.27</v>
      </c>
      <c r="G19" s="14">
        <v>56.04</v>
      </c>
      <c r="H19" s="41">
        <v>50.38</v>
      </c>
      <c r="I19" s="1">
        <v>52.38</v>
      </c>
      <c r="J19" s="11">
        <v>43.4</v>
      </c>
      <c r="K19" s="8">
        <v>51.35</v>
      </c>
      <c r="L19" s="8">
        <v>49.4</v>
      </c>
    </row>
    <row r="20" spans="1:12" ht="16.95" customHeight="1" x14ac:dyDescent="0.3">
      <c r="A20" s="60"/>
      <c r="B20" s="61"/>
      <c r="C20" s="2">
        <v>68.23</v>
      </c>
      <c r="D20" s="14">
        <v>61.68</v>
      </c>
      <c r="E20" s="14">
        <v>54.85</v>
      </c>
      <c r="F20" s="8">
        <v>54.28</v>
      </c>
      <c r="G20" s="14">
        <v>56</v>
      </c>
      <c r="H20" s="41">
        <v>50.36</v>
      </c>
      <c r="I20" s="1">
        <v>52.42</v>
      </c>
      <c r="J20" s="11">
        <v>43.35</v>
      </c>
      <c r="K20" s="8">
        <v>51.26</v>
      </c>
      <c r="L20" s="8">
        <v>49.52</v>
      </c>
    </row>
    <row r="21" spans="1:12" ht="16.95" customHeight="1" x14ac:dyDescent="0.3">
      <c r="A21" s="60"/>
      <c r="B21" s="61"/>
      <c r="C21" s="2">
        <v>67.98</v>
      </c>
      <c r="D21" s="14">
        <v>61.81</v>
      </c>
      <c r="E21" s="14">
        <v>54.89</v>
      </c>
      <c r="F21" s="8">
        <v>54.29</v>
      </c>
      <c r="G21" s="14">
        <v>56.08</v>
      </c>
      <c r="H21" s="41">
        <v>50.42</v>
      </c>
      <c r="I21" s="1">
        <v>52.37</v>
      </c>
      <c r="J21" s="11">
        <v>43.15</v>
      </c>
      <c r="K21" s="8">
        <v>51.45</v>
      </c>
      <c r="L21" s="8">
        <v>49.53</v>
      </c>
    </row>
    <row r="22" spans="1:12" ht="16.95" customHeight="1" thickBot="1" x14ac:dyDescent="0.35">
      <c r="A22" s="60"/>
      <c r="B22" s="61"/>
      <c r="C22" s="54">
        <v>68</v>
      </c>
      <c r="D22" s="15">
        <v>61.74</v>
      </c>
      <c r="E22" s="14">
        <v>54.94</v>
      </c>
      <c r="F22" s="8">
        <v>54.28</v>
      </c>
      <c r="G22" s="14">
        <v>56.06</v>
      </c>
      <c r="H22" s="41">
        <v>50.4</v>
      </c>
      <c r="I22" s="1">
        <v>52.39</v>
      </c>
      <c r="J22" s="11">
        <v>43.36</v>
      </c>
      <c r="K22" s="8">
        <v>51.08</v>
      </c>
      <c r="L22" s="8">
        <v>49.55</v>
      </c>
    </row>
    <row r="23" spans="1:12" ht="16.95" customHeight="1" x14ac:dyDescent="0.3">
      <c r="A23" s="58">
        <v>4</v>
      </c>
      <c r="B23" s="59"/>
      <c r="C23" s="2">
        <v>83</v>
      </c>
      <c r="D23" s="14">
        <v>76.84</v>
      </c>
      <c r="E23" s="13">
        <v>65.69</v>
      </c>
      <c r="F23" s="53">
        <v>56.95</v>
      </c>
      <c r="G23" s="13">
        <v>69.989999999999995</v>
      </c>
      <c r="H23" s="42">
        <v>62.4</v>
      </c>
      <c r="I23" s="55">
        <v>52.61</v>
      </c>
      <c r="J23" s="10">
        <v>52.53</v>
      </c>
      <c r="K23" s="53">
        <v>57.64</v>
      </c>
      <c r="L23" s="53">
        <v>53.52</v>
      </c>
    </row>
    <row r="24" spans="1:12" ht="16.95" customHeight="1" x14ac:dyDescent="0.3">
      <c r="A24" s="60"/>
      <c r="B24" s="61"/>
      <c r="C24" s="2">
        <v>82.56</v>
      </c>
      <c r="D24" s="14">
        <v>76.739999999999995</v>
      </c>
      <c r="E24" s="14">
        <v>65.239999999999995</v>
      </c>
      <c r="F24" s="8">
        <v>56.99</v>
      </c>
      <c r="G24" s="14">
        <v>70.25</v>
      </c>
      <c r="H24" s="41">
        <v>62.32</v>
      </c>
      <c r="I24" s="1">
        <v>52.76</v>
      </c>
      <c r="J24" s="11">
        <v>52.58</v>
      </c>
      <c r="K24" s="8">
        <v>57.39</v>
      </c>
      <c r="L24" s="8">
        <v>53.65</v>
      </c>
    </row>
    <row r="25" spans="1:12" ht="16.95" customHeight="1" x14ac:dyDescent="0.3">
      <c r="A25" s="60"/>
      <c r="B25" s="61"/>
      <c r="C25" s="2">
        <v>82.76</v>
      </c>
      <c r="D25" s="14">
        <v>77.17</v>
      </c>
      <c r="E25" s="14">
        <v>65.180000000000007</v>
      </c>
      <c r="F25" s="8">
        <v>56.92</v>
      </c>
      <c r="G25" s="14">
        <v>70.260000000000005</v>
      </c>
      <c r="H25" s="41">
        <v>62.15</v>
      </c>
      <c r="I25" s="1">
        <v>52.64</v>
      </c>
      <c r="J25" s="11">
        <v>53.18</v>
      </c>
      <c r="K25" s="8">
        <v>57.88</v>
      </c>
      <c r="L25" s="8">
        <v>53.62</v>
      </c>
    </row>
    <row r="26" spans="1:12" ht="16.95" customHeight="1" x14ac:dyDescent="0.3">
      <c r="A26" s="60"/>
      <c r="B26" s="61"/>
      <c r="C26" s="2">
        <v>81.849999999999994</v>
      </c>
      <c r="D26" s="14">
        <v>77.319999999999993</v>
      </c>
      <c r="E26" s="14">
        <v>65.22</v>
      </c>
      <c r="F26" s="8">
        <v>56.9</v>
      </c>
      <c r="G26" s="14">
        <v>70.25</v>
      </c>
      <c r="H26" s="41">
        <v>62.26</v>
      </c>
      <c r="I26" s="1">
        <v>52.35</v>
      </c>
      <c r="J26" s="11">
        <v>53.04</v>
      </c>
      <c r="K26" s="8">
        <v>57.46</v>
      </c>
      <c r="L26" s="8">
        <v>53.73</v>
      </c>
    </row>
    <row r="27" spans="1:12" ht="16.95" customHeight="1" x14ac:dyDescent="0.3">
      <c r="A27" s="60"/>
      <c r="B27" s="61"/>
      <c r="C27" s="2">
        <v>82.7</v>
      </c>
      <c r="D27" s="14">
        <v>77.17</v>
      </c>
      <c r="E27" s="14">
        <v>65.260000000000005</v>
      </c>
      <c r="F27" s="8">
        <v>56.95</v>
      </c>
      <c r="G27" s="14">
        <v>70.39</v>
      </c>
      <c r="H27" s="41">
        <v>62.24</v>
      </c>
      <c r="I27" s="1">
        <v>52.2</v>
      </c>
      <c r="J27" s="11">
        <v>52.86</v>
      </c>
      <c r="K27" s="8">
        <v>57.94</v>
      </c>
      <c r="L27" s="8">
        <v>53.55</v>
      </c>
    </row>
    <row r="28" spans="1:12" ht="16.95" customHeight="1" x14ac:dyDescent="0.3">
      <c r="A28" s="60"/>
      <c r="B28" s="61"/>
      <c r="C28" s="2">
        <v>81.64</v>
      </c>
      <c r="D28" s="14">
        <v>77.16</v>
      </c>
      <c r="E28" s="14">
        <v>65.27</v>
      </c>
      <c r="F28" s="8">
        <v>56.98</v>
      </c>
      <c r="G28" s="14">
        <v>70.739999999999995</v>
      </c>
      <c r="H28" s="41">
        <v>62.21</v>
      </c>
      <c r="I28" s="1">
        <v>52.19</v>
      </c>
      <c r="J28" s="11">
        <v>82.91</v>
      </c>
      <c r="K28" s="8">
        <v>57.59</v>
      </c>
      <c r="L28" s="8">
        <v>53.81</v>
      </c>
    </row>
    <row r="29" spans="1:12" ht="16.95" customHeight="1" x14ac:dyDescent="0.3">
      <c r="A29" s="60"/>
      <c r="B29" s="61"/>
      <c r="C29" s="2">
        <v>82.49</v>
      </c>
      <c r="D29" s="14">
        <v>76.64</v>
      </c>
      <c r="E29" s="14">
        <v>65.28</v>
      </c>
      <c r="F29" s="8">
        <v>57.07</v>
      </c>
      <c r="G29" s="14">
        <v>70.58</v>
      </c>
      <c r="H29" s="41">
        <v>62.17</v>
      </c>
      <c r="I29" s="1">
        <v>52.44</v>
      </c>
      <c r="J29" s="11">
        <v>52.79</v>
      </c>
      <c r="K29" s="8">
        <v>57.48</v>
      </c>
      <c r="L29" s="8">
        <v>53.7</v>
      </c>
    </row>
    <row r="30" spans="1:12" ht="16.95" customHeight="1" x14ac:dyDescent="0.3">
      <c r="A30" s="60"/>
      <c r="B30" s="61"/>
      <c r="C30" s="2">
        <v>82.17</v>
      </c>
      <c r="D30" s="14">
        <v>76.97</v>
      </c>
      <c r="E30" s="14">
        <v>65.33</v>
      </c>
      <c r="F30" s="8">
        <v>57.05</v>
      </c>
      <c r="G30" s="14">
        <v>70.7</v>
      </c>
      <c r="H30" s="41">
        <v>62.19</v>
      </c>
      <c r="I30" s="1">
        <v>52.5</v>
      </c>
      <c r="J30" s="11">
        <v>52.89</v>
      </c>
      <c r="K30" s="8">
        <v>57.64</v>
      </c>
      <c r="L30" s="8">
        <v>53.64</v>
      </c>
    </row>
    <row r="31" spans="1:12" ht="16.95" customHeight="1" x14ac:dyDescent="0.3">
      <c r="A31" s="60"/>
      <c r="B31" s="61"/>
      <c r="C31" s="2">
        <v>81.96</v>
      </c>
      <c r="D31" s="14">
        <v>77.13</v>
      </c>
      <c r="E31" s="14">
        <v>65.34</v>
      </c>
      <c r="F31" s="8">
        <v>57.03</v>
      </c>
      <c r="G31" s="14">
        <v>70.5</v>
      </c>
      <c r="H31" s="41">
        <v>62.19</v>
      </c>
      <c r="I31" s="1">
        <v>52.72</v>
      </c>
      <c r="J31" s="11">
        <v>53.01</v>
      </c>
      <c r="K31" s="8">
        <v>57.58</v>
      </c>
      <c r="L31" s="8">
        <v>53.75</v>
      </c>
    </row>
    <row r="32" spans="1:12" ht="16.95" customHeight="1" thickBot="1" x14ac:dyDescent="0.35">
      <c r="A32" s="60"/>
      <c r="B32" s="61"/>
      <c r="C32" s="54">
        <v>82.21</v>
      </c>
      <c r="D32" s="15">
        <v>76.91</v>
      </c>
      <c r="E32" s="15">
        <v>65.319999999999993</v>
      </c>
      <c r="F32" s="4">
        <v>57.06</v>
      </c>
      <c r="G32" s="15">
        <v>70.739999999999995</v>
      </c>
      <c r="H32" s="40">
        <v>62.17</v>
      </c>
      <c r="I32" s="6">
        <v>52.47</v>
      </c>
      <c r="J32" s="12">
        <v>52.98</v>
      </c>
      <c r="K32" s="4">
        <v>57.58</v>
      </c>
      <c r="L32" s="4">
        <v>53.76</v>
      </c>
    </row>
    <row r="33" spans="1:12" ht="16.95" customHeight="1" x14ac:dyDescent="0.3">
      <c r="A33" s="58">
        <v>8</v>
      </c>
      <c r="B33" s="59"/>
      <c r="C33" s="2">
        <v>91.65</v>
      </c>
      <c r="D33" s="14">
        <v>86.25</v>
      </c>
      <c r="E33" s="14">
        <v>79.75</v>
      </c>
      <c r="F33" s="8">
        <v>64.239999999999995</v>
      </c>
      <c r="G33" s="14">
        <v>80.53</v>
      </c>
      <c r="H33" s="41">
        <v>72.02</v>
      </c>
      <c r="I33" s="1">
        <v>60.11</v>
      </c>
      <c r="J33" s="11">
        <v>65.42</v>
      </c>
      <c r="K33" s="8">
        <v>53.83</v>
      </c>
      <c r="L33" s="8">
        <v>57.56</v>
      </c>
    </row>
    <row r="34" spans="1:12" ht="16.95" customHeight="1" x14ac:dyDescent="0.3">
      <c r="A34" s="60"/>
      <c r="B34" s="61"/>
      <c r="C34" s="2">
        <v>91.76</v>
      </c>
      <c r="D34" s="14">
        <v>86.7</v>
      </c>
      <c r="E34" s="14">
        <v>79.92</v>
      </c>
      <c r="F34" s="8">
        <v>64.34</v>
      </c>
      <c r="G34" s="14">
        <v>80.88</v>
      </c>
      <c r="H34" s="41">
        <v>71.98</v>
      </c>
      <c r="I34" s="1">
        <v>60.1</v>
      </c>
      <c r="J34" s="11">
        <v>65.33</v>
      </c>
      <c r="K34" s="8">
        <v>53.81</v>
      </c>
      <c r="L34" s="8">
        <v>56.96</v>
      </c>
    </row>
    <row r="35" spans="1:12" ht="16.95" customHeight="1" x14ac:dyDescent="0.3">
      <c r="A35" s="60"/>
      <c r="B35" s="61"/>
      <c r="C35" s="2">
        <v>92.02</v>
      </c>
      <c r="D35" s="14">
        <v>86.37</v>
      </c>
      <c r="E35" s="14">
        <v>79.91</v>
      </c>
      <c r="F35" s="8">
        <v>64.459999999999994</v>
      </c>
      <c r="G35" s="14">
        <v>80.53</v>
      </c>
      <c r="H35" s="41">
        <v>72.08</v>
      </c>
      <c r="I35" s="1">
        <v>60.09</v>
      </c>
      <c r="J35" s="11">
        <v>65.52</v>
      </c>
      <c r="K35" s="8">
        <v>53.76</v>
      </c>
      <c r="L35" s="8">
        <v>57.55</v>
      </c>
    </row>
    <row r="36" spans="1:12" ht="16.95" customHeight="1" x14ac:dyDescent="0.3">
      <c r="A36" s="60"/>
      <c r="B36" s="61"/>
      <c r="C36" s="2">
        <v>91.9</v>
      </c>
      <c r="D36" s="14">
        <v>86.39</v>
      </c>
      <c r="E36" s="14">
        <v>80.47</v>
      </c>
      <c r="F36" s="8">
        <v>64.430000000000007</v>
      </c>
      <c r="G36" s="14">
        <v>80.73</v>
      </c>
      <c r="H36" s="41">
        <v>72.040000000000006</v>
      </c>
      <c r="I36" s="1">
        <v>60.09</v>
      </c>
      <c r="J36" s="11">
        <v>65.47</v>
      </c>
      <c r="K36" s="8">
        <v>53.8</v>
      </c>
      <c r="L36" s="8">
        <v>57.25</v>
      </c>
    </row>
    <row r="37" spans="1:12" ht="16.95" customHeight="1" x14ac:dyDescent="0.3">
      <c r="A37" s="60"/>
      <c r="B37" s="61"/>
      <c r="C37" s="2">
        <v>92.21</v>
      </c>
      <c r="D37" s="14">
        <v>86.71</v>
      </c>
      <c r="E37" s="14">
        <v>80.3</v>
      </c>
      <c r="F37" s="8">
        <v>64.48</v>
      </c>
      <c r="G37" s="14">
        <v>80.87</v>
      </c>
      <c r="H37" s="41">
        <v>71.989999999999995</v>
      </c>
      <c r="I37" s="1">
        <v>60.12</v>
      </c>
      <c r="J37" s="11">
        <v>65.400000000000006</v>
      </c>
      <c r="K37" s="8">
        <v>53.84</v>
      </c>
      <c r="L37" s="8">
        <v>57.14</v>
      </c>
    </row>
    <row r="38" spans="1:12" ht="16.95" customHeight="1" x14ac:dyDescent="0.3">
      <c r="A38" s="60"/>
      <c r="B38" s="61"/>
      <c r="C38" s="2">
        <v>92.22</v>
      </c>
      <c r="D38" s="14">
        <v>86.67</v>
      </c>
      <c r="E38" s="14">
        <v>80.239999999999995</v>
      </c>
      <c r="F38" s="8">
        <v>64.41</v>
      </c>
      <c r="G38" s="14">
        <v>80.95</v>
      </c>
      <c r="H38" s="41">
        <v>72.17</v>
      </c>
      <c r="I38" s="1">
        <v>60.16</v>
      </c>
      <c r="J38" s="11">
        <v>65.430000000000007</v>
      </c>
      <c r="K38" s="8">
        <v>53.81</v>
      </c>
      <c r="L38" s="8">
        <v>57.51</v>
      </c>
    </row>
    <row r="39" spans="1:12" ht="16.95" customHeight="1" x14ac:dyDescent="0.3">
      <c r="A39" s="60"/>
      <c r="B39" s="61"/>
      <c r="C39" s="2">
        <v>92.2</v>
      </c>
      <c r="D39" s="14">
        <v>86.53</v>
      </c>
      <c r="E39" s="14">
        <v>80.22</v>
      </c>
      <c r="F39" s="8">
        <v>64.459999999999994</v>
      </c>
      <c r="G39" s="14">
        <v>81.03</v>
      </c>
      <c r="H39" s="41">
        <v>72.33</v>
      </c>
      <c r="I39" s="1">
        <v>60.15</v>
      </c>
      <c r="J39" s="11">
        <v>65.41</v>
      </c>
      <c r="K39" s="8">
        <v>53.8</v>
      </c>
      <c r="L39" s="8">
        <v>57.49</v>
      </c>
    </row>
    <row r="40" spans="1:12" ht="16.95" customHeight="1" x14ac:dyDescent="0.3">
      <c r="A40" s="60"/>
      <c r="B40" s="61"/>
      <c r="C40" s="2">
        <v>92.25</v>
      </c>
      <c r="D40" s="14">
        <v>86.71</v>
      </c>
      <c r="E40" s="14">
        <v>80.239999999999995</v>
      </c>
      <c r="F40" s="8">
        <v>64.58</v>
      </c>
      <c r="G40" s="14">
        <v>81</v>
      </c>
      <c r="H40" s="41">
        <v>72.22</v>
      </c>
      <c r="I40" s="1">
        <v>60.22</v>
      </c>
      <c r="J40" s="11">
        <v>65.430000000000007</v>
      </c>
      <c r="K40" s="8">
        <v>53.83</v>
      </c>
      <c r="L40" s="8">
        <v>57.76</v>
      </c>
    </row>
    <row r="41" spans="1:12" ht="16.95" customHeight="1" x14ac:dyDescent="0.3">
      <c r="A41" s="60"/>
      <c r="B41" s="61"/>
      <c r="C41" s="2">
        <v>92</v>
      </c>
      <c r="D41" s="14">
        <v>86.5</v>
      </c>
      <c r="E41" s="14">
        <v>80.16</v>
      </c>
      <c r="F41" s="8">
        <v>64.67</v>
      </c>
      <c r="G41" s="14">
        <v>81.11</v>
      </c>
      <c r="H41" s="41">
        <v>72.22</v>
      </c>
      <c r="I41" s="1">
        <v>60.24</v>
      </c>
      <c r="J41" s="11">
        <v>65.400000000000006</v>
      </c>
      <c r="K41" s="8">
        <v>53.86</v>
      </c>
      <c r="L41" s="8">
        <v>57.57</v>
      </c>
    </row>
    <row r="42" spans="1:12" ht="16.95" customHeight="1" thickBot="1" x14ac:dyDescent="0.35">
      <c r="A42" s="60"/>
      <c r="B42" s="61"/>
      <c r="C42" s="54">
        <v>92.35</v>
      </c>
      <c r="D42" s="15">
        <v>86.42</v>
      </c>
      <c r="E42" s="15">
        <v>80.150000000000006</v>
      </c>
      <c r="F42" s="8">
        <v>64.62</v>
      </c>
      <c r="G42" s="14">
        <v>81.09</v>
      </c>
      <c r="H42" s="41">
        <v>72.22</v>
      </c>
      <c r="I42" s="1">
        <v>60.3</v>
      </c>
      <c r="J42" s="11">
        <v>65.45</v>
      </c>
      <c r="K42" s="8">
        <v>53.81</v>
      </c>
      <c r="L42" s="8">
        <v>57.59</v>
      </c>
    </row>
    <row r="43" spans="1:12" ht="16.95" customHeight="1" x14ac:dyDescent="0.3">
      <c r="A43" s="58">
        <v>15</v>
      </c>
      <c r="B43" s="59"/>
      <c r="C43" s="11">
        <v>104.35</v>
      </c>
      <c r="D43" s="14">
        <v>99.7</v>
      </c>
      <c r="E43" s="14">
        <v>86.4</v>
      </c>
      <c r="F43" s="53">
        <v>72.34</v>
      </c>
      <c r="G43" s="13">
        <v>92.95</v>
      </c>
      <c r="H43" s="13">
        <v>82.52</v>
      </c>
      <c r="I43" s="55">
        <v>69.989999999999995</v>
      </c>
      <c r="J43" s="10">
        <v>74.11</v>
      </c>
      <c r="K43" s="53">
        <v>60.65</v>
      </c>
      <c r="L43" s="53">
        <v>60.3</v>
      </c>
    </row>
    <row r="44" spans="1:12" ht="16.95" customHeight="1" x14ac:dyDescent="0.3">
      <c r="A44" s="60"/>
      <c r="B44" s="61"/>
      <c r="C44" s="11">
        <v>104.02</v>
      </c>
      <c r="D44" s="14">
        <v>99.72</v>
      </c>
      <c r="E44" s="14">
        <v>86.79</v>
      </c>
      <c r="F44" s="8">
        <v>72.33</v>
      </c>
      <c r="G44" s="14">
        <v>93.55</v>
      </c>
      <c r="H44" s="14">
        <v>82.64</v>
      </c>
      <c r="I44" s="1">
        <v>70.010000000000005</v>
      </c>
      <c r="J44" s="11">
        <v>74.58</v>
      </c>
      <c r="K44" s="8">
        <v>60.7</v>
      </c>
      <c r="L44" s="8">
        <v>60.35</v>
      </c>
    </row>
    <row r="45" spans="1:12" ht="16.95" customHeight="1" x14ac:dyDescent="0.3">
      <c r="A45" s="60"/>
      <c r="B45" s="61"/>
      <c r="C45" s="11">
        <v>104.62</v>
      </c>
      <c r="D45" s="14">
        <v>99.99</v>
      </c>
      <c r="E45" s="14">
        <v>86.86</v>
      </c>
      <c r="F45" s="8">
        <v>72.319999999999993</v>
      </c>
      <c r="G45" s="14">
        <v>93.39</v>
      </c>
      <c r="H45" s="14">
        <v>82.7</v>
      </c>
      <c r="I45" s="1">
        <v>69.19</v>
      </c>
      <c r="J45" s="11">
        <v>74.930000000000007</v>
      </c>
      <c r="K45" s="8">
        <v>60.68</v>
      </c>
      <c r="L45" s="8">
        <v>60.37</v>
      </c>
    </row>
    <row r="46" spans="1:12" ht="16.95" customHeight="1" x14ac:dyDescent="0.3">
      <c r="A46" s="60"/>
      <c r="B46" s="61"/>
      <c r="C46" s="11">
        <v>104.53</v>
      </c>
      <c r="D46" s="14">
        <v>99.35</v>
      </c>
      <c r="E46" s="14">
        <v>86.74</v>
      </c>
      <c r="F46" s="8">
        <v>72.31</v>
      </c>
      <c r="G46" s="14">
        <v>93.42</v>
      </c>
      <c r="H46" s="14">
        <v>82.95</v>
      </c>
      <c r="I46" s="1">
        <v>70.05</v>
      </c>
      <c r="J46" s="11">
        <v>73.680000000000007</v>
      </c>
      <c r="K46" s="8">
        <v>60.67</v>
      </c>
      <c r="L46" s="8">
        <v>60.38</v>
      </c>
    </row>
    <row r="47" spans="1:12" ht="16.95" customHeight="1" x14ac:dyDescent="0.3">
      <c r="A47" s="60"/>
      <c r="B47" s="61"/>
      <c r="C47" s="11">
        <v>104.15</v>
      </c>
      <c r="D47" s="14">
        <v>99.3</v>
      </c>
      <c r="E47" s="14">
        <v>86.53</v>
      </c>
      <c r="F47" s="8">
        <v>72.27</v>
      </c>
      <c r="G47" s="14">
        <v>93.53</v>
      </c>
      <c r="H47" s="14">
        <v>82.83</v>
      </c>
      <c r="I47" s="1">
        <v>69.540000000000006</v>
      </c>
      <c r="J47" s="11">
        <v>74.650000000000006</v>
      </c>
      <c r="K47" s="8">
        <v>60.85</v>
      </c>
      <c r="L47" s="8">
        <v>60.28</v>
      </c>
    </row>
    <row r="48" spans="1:12" ht="16.95" customHeight="1" x14ac:dyDescent="0.3">
      <c r="A48" s="60"/>
      <c r="B48" s="61"/>
      <c r="C48" s="11">
        <v>106.33</v>
      </c>
      <c r="D48" s="14">
        <v>99.68</v>
      </c>
      <c r="E48" s="14">
        <v>86.88</v>
      </c>
      <c r="F48" s="8">
        <v>72.28</v>
      </c>
      <c r="G48" s="14">
        <v>93.79</v>
      </c>
      <c r="H48" s="14">
        <v>83.34</v>
      </c>
      <c r="I48" s="1">
        <v>70.150000000000006</v>
      </c>
      <c r="J48" s="11">
        <v>74.489999999999995</v>
      </c>
      <c r="K48" s="8">
        <v>60.86</v>
      </c>
      <c r="L48" s="8">
        <v>60.18</v>
      </c>
    </row>
    <row r="49" spans="1:12" ht="16.95" customHeight="1" x14ac:dyDescent="0.3">
      <c r="A49" s="60"/>
      <c r="B49" s="61"/>
      <c r="C49" s="11">
        <v>104.02</v>
      </c>
      <c r="D49" s="14">
        <v>100.58</v>
      </c>
      <c r="E49" s="14">
        <v>86.95</v>
      </c>
      <c r="F49" s="8">
        <v>72.31</v>
      </c>
      <c r="G49" s="14">
        <v>93.82</v>
      </c>
      <c r="H49" s="14">
        <v>83.65</v>
      </c>
      <c r="I49" s="1">
        <v>70.13</v>
      </c>
      <c r="J49" s="11">
        <v>74.28</v>
      </c>
      <c r="K49" s="8">
        <v>60.74</v>
      </c>
      <c r="L49" s="8">
        <v>60.26</v>
      </c>
    </row>
    <row r="50" spans="1:12" ht="16.95" customHeight="1" x14ac:dyDescent="0.3">
      <c r="A50" s="60"/>
      <c r="B50" s="61"/>
      <c r="C50" s="11">
        <v>104.57</v>
      </c>
      <c r="D50" s="14">
        <v>100.86</v>
      </c>
      <c r="E50" s="14">
        <v>86.87</v>
      </c>
      <c r="F50" s="8">
        <v>72.27</v>
      </c>
      <c r="G50" s="14">
        <v>93.97</v>
      </c>
      <c r="H50" s="14">
        <v>83.65</v>
      </c>
      <c r="I50" s="1">
        <v>69.98</v>
      </c>
      <c r="J50" s="11">
        <v>74.290000000000006</v>
      </c>
      <c r="K50" s="8">
        <v>60.77</v>
      </c>
      <c r="L50" s="8">
        <v>60.36</v>
      </c>
    </row>
    <row r="51" spans="1:12" ht="16.95" customHeight="1" x14ac:dyDescent="0.3">
      <c r="A51" s="60"/>
      <c r="B51" s="61"/>
      <c r="C51" s="11">
        <v>103.45</v>
      </c>
      <c r="D51" s="14">
        <v>100.08</v>
      </c>
      <c r="E51" s="14">
        <v>86.88</v>
      </c>
      <c r="F51" s="8">
        <v>72.27</v>
      </c>
      <c r="G51" s="14">
        <v>93.76</v>
      </c>
      <c r="H51" s="14">
        <v>83.66</v>
      </c>
      <c r="I51" s="1">
        <v>70.099999999999994</v>
      </c>
      <c r="J51" s="11">
        <v>74.13</v>
      </c>
      <c r="K51" s="8">
        <v>60.76</v>
      </c>
      <c r="L51" s="8">
        <v>60.33</v>
      </c>
    </row>
    <row r="52" spans="1:12" ht="16.95" customHeight="1" thickBot="1" x14ac:dyDescent="0.35">
      <c r="A52" s="60"/>
      <c r="B52" s="61"/>
      <c r="C52" s="12">
        <v>103.93</v>
      </c>
      <c r="D52" s="15">
        <v>100.59</v>
      </c>
      <c r="E52" s="15">
        <v>87</v>
      </c>
      <c r="F52" s="4">
        <v>72.260000000000005</v>
      </c>
      <c r="G52" s="15">
        <v>94.02</v>
      </c>
      <c r="H52" s="15">
        <v>83.64</v>
      </c>
      <c r="I52" s="6">
        <v>69.97</v>
      </c>
      <c r="J52" s="12">
        <v>74.31</v>
      </c>
      <c r="K52" s="4">
        <v>60.85</v>
      </c>
      <c r="L52" s="4">
        <v>60.32</v>
      </c>
    </row>
    <row r="53" spans="1:12" ht="16.95" customHeight="1" x14ac:dyDescent="0.3">
      <c r="A53" s="58">
        <f>Punkter!$C$7</f>
        <v>30</v>
      </c>
      <c r="B53" s="59"/>
      <c r="C53" s="11">
        <v>108.03</v>
      </c>
      <c r="D53" s="14">
        <v>101.25</v>
      </c>
      <c r="E53" s="14">
        <v>94.46</v>
      </c>
      <c r="F53" s="8">
        <v>85.41</v>
      </c>
      <c r="G53" s="14">
        <v>96.01</v>
      </c>
      <c r="H53" s="14">
        <v>90.35</v>
      </c>
      <c r="I53" s="1">
        <v>81.900000000000006</v>
      </c>
      <c r="J53" s="11">
        <v>83.56</v>
      </c>
      <c r="K53" s="8">
        <v>73.39</v>
      </c>
      <c r="L53" s="8">
        <v>75.489999999999995</v>
      </c>
    </row>
    <row r="54" spans="1:12" ht="16.95" customHeight="1" x14ac:dyDescent="0.3">
      <c r="A54" s="60"/>
      <c r="B54" s="61"/>
      <c r="C54" s="11">
        <v>107.2</v>
      </c>
      <c r="D54" s="14">
        <v>100.87</v>
      </c>
      <c r="E54" s="14">
        <v>94.69</v>
      </c>
      <c r="F54" s="8">
        <v>85.63</v>
      </c>
      <c r="G54" s="14">
        <v>96.01</v>
      </c>
      <c r="H54" s="14">
        <v>90.4</v>
      </c>
      <c r="I54" s="1">
        <v>81.88</v>
      </c>
      <c r="J54" s="11">
        <v>83.59</v>
      </c>
      <c r="K54" s="8">
        <v>73.5</v>
      </c>
      <c r="L54" s="8">
        <v>75.78</v>
      </c>
    </row>
    <row r="55" spans="1:12" ht="16.95" customHeight="1" x14ac:dyDescent="0.3">
      <c r="A55" s="60"/>
      <c r="B55" s="61"/>
      <c r="C55" s="11">
        <v>107.26</v>
      </c>
      <c r="D55" s="14">
        <v>101.82</v>
      </c>
      <c r="E55" s="14">
        <v>94.5</v>
      </c>
      <c r="F55" s="8">
        <v>85.47</v>
      </c>
      <c r="G55" s="14">
        <v>95.97</v>
      </c>
      <c r="H55" s="14">
        <v>90.14</v>
      </c>
      <c r="I55" s="1">
        <v>82</v>
      </c>
      <c r="J55" s="11">
        <v>83.7</v>
      </c>
      <c r="K55" s="8">
        <v>74.03</v>
      </c>
      <c r="L55" s="8">
        <v>75.16</v>
      </c>
    </row>
    <row r="56" spans="1:12" ht="16.95" customHeight="1" x14ac:dyDescent="0.3">
      <c r="A56" s="60"/>
      <c r="B56" s="61"/>
      <c r="C56" s="11">
        <v>106.66</v>
      </c>
      <c r="D56" s="14">
        <v>101.11</v>
      </c>
      <c r="E56" s="14">
        <v>94.54</v>
      </c>
      <c r="F56" s="8">
        <v>85.62</v>
      </c>
      <c r="G56" s="14">
        <v>96.03</v>
      </c>
      <c r="H56" s="14">
        <v>90.47</v>
      </c>
      <c r="I56" s="1">
        <v>81.93</v>
      </c>
      <c r="J56" s="11">
        <v>83.97</v>
      </c>
      <c r="K56" s="8">
        <v>74.17</v>
      </c>
      <c r="L56" s="8">
        <v>74.790000000000006</v>
      </c>
    </row>
    <row r="57" spans="1:12" ht="16.95" customHeight="1" x14ac:dyDescent="0.3">
      <c r="A57" s="60"/>
      <c r="B57" s="61"/>
      <c r="C57" s="11">
        <v>108.29</v>
      </c>
      <c r="D57" s="14">
        <v>100.73</v>
      </c>
      <c r="E57" s="14">
        <v>94.52</v>
      </c>
      <c r="F57" s="8">
        <v>85.61</v>
      </c>
      <c r="G57" s="14">
        <v>96.53</v>
      </c>
      <c r="H57" s="14">
        <v>91.32</v>
      </c>
      <c r="I57" s="1">
        <v>81.96</v>
      </c>
      <c r="J57" s="11">
        <v>83.6</v>
      </c>
      <c r="K57" s="8">
        <v>74.17</v>
      </c>
      <c r="L57" s="8">
        <v>75.28</v>
      </c>
    </row>
    <row r="58" spans="1:12" ht="16.95" customHeight="1" x14ac:dyDescent="0.3">
      <c r="A58" s="60"/>
      <c r="B58" s="61"/>
      <c r="C58" s="11">
        <v>107.81</v>
      </c>
      <c r="D58" s="14">
        <v>101.1</v>
      </c>
      <c r="E58" s="14">
        <v>94.7</v>
      </c>
      <c r="F58" s="8">
        <v>85.46</v>
      </c>
      <c r="G58" s="14">
        <v>96.3</v>
      </c>
      <c r="H58" s="14">
        <v>91.55</v>
      </c>
      <c r="I58" s="1">
        <v>81.92</v>
      </c>
      <c r="J58" s="11">
        <v>83.66</v>
      </c>
      <c r="K58" s="8">
        <v>74.44</v>
      </c>
      <c r="L58" s="8">
        <v>75.91</v>
      </c>
    </row>
    <row r="59" spans="1:12" ht="16.95" customHeight="1" x14ac:dyDescent="0.3">
      <c r="A59" s="60"/>
      <c r="B59" s="61"/>
      <c r="C59" s="11">
        <v>106.63</v>
      </c>
      <c r="D59" s="14">
        <v>101.19</v>
      </c>
      <c r="E59" s="14">
        <v>94.52</v>
      </c>
      <c r="F59" s="8">
        <v>85.7</v>
      </c>
      <c r="G59" s="14">
        <v>96.49</v>
      </c>
      <c r="H59" s="14">
        <v>91.66</v>
      </c>
      <c r="I59" s="1">
        <v>82.03</v>
      </c>
      <c r="J59" s="11">
        <v>83.51</v>
      </c>
      <c r="K59" s="8">
        <v>74.47</v>
      </c>
      <c r="L59" s="8">
        <v>75.83</v>
      </c>
    </row>
    <row r="60" spans="1:12" ht="16.95" customHeight="1" x14ac:dyDescent="0.3">
      <c r="A60" s="60"/>
      <c r="B60" s="61"/>
      <c r="C60" s="11">
        <v>106.63</v>
      </c>
      <c r="D60" s="14">
        <v>101.75</v>
      </c>
      <c r="E60" s="14">
        <v>94.98</v>
      </c>
      <c r="F60" s="8">
        <v>85.61</v>
      </c>
      <c r="G60" s="14">
        <v>96.4</v>
      </c>
      <c r="H60" s="14">
        <v>91.57</v>
      </c>
      <c r="I60" s="1">
        <v>81.91</v>
      </c>
      <c r="J60" s="11">
        <v>83.39</v>
      </c>
      <c r="K60" s="8">
        <v>74.39</v>
      </c>
      <c r="L60" s="8">
        <v>75.849999999999994</v>
      </c>
    </row>
    <row r="61" spans="1:12" ht="16.95" customHeight="1" x14ac:dyDescent="0.3">
      <c r="A61" s="60"/>
      <c r="B61" s="61"/>
      <c r="C61" s="11">
        <v>106.85</v>
      </c>
      <c r="D61" s="14">
        <v>101.31</v>
      </c>
      <c r="E61" s="14">
        <v>94.43</v>
      </c>
      <c r="F61" s="8">
        <v>85.53</v>
      </c>
      <c r="G61" s="14">
        <v>96.22</v>
      </c>
      <c r="H61" s="14">
        <v>91.67</v>
      </c>
      <c r="I61" s="1">
        <v>82</v>
      </c>
      <c r="J61" s="11">
        <v>83.34</v>
      </c>
      <c r="K61" s="8">
        <v>74.319999999999993</v>
      </c>
      <c r="L61" s="8">
        <v>75.95</v>
      </c>
    </row>
    <row r="62" spans="1:12" ht="16.95" customHeight="1" thickBot="1" x14ac:dyDescent="0.35">
      <c r="A62" s="62"/>
      <c r="B62" s="63"/>
      <c r="C62" s="12">
        <v>106.59</v>
      </c>
      <c r="D62" s="15">
        <v>101.96</v>
      </c>
      <c r="E62" s="15">
        <v>94.47</v>
      </c>
      <c r="F62" s="4">
        <v>85.64</v>
      </c>
      <c r="G62" s="15">
        <v>96.12</v>
      </c>
      <c r="H62" s="15">
        <v>91.26</v>
      </c>
      <c r="I62" s="6">
        <v>82.07</v>
      </c>
      <c r="J62" s="12">
        <v>83.7</v>
      </c>
      <c r="K62" s="4">
        <v>74.28</v>
      </c>
      <c r="L62" s="4">
        <v>75.959999999999994</v>
      </c>
    </row>
  </sheetData>
  <mergeCells count="27">
    <mergeCell ref="N4:R4"/>
    <mergeCell ref="N5:O5"/>
    <mergeCell ref="P5:R5"/>
    <mergeCell ref="N6:O6"/>
    <mergeCell ref="P6:R6"/>
    <mergeCell ref="A1:A2"/>
    <mergeCell ref="C1:F1"/>
    <mergeCell ref="G1:I1"/>
    <mergeCell ref="J1:K1"/>
    <mergeCell ref="A3:B12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N12:O12"/>
    <mergeCell ref="P12:R12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P11" sqref="P11:R11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67" t="s">
        <v>4</v>
      </c>
      <c r="B1" s="53" t="s">
        <v>3</v>
      </c>
      <c r="C1" s="67">
        <f>Punkter!$A$2</f>
        <v>0.01</v>
      </c>
      <c r="D1" s="69"/>
      <c r="E1" s="69"/>
      <c r="F1" s="70"/>
      <c r="G1" s="67">
        <f>Punkter!$A$3</f>
        <v>0.08</v>
      </c>
      <c r="H1" s="69"/>
      <c r="I1" s="70"/>
      <c r="J1" s="67">
        <f>Punkter!$A$4</f>
        <v>0.34</v>
      </c>
      <c r="K1" s="70"/>
      <c r="L1" s="17">
        <f>Punkter!$A$5</f>
        <v>2</v>
      </c>
    </row>
    <row r="2" spans="1:18" ht="17.399999999999999" customHeight="1" thickBot="1" x14ac:dyDescent="0.35">
      <c r="A2" s="68"/>
      <c r="B2" s="4" t="s">
        <v>2</v>
      </c>
      <c r="C2" s="54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54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  <c r="P2" s="2" t="s">
        <v>54</v>
      </c>
    </row>
    <row r="3" spans="1:18" ht="17.399999999999999" customHeight="1" x14ac:dyDescent="0.3">
      <c r="A3" s="58">
        <f>Punkter!$C$2</f>
        <v>1</v>
      </c>
      <c r="B3" s="59"/>
      <c r="C3" s="2">
        <v>46.58</v>
      </c>
      <c r="D3" s="14">
        <v>45.82</v>
      </c>
      <c r="E3" s="13">
        <v>40.5</v>
      </c>
      <c r="F3" s="53">
        <v>53.11</v>
      </c>
      <c r="G3" s="13">
        <v>48.8</v>
      </c>
      <c r="H3" s="42">
        <v>41.41</v>
      </c>
      <c r="I3" s="55">
        <v>56.86</v>
      </c>
      <c r="J3" s="10">
        <v>38.04</v>
      </c>
      <c r="K3" s="53">
        <v>53.01</v>
      </c>
      <c r="L3" s="53">
        <v>41.3</v>
      </c>
    </row>
    <row r="4" spans="1:18" ht="17.399999999999999" customHeight="1" x14ac:dyDescent="0.3">
      <c r="A4" s="60"/>
      <c r="B4" s="61"/>
      <c r="C4" s="2">
        <v>46.46</v>
      </c>
      <c r="D4" s="14">
        <v>45.85</v>
      </c>
      <c r="E4" s="14">
        <v>40.61</v>
      </c>
      <c r="F4" s="8">
        <v>53.06</v>
      </c>
      <c r="G4" s="14">
        <v>43.77</v>
      </c>
      <c r="H4" s="41">
        <v>41.35</v>
      </c>
      <c r="I4" s="1">
        <v>56.8</v>
      </c>
      <c r="J4" s="11">
        <v>38.04</v>
      </c>
      <c r="K4" s="8">
        <v>53</v>
      </c>
      <c r="L4" s="8">
        <v>41.27</v>
      </c>
      <c r="N4" s="64" t="s">
        <v>6</v>
      </c>
      <c r="O4" s="64"/>
      <c r="P4" s="64"/>
      <c r="Q4" s="64"/>
      <c r="R4" s="64"/>
    </row>
    <row r="5" spans="1:18" ht="17.399999999999999" customHeight="1" x14ac:dyDescent="0.3">
      <c r="A5" s="60"/>
      <c r="B5" s="61"/>
      <c r="C5" s="2">
        <v>46.58</v>
      </c>
      <c r="D5" s="14">
        <v>45.9</v>
      </c>
      <c r="E5" s="14">
        <v>40.630000000000003</v>
      </c>
      <c r="F5" s="9">
        <v>53.03</v>
      </c>
      <c r="G5" s="14">
        <v>43.78</v>
      </c>
      <c r="H5" s="41">
        <v>41.41</v>
      </c>
      <c r="I5" s="1">
        <v>56.67</v>
      </c>
      <c r="J5" s="11">
        <v>38.03</v>
      </c>
      <c r="K5" s="8">
        <v>53.11</v>
      </c>
      <c r="L5" s="8">
        <v>41.27</v>
      </c>
      <c r="N5" s="64" t="s">
        <v>7</v>
      </c>
      <c r="O5" s="64"/>
      <c r="P5" s="64" t="s">
        <v>53</v>
      </c>
      <c r="Q5" s="64"/>
      <c r="R5" s="64"/>
    </row>
    <row r="6" spans="1:18" ht="17.399999999999999" customHeight="1" x14ac:dyDescent="0.3">
      <c r="A6" s="60"/>
      <c r="B6" s="61"/>
      <c r="C6" s="2">
        <v>46.57</v>
      </c>
      <c r="D6" s="14">
        <v>45.9</v>
      </c>
      <c r="E6" s="14">
        <v>40.659999999999997</v>
      </c>
      <c r="F6" s="9">
        <v>52.99</v>
      </c>
      <c r="G6" s="14">
        <v>43.78</v>
      </c>
      <c r="H6" s="43">
        <v>41.44</v>
      </c>
      <c r="I6" s="1">
        <v>56.69</v>
      </c>
      <c r="J6" s="11">
        <v>38.020000000000003</v>
      </c>
      <c r="K6" s="8">
        <v>53.09</v>
      </c>
      <c r="L6" s="8">
        <v>41.24</v>
      </c>
      <c r="N6" s="64" t="s">
        <v>8</v>
      </c>
      <c r="O6" s="64"/>
      <c r="P6" s="64" t="s">
        <v>53</v>
      </c>
      <c r="Q6" s="64"/>
      <c r="R6" s="64"/>
    </row>
    <row r="7" spans="1:18" ht="17.399999999999999" customHeight="1" x14ac:dyDescent="0.3">
      <c r="A7" s="60"/>
      <c r="B7" s="61"/>
      <c r="C7" s="2">
        <v>6.55</v>
      </c>
      <c r="D7" s="14">
        <v>45.92</v>
      </c>
      <c r="E7" s="14">
        <v>40.67</v>
      </c>
      <c r="F7" s="8">
        <v>52.99</v>
      </c>
      <c r="G7" s="14">
        <v>43.86</v>
      </c>
      <c r="H7" s="41">
        <v>41.46</v>
      </c>
      <c r="I7" s="1">
        <v>57.68</v>
      </c>
      <c r="J7" s="11">
        <v>38.03</v>
      </c>
      <c r="K7" s="8">
        <v>53.09</v>
      </c>
      <c r="L7" s="8">
        <v>41.23</v>
      </c>
      <c r="N7" s="64" t="s">
        <v>9</v>
      </c>
      <c r="O7" s="64"/>
      <c r="P7" s="64" t="s">
        <v>24</v>
      </c>
      <c r="Q7" s="64"/>
      <c r="R7" s="64"/>
    </row>
    <row r="8" spans="1:18" ht="17.399999999999999" customHeight="1" x14ac:dyDescent="0.3">
      <c r="A8" s="60"/>
      <c r="B8" s="61"/>
      <c r="C8" s="2">
        <v>46.91</v>
      </c>
      <c r="D8" s="14">
        <v>45.94</v>
      </c>
      <c r="E8" s="14">
        <v>40.69</v>
      </c>
      <c r="F8" s="8">
        <v>52.94</v>
      </c>
      <c r="G8" s="14">
        <v>43.79</v>
      </c>
      <c r="H8" s="41">
        <v>41.42</v>
      </c>
      <c r="I8" s="1">
        <v>57.68</v>
      </c>
      <c r="J8" s="11">
        <v>38.020000000000003</v>
      </c>
      <c r="K8" s="8">
        <v>53.07</v>
      </c>
      <c r="L8" s="8">
        <v>41.22</v>
      </c>
      <c r="N8" s="64" t="s">
        <v>10</v>
      </c>
      <c r="O8" s="64"/>
      <c r="P8" s="64">
        <v>858</v>
      </c>
      <c r="Q8" s="64"/>
      <c r="R8" s="64"/>
    </row>
    <row r="9" spans="1:18" ht="17.399999999999999" customHeight="1" x14ac:dyDescent="0.3">
      <c r="A9" s="60"/>
      <c r="B9" s="61"/>
      <c r="C9" s="2">
        <v>46.79</v>
      </c>
      <c r="D9" s="14">
        <v>45.77</v>
      </c>
      <c r="E9" s="14">
        <v>40.65</v>
      </c>
      <c r="F9" s="8">
        <v>52.92</v>
      </c>
      <c r="G9" s="14">
        <v>43.79</v>
      </c>
      <c r="H9" s="41">
        <v>41.44</v>
      </c>
      <c r="I9" s="1">
        <v>56.73</v>
      </c>
      <c r="J9" s="11">
        <v>37.99</v>
      </c>
      <c r="K9" s="8">
        <v>53.09</v>
      </c>
      <c r="L9" s="8">
        <v>41.23</v>
      </c>
      <c r="N9" s="64" t="s">
        <v>11</v>
      </c>
      <c r="O9" s="64"/>
      <c r="P9" s="66">
        <v>42673</v>
      </c>
      <c r="Q9" s="64"/>
      <c r="R9" s="64"/>
    </row>
    <row r="10" spans="1:18" ht="17.399999999999999" customHeight="1" x14ac:dyDescent="0.3">
      <c r="A10" s="60"/>
      <c r="B10" s="61"/>
      <c r="C10" s="2">
        <v>47.3</v>
      </c>
      <c r="D10" s="14">
        <v>46</v>
      </c>
      <c r="E10" s="14">
        <v>40.68</v>
      </c>
      <c r="F10" s="8">
        <v>52.9</v>
      </c>
      <c r="G10" s="14">
        <v>43.76</v>
      </c>
      <c r="H10" s="41">
        <v>41.4</v>
      </c>
      <c r="I10" s="1">
        <v>56.57</v>
      </c>
      <c r="J10" s="11">
        <v>37.96</v>
      </c>
      <c r="K10" s="8">
        <v>53.09</v>
      </c>
      <c r="L10" s="8">
        <v>41.21</v>
      </c>
      <c r="N10" s="64" t="s">
        <v>12</v>
      </c>
      <c r="O10" s="64"/>
      <c r="P10" s="65"/>
      <c r="Q10" s="64"/>
      <c r="R10" s="64"/>
    </row>
    <row r="11" spans="1:18" ht="17.399999999999999" customHeight="1" x14ac:dyDescent="0.3">
      <c r="A11" s="60"/>
      <c r="B11" s="61"/>
      <c r="C11" s="2">
        <v>47.06</v>
      </c>
      <c r="D11" s="14">
        <v>45.8</v>
      </c>
      <c r="E11" s="14">
        <v>40.64</v>
      </c>
      <c r="F11" s="8">
        <v>52.93</v>
      </c>
      <c r="G11" s="14">
        <v>43.76</v>
      </c>
      <c r="H11" s="41">
        <v>41.44</v>
      </c>
      <c r="I11" s="1">
        <v>56.9</v>
      </c>
      <c r="J11" s="11">
        <v>38.049999999999997</v>
      </c>
      <c r="K11" s="8">
        <v>53.09</v>
      </c>
      <c r="L11" s="8">
        <v>41.22</v>
      </c>
      <c r="N11" s="64" t="s">
        <v>13</v>
      </c>
      <c r="O11" s="64"/>
      <c r="P11" s="65">
        <v>0.8534722222222223</v>
      </c>
      <c r="Q11" s="64"/>
      <c r="R11" s="64"/>
    </row>
    <row r="12" spans="1:18" ht="17.399999999999999" customHeight="1" thickBot="1" x14ac:dyDescent="0.35">
      <c r="A12" s="60"/>
      <c r="B12" s="61"/>
      <c r="C12" s="54">
        <v>46.93</v>
      </c>
      <c r="D12" s="15">
        <v>45.86</v>
      </c>
      <c r="E12" s="15">
        <v>40.630000000000003</v>
      </c>
      <c r="F12" s="4">
        <v>52.89</v>
      </c>
      <c r="G12" s="15">
        <v>43.81</v>
      </c>
      <c r="H12" s="40">
        <v>41.41</v>
      </c>
      <c r="I12" s="6">
        <v>56.63</v>
      </c>
      <c r="J12" s="12">
        <v>38.08</v>
      </c>
      <c r="K12" s="4">
        <v>53.11</v>
      </c>
      <c r="L12" s="4">
        <v>41.23</v>
      </c>
      <c r="N12" s="64" t="s">
        <v>14</v>
      </c>
      <c r="O12" s="64"/>
      <c r="P12" s="64" t="s">
        <v>26</v>
      </c>
      <c r="Q12" s="64"/>
      <c r="R12" s="64"/>
    </row>
    <row r="13" spans="1:18" ht="16.95" customHeight="1" x14ac:dyDescent="0.3">
      <c r="A13" s="58">
        <f>Punkter!$C$3</f>
        <v>2</v>
      </c>
      <c r="B13" s="59"/>
      <c r="C13" s="2">
        <v>57.69</v>
      </c>
      <c r="D13" s="14">
        <v>55.7</v>
      </c>
      <c r="E13" s="14">
        <v>48.26</v>
      </c>
      <c r="F13" s="8">
        <v>52.71</v>
      </c>
      <c r="G13" s="14">
        <v>54.97</v>
      </c>
      <c r="H13" s="41">
        <v>49.02</v>
      </c>
      <c r="I13" s="1">
        <v>55.85</v>
      </c>
      <c r="J13" s="11">
        <v>45.22</v>
      </c>
      <c r="K13" s="8">
        <v>55.62</v>
      </c>
      <c r="L13" s="8">
        <v>46.43</v>
      </c>
    </row>
    <row r="14" spans="1:18" ht="16.95" customHeight="1" x14ac:dyDescent="0.3">
      <c r="A14" s="60"/>
      <c r="B14" s="61"/>
      <c r="C14" s="2">
        <v>57.72</v>
      </c>
      <c r="D14" s="14">
        <v>55.63</v>
      </c>
      <c r="E14" s="14">
        <v>48.61</v>
      </c>
      <c r="F14" s="8">
        <v>52.69</v>
      </c>
      <c r="G14" s="14">
        <v>54.98</v>
      </c>
      <c r="H14" s="41">
        <v>49.1</v>
      </c>
      <c r="I14" s="1">
        <v>55.96</v>
      </c>
      <c r="J14" s="11">
        <v>45.33</v>
      </c>
      <c r="K14" s="8">
        <v>56.42</v>
      </c>
      <c r="L14" s="8">
        <v>46.4</v>
      </c>
    </row>
    <row r="15" spans="1:18" ht="16.95" customHeight="1" x14ac:dyDescent="0.3">
      <c r="A15" s="60"/>
      <c r="B15" s="61"/>
      <c r="C15" s="2">
        <v>57.45</v>
      </c>
      <c r="D15" s="14">
        <v>55.67</v>
      </c>
      <c r="E15" s="14">
        <v>48.57</v>
      </c>
      <c r="F15" s="8">
        <v>52.67</v>
      </c>
      <c r="G15" s="14">
        <v>55.01</v>
      </c>
      <c r="H15" s="41">
        <v>49.14</v>
      </c>
      <c r="I15" s="1">
        <v>56</v>
      </c>
      <c r="J15" s="11">
        <v>45.34</v>
      </c>
      <c r="K15" s="8">
        <v>55.96</v>
      </c>
      <c r="L15" s="8">
        <v>46.54</v>
      </c>
    </row>
    <row r="16" spans="1:18" ht="16.95" customHeight="1" x14ac:dyDescent="0.3">
      <c r="A16" s="60"/>
      <c r="B16" s="61"/>
      <c r="C16" s="2">
        <v>56.98</v>
      </c>
      <c r="D16" s="14">
        <v>55.57</v>
      </c>
      <c r="E16" s="14">
        <v>48.52</v>
      </c>
      <c r="F16" s="8">
        <v>52.67</v>
      </c>
      <c r="G16" s="14">
        <v>54.92</v>
      </c>
      <c r="H16" s="41">
        <v>49.17</v>
      </c>
      <c r="I16" s="1">
        <v>56.02</v>
      </c>
      <c r="J16" s="11">
        <v>45.35</v>
      </c>
      <c r="K16" s="8">
        <v>56.11</v>
      </c>
      <c r="L16" s="8">
        <v>46.43</v>
      </c>
    </row>
    <row r="17" spans="1:12" ht="16.95" customHeight="1" x14ac:dyDescent="0.3">
      <c r="A17" s="60"/>
      <c r="B17" s="61"/>
      <c r="C17" s="2">
        <v>57.57</v>
      </c>
      <c r="D17" s="14">
        <v>55.55</v>
      </c>
      <c r="E17" s="14">
        <v>48.53</v>
      </c>
      <c r="F17" s="8">
        <v>52.65</v>
      </c>
      <c r="G17" s="14">
        <v>54.94</v>
      </c>
      <c r="H17" s="41">
        <v>49.14</v>
      </c>
      <c r="I17" s="1">
        <v>56.04</v>
      </c>
      <c r="J17" s="11">
        <v>45.28</v>
      </c>
      <c r="K17" s="8">
        <v>56.03</v>
      </c>
      <c r="L17" s="8">
        <v>46.48</v>
      </c>
    </row>
    <row r="18" spans="1:12" ht="16.95" customHeight="1" x14ac:dyDescent="0.3">
      <c r="A18" s="60"/>
      <c r="B18" s="61"/>
      <c r="C18" s="2">
        <v>57.48</v>
      </c>
      <c r="D18" s="14">
        <v>55.58</v>
      </c>
      <c r="E18" s="14">
        <v>48.5</v>
      </c>
      <c r="F18" s="8">
        <v>52.6</v>
      </c>
      <c r="G18" s="14">
        <v>54.96</v>
      </c>
      <c r="H18" s="41">
        <v>49.12</v>
      </c>
      <c r="I18" s="1">
        <v>56.04</v>
      </c>
      <c r="J18" s="11">
        <v>45.33</v>
      </c>
      <c r="K18" s="8">
        <v>56.07</v>
      </c>
      <c r="L18" s="8">
        <v>46.46</v>
      </c>
    </row>
    <row r="19" spans="1:12" ht="16.95" customHeight="1" x14ac:dyDescent="0.3">
      <c r="A19" s="60"/>
      <c r="B19" s="61"/>
      <c r="C19" s="2">
        <v>57.58</v>
      </c>
      <c r="D19" s="14">
        <v>55.67</v>
      </c>
      <c r="E19" s="14">
        <v>48.53</v>
      </c>
      <c r="F19" s="8">
        <v>52.63</v>
      </c>
      <c r="G19" s="14">
        <v>54.82</v>
      </c>
      <c r="H19" s="41">
        <v>49.07</v>
      </c>
      <c r="I19" s="1">
        <v>56.03</v>
      </c>
      <c r="J19" s="11">
        <v>45.38</v>
      </c>
      <c r="K19" s="8">
        <v>56.09</v>
      </c>
      <c r="L19" s="8">
        <v>46.47</v>
      </c>
    </row>
    <row r="20" spans="1:12" ht="16.95" customHeight="1" x14ac:dyDescent="0.3">
      <c r="A20" s="60"/>
      <c r="B20" s="61"/>
      <c r="C20" s="2">
        <v>57.66</v>
      </c>
      <c r="D20" s="14">
        <v>55.83</v>
      </c>
      <c r="E20" s="14">
        <v>48.4</v>
      </c>
      <c r="F20" s="8">
        <v>52.59</v>
      </c>
      <c r="G20" s="14">
        <v>54.3</v>
      </c>
      <c r="H20" s="41">
        <v>49.13</v>
      </c>
      <c r="I20" s="1">
        <v>56.05</v>
      </c>
      <c r="J20" s="11">
        <v>45.39</v>
      </c>
      <c r="K20" s="8">
        <v>56.01</v>
      </c>
      <c r="L20" s="8">
        <v>46.55</v>
      </c>
    </row>
    <row r="21" spans="1:12" ht="16.95" customHeight="1" x14ac:dyDescent="0.3">
      <c r="A21" s="60"/>
      <c r="B21" s="61"/>
      <c r="C21" s="2">
        <v>57.61</v>
      </c>
      <c r="D21" s="14">
        <v>55.73</v>
      </c>
      <c r="E21" s="14">
        <v>48.47</v>
      </c>
      <c r="F21" s="8">
        <v>52.56</v>
      </c>
      <c r="G21" s="14">
        <v>54.71</v>
      </c>
      <c r="H21" s="41">
        <v>49.1</v>
      </c>
      <c r="I21" s="1">
        <v>56.07</v>
      </c>
      <c r="J21" s="11">
        <v>45.37</v>
      </c>
      <c r="K21" s="8">
        <v>56.11</v>
      </c>
      <c r="L21" s="8">
        <v>46.56</v>
      </c>
    </row>
    <row r="22" spans="1:12" ht="16.95" customHeight="1" thickBot="1" x14ac:dyDescent="0.35">
      <c r="A22" s="60"/>
      <c r="B22" s="61"/>
      <c r="C22" s="54">
        <v>57.63</v>
      </c>
      <c r="D22" s="15">
        <v>55.77</v>
      </c>
      <c r="E22" s="14">
        <v>48.49</v>
      </c>
      <c r="F22" s="8">
        <v>52.57</v>
      </c>
      <c r="G22" s="14">
        <v>55.03</v>
      </c>
      <c r="H22" s="41">
        <v>49.18</v>
      </c>
      <c r="I22" s="1">
        <v>56.06</v>
      </c>
      <c r="J22" s="11">
        <v>45.35</v>
      </c>
      <c r="K22" s="8">
        <v>56.09</v>
      </c>
      <c r="L22" s="8">
        <v>46.41</v>
      </c>
    </row>
    <row r="23" spans="1:12" ht="16.95" customHeight="1" x14ac:dyDescent="0.3">
      <c r="A23" s="58">
        <v>4</v>
      </c>
      <c r="B23" s="59"/>
      <c r="C23" s="2">
        <v>66.680000000000007</v>
      </c>
      <c r="D23" s="14">
        <v>65.05</v>
      </c>
      <c r="E23" s="13">
        <v>57.46</v>
      </c>
      <c r="F23" s="53">
        <v>54.82</v>
      </c>
      <c r="G23" s="13">
        <v>63.4</v>
      </c>
      <c r="H23" s="42">
        <v>59.8</v>
      </c>
      <c r="I23" s="55">
        <v>54.98</v>
      </c>
      <c r="J23" s="10">
        <v>51.4</v>
      </c>
      <c r="K23" s="53">
        <v>53.61</v>
      </c>
      <c r="L23" s="53">
        <v>53.54</v>
      </c>
    </row>
    <row r="24" spans="1:12" ht="16.95" customHeight="1" x14ac:dyDescent="0.3">
      <c r="A24" s="60"/>
      <c r="B24" s="61"/>
      <c r="C24" s="2">
        <v>66.680000000000007</v>
      </c>
      <c r="D24" s="14">
        <v>65.150000000000006</v>
      </c>
      <c r="E24" s="14">
        <v>57.41</v>
      </c>
      <c r="F24" s="8">
        <v>54.96</v>
      </c>
      <c r="G24" s="14">
        <v>63.31</v>
      </c>
      <c r="H24" s="41">
        <v>59.49</v>
      </c>
      <c r="I24" s="1">
        <v>55.66</v>
      </c>
      <c r="J24" s="11">
        <v>51.54</v>
      </c>
      <c r="K24" s="8">
        <v>53.57</v>
      </c>
      <c r="L24" s="8">
        <v>53.7</v>
      </c>
    </row>
    <row r="25" spans="1:12" ht="16.95" customHeight="1" x14ac:dyDescent="0.3">
      <c r="A25" s="60"/>
      <c r="B25" s="61"/>
      <c r="C25" s="2">
        <v>66.64</v>
      </c>
      <c r="D25" s="14">
        <v>65.260000000000005</v>
      </c>
      <c r="E25" s="14">
        <v>57.48</v>
      </c>
      <c r="F25" s="8">
        <v>54.97</v>
      </c>
      <c r="G25" s="14">
        <v>63.37</v>
      </c>
      <c r="H25" s="41">
        <v>59.58</v>
      </c>
      <c r="I25" s="1">
        <v>55.39</v>
      </c>
      <c r="J25" s="11">
        <v>51.48</v>
      </c>
      <c r="K25" s="8">
        <v>53.65</v>
      </c>
      <c r="L25" s="8">
        <v>53.67</v>
      </c>
    </row>
    <row r="26" spans="1:12" ht="16.95" customHeight="1" x14ac:dyDescent="0.3">
      <c r="A26" s="60"/>
      <c r="B26" s="61"/>
      <c r="C26" s="2">
        <v>66.63</v>
      </c>
      <c r="D26" s="14">
        <v>65.17</v>
      </c>
      <c r="E26" s="14">
        <v>57.51</v>
      </c>
      <c r="F26" s="8">
        <v>55</v>
      </c>
      <c r="G26" s="14">
        <v>63.36</v>
      </c>
      <c r="H26" s="41">
        <v>59.54</v>
      </c>
      <c r="I26" s="1">
        <v>55.2</v>
      </c>
      <c r="J26" s="11">
        <v>51.47</v>
      </c>
      <c r="K26" s="8">
        <v>53.63</v>
      </c>
      <c r="L26" s="8">
        <v>53.68</v>
      </c>
    </row>
    <row r="27" spans="1:12" ht="16.95" customHeight="1" x14ac:dyDescent="0.3">
      <c r="A27" s="60"/>
      <c r="B27" s="61"/>
      <c r="C27" s="2">
        <v>66.62</v>
      </c>
      <c r="D27" s="14">
        <v>64.95</v>
      </c>
      <c r="E27" s="14">
        <v>57.62</v>
      </c>
      <c r="F27" s="8">
        <v>54.93</v>
      </c>
      <c r="G27" s="14">
        <v>63.38</v>
      </c>
      <c r="H27" s="41">
        <v>59.49</v>
      </c>
      <c r="I27" s="1">
        <v>55.39</v>
      </c>
      <c r="J27" s="11">
        <v>51.51</v>
      </c>
      <c r="K27" s="8">
        <v>53.69</v>
      </c>
      <c r="L27" s="8">
        <v>53.64</v>
      </c>
    </row>
    <row r="28" spans="1:12" ht="16.95" customHeight="1" x14ac:dyDescent="0.3">
      <c r="A28" s="60"/>
      <c r="B28" s="61"/>
      <c r="C28" s="2">
        <v>666.7</v>
      </c>
      <c r="D28" s="14">
        <v>64.599999999999994</v>
      </c>
      <c r="E28" s="14">
        <v>57.59</v>
      </c>
      <c r="F28" s="8">
        <v>54.82</v>
      </c>
      <c r="G28" s="14">
        <v>63.41</v>
      </c>
      <c r="H28" s="41">
        <v>59.47</v>
      </c>
      <c r="I28" s="1">
        <v>55.42</v>
      </c>
      <c r="J28" s="11">
        <v>51.43</v>
      </c>
      <c r="K28" s="8">
        <v>53.67</v>
      </c>
      <c r="L28" s="8">
        <v>53.73</v>
      </c>
    </row>
    <row r="29" spans="1:12" ht="16.95" customHeight="1" x14ac:dyDescent="0.3">
      <c r="A29" s="60"/>
      <c r="B29" s="61"/>
      <c r="C29" s="2">
        <v>66.209999999999994</v>
      </c>
      <c r="D29" s="14">
        <v>64.56</v>
      </c>
      <c r="E29" s="14">
        <v>57.67</v>
      </c>
      <c r="F29" s="8">
        <v>54.83</v>
      </c>
      <c r="G29" s="14">
        <v>63.39</v>
      </c>
      <c r="H29" s="41">
        <v>59.43</v>
      </c>
      <c r="I29" s="1">
        <v>55.29</v>
      </c>
      <c r="J29" s="11">
        <v>51.52</v>
      </c>
      <c r="K29" s="8">
        <v>53.57</v>
      </c>
      <c r="L29" s="8">
        <v>53.81</v>
      </c>
    </row>
    <row r="30" spans="1:12" ht="16.95" customHeight="1" x14ac:dyDescent="0.3">
      <c r="A30" s="60"/>
      <c r="B30" s="61"/>
      <c r="C30" s="2">
        <v>66.09</v>
      </c>
      <c r="D30" s="14">
        <v>64.569999999999993</v>
      </c>
      <c r="E30" s="14">
        <v>57.65</v>
      </c>
      <c r="F30" s="8">
        <v>54.89</v>
      </c>
      <c r="G30" s="14">
        <v>63.4</v>
      </c>
      <c r="H30" s="41">
        <v>59.47</v>
      </c>
      <c r="I30" s="1">
        <v>55.35</v>
      </c>
      <c r="J30" s="11">
        <v>51.66</v>
      </c>
      <c r="K30" s="8">
        <v>53.6</v>
      </c>
      <c r="L30" s="8">
        <v>53.73</v>
      </c>
    </row>
    <row r="31" spans="1:12" ht="16.95" customHeight="1" x14ac:dyDescent="0.3">
      <c r="A31" s="60"/>
      <c r="B31" s="61"/>
      <c r="C31" s="2">
        <v>66.58</v>
      </c>
      <c r="D31" s="14">
        <v>64.52</v>
      </c>
      <c r="E31" s="14">
        <v>57.76</v>
      </c>
      <c r="F31" s="8">
        <v>54.89</v>
      </c>
      <c r="G31" s="14">
        <v>63.37</v>
      </c>
      <c r="H31" s="41">
        <v>59.51</v>
      </c>
      <c r="I31" s="1">
        <v>55.33</v>
      </c>
      <c r="J31" s="11">
        <v>51.36</v>
      </c>
      <c r="K31" s="8">
        <v>53.65</v>
      </c>
      <c r="L31" s="8">
        <v>53.76</v>
      </c>
    </row>
    <row r="32" spans="1:12" ht="16.95" customHeight="1" thickBot="1" x14ac:dyDescent="0.35">
      <c r="A32" s="60"/>
      <c r="B32" s="61"/>
      <c r="C32" s="54">
        <v>66.510000000000005</v>
      </c>
      <c r="D32" s="15">
        <v>64.540000000000006</v>
      </c>
      <c r="E32" s="15">
        <v>57.86</v>
      </c>
      <c r="F32" s="4">
        <v>54.86</v>
      </c>
      <c r="G32" s="15">
        <v>63.37</v>
      </c>
      <c r="H32" s="40">
        <v>59.5</v>
      </c>
      <c r="I32" s="6">
        <v>55.36</v>
      </c>
      <c r="J32" s="12">
        <v>51.38</v>
      </c>
      <c r="K32" s="4">
        <v>53.62</v>
      </c>
      <c r="L32" s="4">
        <v>53.72</v>
      </c>
    </row>
    <row r="33" spans="1:12" ht="16.95" customHeight="1" x14ac:dyDescent="0.3">
      <c r="A33" s="58">
        <v>8</v>
      </c>
      <c r="B33" s="59"/>
      <c r="C33" s="2">
        <v>76.42</v>
      </c>
      <c r="D33" s="14">
        <v>75.33</v>
      </c>
      <c r="E33" s="14">
        <v>68.819999999999993</v>
      </c>
      <c r="F33" s="8">
        <v>60.7</v>
      </c>
      <c r="G33" s="14">
        <v>74.62</v>
      </c>
      <c r="H33" s="41">
        <v>67.28</v>
      </c>
      <c r="I33" s="1">
        <v>60.3</v>
      </c>
      <c r="J33" s="11">
        <v>60.55</v>
      </c>
      <c r="K33" s="8">
        <v>58.19</v>
      </c>
      <c r="L33" s="8">
        <v>60.16</v>
      </c>
    </row>
    <row r="34" spans="1:12" ht="16.95" customHeight="1" x14ac:dyDescent="0.3">
      <c r="A34" s="60"/>
      <c r="B34" s="61"/>
      <c r="C34" s="2">
        <v>76.16</v>
      </c>
      <c r="D34" s="14">
        <v>75.17</v>
      </c>
      <c r="E34" s="14">
        <v>69.11</v>
      </c>
      <c r="F34" s="8">
        <v>60.47</v>
      </c>
      <c r="G34" s="14">
        <v>74.66</v>
      </c>
      <c r="H34" s="41">
        <v>67.180000000000007</v>
      </c>
      <c r="I34" s="1">
        <v>60.35</v>
      </c>
      <c r="J34" s="11">
        <v>60.75</v>
      </c>
      <c r="K34" s="8">
        <v>58.07</v>
      </c>
      <c r="L34" s="8">
        <v>60.27</v>
      </c>
    </row>
    <row r="35" spans="1:12" ht="16.95" customHeight="1" x14ac:dyDescent="0.3">
      <c r="A35" s="60"/>
      <c r="B35" s="61"/>
      <c r="C35" s="2">
        <v>76.11</v>
      </c>
      <c r="D35" s="14">
        <v>75.13</v>
      </c>
      <c r="E35" s="14">
        <v>68.88</v>
      </c>
      <c r="F35" s="8">
        <v>60.33</v>
      </c>
      <c r="G35" s="14">
        <v>74.510000000000005</v>
      </c>
      <c r="H35" s="41">
        <v>67.16</v>
      </c>
      <c r="I35" s="1">
        <v>60.46</v>
      </c>
      <c r="J35" s="11">
        <v>60.74</v>
      </c>
      <c r="K35" s="8">
        <v>57.96</v>
      </c>
      <c r="L35" s="8">
        <v>60.07</v>
      </c>
    </row>
    <row r="36" spans="1:12" ht="16.95" customHeight="1" x14ac:dyDescent="0.3">
      <c r="A36" s="60"/>
      <c r="B36" s="61"/>
      <c r="C36" s="2">
        <v>76</v>
      </c>
      <c r="D36" s="14">
        <v>75.180000000000007</v>
      </c>
      <c r="E36" s="14">
        <v>68.540000000000006</v>
      </c>
      <c r="F36" s="8">
        <v>60.3</v>
      </c>
      <c r="G36" s="14">
        <v>74.44</v>
      </c>
      <c r="H36" s="41">
        <v>67.05</v>
      </c>
      <c r="I36" s="1">
        <v>60.29</v>
      </c>
      <c r="J36" s="11">
        <v>60.8</v>
      </c>
      <c r="K36" s="8">
        <v>57.96</v>
      </c>
      <c r="L36" s="8">
        <v>60.17</v>
      </c>
    </row>
    <row r="37" spans="1:12" ht="16.95" customHeight="1" x14ac:dyDescent="0.3">
      <c r="A37" s="60"/>
      <c r="B37" s="61"/>
      <c r="C37" s="2">
        <v>76.13</v>
      </c>
      <c r="D37" s="14">
        <v>75.14</v>
      </c>
      <c r="E37" s="14">
        <v>69.010000000000005</v>
      </c>
      <c r="F37" s="8">
        <v>60.42</v>
      </c>
      <c r="G37" s="14">
        <v>74.510000000000005</v>
      </c>
      <c r="H37" s="41">
        <v>67.12</v>
      </c>
      <c r="I37" s="1">
        <v>60.27</v>
      </c>
      <c r="J37" s="11">
        <v>60.77</v>
      </c>
      <c r="K37" s="8">
        <v>57.97</v>
      </c>
      <c r="L37" s="8">
        <v>60.12</v>
      </c>
    </row>
    <row r="38" spans="1:12" ht="16.95" customHeight="1" x14ac:dyDescent="0.3">
      <c r="A38" s="60"/>
      <c r="B38" s="61"/>
      <c r="C38" s="2">
        <v>75.8</v>
      </c>
      <c r="D38" s="14">
        <v>75.11</v>
      </c>
      <c r="E38" s="14">
        <v>69.28</v>
      </c>
      <c r="F38" s="8">
        <v>60.33</v>
      </c>
      <c r="G38" s="14">
        <v>74.52</v>
      </c>
      <c r="H38" s="41">
        <v>66.599999999999994</v>
      </c>
      <c r="I38" s="1">
        <v>60.29</v>
      </c>
      <c r="J38" s="11">
        <v>60.71</v>
      </c>
      <c r="K38" s="8">
        <v>57.84</v>
      </c>
      <c r="L38" s="8">
        <v>60.1</v>
      </c>
    </row>
    <row r="39" spans="1:12" ht="16.95" customHeight="1" x14ac:dyDescent="0.3">
      <c r="A39" s="60"/>
      <c r="B39" s="61"/>
      <c r="C39" s="2">
        <v>75.83</v>
      </c>
      <c r="D39" s="14">
        <v>75.12</v>
      </c>
      <c r="E39" s="14">
        <v>69.31</v>
      </c>
      <c r="F39" s="8">
        <v>60.31</v>
      </c>
      <c r="G39" s="14">
        <v>74.53</v>
      </c>
      <c r="H39" s="41">
        <v>66.63</v>
      </c>
      <c r="I39" s="1">
        <v>60.28</v>
      </c>
      <c r="J39" s="11">
        <v>60.66</v>
      </c>
      <c r="K39" s="8">
        <v>57.83</v>
      </c>
      <c r="L39" s="8">
        <v>60.15</v>
      </c>
    </row>
    <row r="40" spans="1:12" ht="16.95" customHeight="1" x14ac:dyDescent="0.3">
      <c r="A40" s="60"/>
      <c r="B40" s="61"/>
      <c r="C40" s="2">
        <v>75.73</v>
      </c>
      <c r="D40" s="14">
        <v>75.25</v>
      </c>
      <c r="E40" s="14">
        <v>69.37</v>
      </c>
      <c r="F40" s="8">
        <v>60.65</v>
      </c>
      <c r="G40" s="14">
        <v>74.58</v>
      </c>
      <c r="H40" s="41">
        <v>66.569999999999993</v>
      </c>
      <c r="I40" s="1">
        <v>60.31</v>
      </c>
      <c r="J40" s="11">
        <v>60.71</v>
      </c>
      <c r="K40" s="8">
        <v>58.01</v>
      </c>
      <c r="L40" s="8">
        <v>60.15</v>
      </c>
    </row>
    <row r="41" spans="1:12" ht="16.95" customHeight="1" x14ac:dyDescent="0.3">
      <c r="A41" s="60"/>
      <c r="B41" s="61"/>
      <c r="C41" s="2">
        <v>75.72</v>
      </c>
      <c r="D41" s="14">
        <v>75.23</v>
      </c>
      <c r="E41" s="14">
        <v>69.37</v>
      </c>
      <c r="F41" s="8">
        <v>60.58</v>
      </c>
      <c r="G41" s="14">
        <v>74.62</v>
      </c>
      <c r="H41" s="41">
        <v>66.55</v>
      </c>
      <c r="I41" s="1">
        <v>60.29</v>
      </c>
      <c r="J41" s="11">
        <v>60.74</v>
      </c>
      <c r="K41" s="8">
        <v>58.17</v>
      </c>
      <c r="L41" s="8">
        <v>60.16</v>
      </c>
    </row>
    <row r="42" spans="1:12" ht="16.95" customHeight="1" thickBot="1" x14ac:dyDescent="0.35">
      <c r="A42" s="60"/>
      <c r="B42" s="61"/>
      <c r="C42" s="54">
        <v>75.7</v>
      </c>
      <c r="D42" s="15">
        <v>75.239999999999995</v>
      </c>
      <c r="E42" s="15">
        <v>69.31</v>
      </c>
      <c r="F42" s="8">
        <v>60.62</v>
      </c>
      <c r="G42" s="14">
        <v>74.56</v>
      </c>
      <c r="H42" s="41">
        <v>66.540000000000006</v>
      </c>
      <c r="I42" s="1">
        <v>60.4</v>
      </c>
      <c r="J42" s="11">
        <v>61</v>
      </c>
      <c r="K42" s="8">
        <v>58.15</v>
      </c>
      <c r="L42" s="8">
        <v>60.16</v>
      </c>
    </row>
    <row r="43" spans="1:12" ht="16.95" customHeight="1" x14ac:dyDescent="0.3">
      <c r="A43" s="58">
        <v>15</v>
      </c>
      <c r="B43" s="59"/>
      <c r="C43" s="11">
        <v>89.77</v>
      </c>
      <c r="D43" s="14">
        <v>89.42</v>
      </c>
      <c r="E43" s="14">
        <v>77.239999999999995</v>
      </c>
      <c r="F43" s="53">
        <v>68.540000000000006</v>
      </c>
      <c r="G43" s="13">
        <v>87.43</v>
      </c>
      <c r="H43" s="13">
        <v>77.150000000000006</v>
      </c>
      <c r="I43" s="55">
        <v>68.5</v>
      </c>
      <c r="J43" s="10">
        <v>70.3</v>
      </c>
      <c r="K43" s="53">
        <v>62.44</v>
      </c>
      <c r="L43" s="53">
        <v>63.41</v>
      </c>
    </row>
    <row r="44" spans="1:12" ht="16.95" customHeight="1" x14ac:dyDescent="0.3">
      <c r="A44" s="60"/>
      <c r="B44" s="61"/>
      <c r="C44" s="11">
        <v>89.04</v>
      </c>
      <c r="D44" s="14">
        <v>89.28</v>
      </c>
      <c r="E44" s="14">
        <v>77.53</v>
      </c>
      <c r="F44" s="8">
        <v>68.540000000000006</v>
      </c>
      <c r="G44" s="14">
        <v>87.8</v>
      </c>
      <c r="H44" s="14">
        <v>76.790000000000006</v>
      </c>
      <c r="I44" s="1">
        <v>68.540000000000006</v>
      </c>
      <c r="J44" s="11">
        <v>70.47</v>
      </c>
      <c r="K44" s="8">
        <v>62.33</v>
      </c>
      <c r="L44" s="8">
        <v>63.2</v>
      </c>
    </row>
    <row r="45" spans="1:12" ht="16.95" customHeight="1" x14ac:dyDescent="0.3">
      <c r="A45" s="60"/>
      <c r="B45" s="61"/>
      <c r="C45" s="11">
        <v>89.56</v>
      </c>
      <c r="D45" s="14">
        <v>89.3</v>
      </c>
      <c r="E45" s="14">
        <v>77.260000000000005</v>
      </c>
      <c r="F45" s="8">
        <v>68.7</v>
      </c>
      <c r="G45" s="14">
        <v>87.74</v>
      </c>
      <c r="H45" s="14">
        <v>76.81</v>
      </c>
      <c r="I45" s="1">
        <v>68.59</v>
      </c>
      <c r="J45" s="11">
        <v>70.16</v>
      </c>
      <c r="K45" s="8">
        <v>62.34</v>
      </c>
      <c r="L45" s="8">
        <v>63.32</v>
      </c>
    </row>
    <row r="46" spans="1:12" ht="16.95" customHeight="1" x14ac:dyDescent="0.3">
      <c r="A46" s="60"/>
      <c r="B46" s="61"/>
      <c r="C46" s="11">
        <v>89.97</v>
      </c>
      <c r="D46" s="14">
        <v>89.42</v>
      </c>
      <c r="E46" s="14">
        <v>77.41</v>
      </c>
      <c r="F46" s="8">
        <v>68.73</v>
      </c>
      <c r="G46" s="14">
        <v>87.81</v>
      </c>
      <c r="H46" s="14">
        <v>77.150000000000006</v>
      </c>
      <c r="I46" s="1">
        <v>68.55</v>
      </c>
      <c r="J46" s="11">
        <v>70.31</v>
      </c>
      <c r="K46" s="8">
        <v>62.35</v>
      </c>
      <c r="L46" s="8">
        <v>63.16</v>
      </c>
    </row>
    <row r="47" spans="1:12" ht="16.95" customHeight="1" x14ac:dyDescent="0.3">
      <c r="A47" s="60"/>
      <c r="B47" s="61"/>
      <c r="C47" s="11">
        <v>90.02</v>
      </c>
      <c r="D47" s="14">
        <v>89.57</v>
      </c>
      <c r="E47" s="14">
        <v>77.55</v>
      </c>
      <c r="F47" s="8">
        <v>68.7</v>
      </c>
      <c r="G47" s="14">
        <v>87.83</v>
      </c>
      <c r="H47" s="14">
        <v>76.5</v>
      </c>
      <c r="I47" s="1">
        <v>68.5</v>
      </c>
      <c r="J47" s="11">
        <v>70.22</v>
      </c>
      <c r="K47" s="8">
        <v>62.35</v>
      </c>
      <c r="L47" s="8">
        <v>63.42</v>
      </c>
    </row>
    <row r="48" spans="1:12" ht="16.95" customHeight="1" x14ac:dyDescent="0.3">
      <c r="A48" s="60"/>
      <c r="B48" s="61"/>
      <c r="C48" s="11">
        <v>90.02</v>
      </c>
      <c r="D48" s="14">
        <v>89.56</v>
      </c>
      <c r="E48" s="14">
        <v>77.83</v>
      </c>
      <c r="F48" s="8">
        <v>68.7</v>
      </c>
      <c r="G48" s="14">
        <v>87.77</v>
      </c>
      <c r="H48" s="14">
        <v>77.12</v>
      </c>
      <c r="I48" s="1">
        <v>68.5</v>
      </c>
      <c r="J48" s="11">
        <v>70.209999999999994</v>
      </c>
      <c r="K48" s="8">
        <v>62.35</v>
      </c>
      <c r="L48" s="8">
        <v>63.4</v>
      </c>
    </row>
    <row r="49" spans="1:12" ht="16.95" customHeight="1" x14ac:dyDescent="0.3">
      <c r="A49" s="60"/>
      <c r="B49" s="61"/>
      <c r="C49" s="11">
        <v>90.14</v>
      </c>
      <c r="D49" s="14">
        <v>89.47</v>
      </c>
      <c r="E49" s="14">
        <v>77.53</v>
      </c>
      <c r="F49" s="8">
        <v>68.69</v>
      </c>
      <c r="G49" s="14">
        <v>87.84</v>
      </c>
      <c r="H49" s="14">
        <v>76.36</v>
      </c>
      <c r="I49" s="1">
        <v>68.45</v>
      </c>
      <c r="J49" s="11">
        <v>70.14</v>
      </c>
      <c r="K49" s="8">
        <v>62.34</v>
      </c>
      <c r="L49" s="8">
        <v>63.52</v>
      </c>
    </row>
    <row r="50" spans="1:12" ht="16.95" customHeight="1" x14ac:dyDescent="0.3">
      <c r="A50" s="60"/>
      <c r="B50" s="61"/>
      <c r="C50" s="11">
        <v>89.83</v>
      </c>
      <c r="D50" s="14">
        <v>89.59</v>
      </c>
      <c r="E50" s="14">
        <v>77.77</v>
      </c>
      <c r="F50" s="8">
        <v>68.650000000000006</v>
      </c>
      <c r="G50" s="14">
        <v>87.99</v>
      </c>
      <c r="H50" s="14">
        <v>76.22</v>
      </c>
      <c r="I50" s="1">
        <v>68.47</v>
      </c>
      <c r="J50" s="11">
        <v>70.150000000000006</v>
      </c>
      <c r="K50" s="8">
        <v>62.36</v>
      </c>
      <c r="L50" s="8">
        <v>63.46</v>
      </c>
    </row>
    <row r="51" spans="1:12" ht="16.95" customHeight="1" x14ac:dyDescent="0.3">
      <c r="A51" s="60"/>
      <c r="B51" s="61"/>
      <c r="C51" s="11">
        <v>89.5</v>
      </c>
      <c r="D51" s="14">
        <v>89.75</v>
      </c>
      <c r="E51" s="14">
        <v>77.48</v>
      </c>
      <c r="F51" s="8">
        <v>68.63</v>
      </c>
      <c r="G51" s="14">
        <v>87.97</v>
      </c>
      <c r="H51" s="14">
        <v>76.14</v>
      </c>
      <c r="I51" s="1">
        <v>68.510000000000005</v>
      </c>
      <c r="J51" s="11">
        <v>70.3</v>
      </c>
      <c r="K51" s="8">
        <v>62.38</v>
      </c>
      <c r="L51" s="8">
        <v>63.5</v>
      </c>
    </row>
    <row r="52" spans="1:12" ht="16.95" customHeight="1" thickBot="1" x14ac:dyDescent="0.35">
      <c r="A52" s="60"/>
      <c r="B52" s="61"/>
      <c r="C52" s="12">
        <v>89.5</v>
      </c>
      <c r="D52" s="15">
        <v>89.73</v>
      </c>
      <c r="E52" s="15">
        <v>77.56</v>
      </c>
      <c r="F52" s="4">
        <v>68.540000000000006</v>
      </c>
      <c r="G52" s="15">
        <v>88.08</v>
      </c>
      <c r="H52" s="15">
        <v>76.13</v>
      </c>
      <c r="I52" s="6">
        <v>68.069999999999993</v>
      </c>
      <c r="J52" s="12">
        <v>70.5</v>
      </c>
      <c r="K52" s="4">
        <v>62.34</v>
      </c>
      <c r="L52" s="4">
        <v>63.41</v>
      </c>
    </row>
    <row r="53" spans="1:12" ht="16.95" customHeight="1" x14ac:dyDescent="0.3">
      <c r="A53" s="58">
        <f>Punkter!$C$7</f>
        <v>30</v>
      </c>
      <c r="B53" s="59"/>
      <c r="C53" s="11">
        <v>97.43</v>
      </c>
      <c r="D53" s="14">
        <v>103.46</v>
      </c>
      <c r="E53" s="14">
        <v>91.91</v>
      </c>
      <c r="F53" s="8">
        <v>78.48</v>
      </c>
      <c r="G53" s="14">
        <v>100.6</v>
      </c>
      <c r="H53" s="14">
        <v>89.75</v>
      </c>
      <c r="I53" s="1">
        <v>77.12</v>
      </c>
      <c r="J53" s="11">
        <v>80.569999999999993</v>
      </c>
      <c r="K53" s="8">
        <v>71.599999999999994</v>
      </c>
      <c r="L53" s="8">
        <v>70.12</v>
      </c>
    </row>
    <row r="54" spans="1:12" ht="16.95" customHeight="1" x14ac:dyDescent="0.3">
      <c r="A54" s="60"/>
      <c r="B54" s="61"/>
      <c r="C54" s="11">
        <v>97.38</v>
      </c>
      <c r="D54" s="14">
        <v>102.64</v>
      </c>
      <c r="E54" s="14">
        <v>91.81</v>
      </c>
      <c r="F54" s="8">
        <v>78.3</v>
      </c>
      <c r="G54" s="14">
        <v>100.65</v>
      </c>
      <c r="H54" s="14">
        <v>89.47</v>
      </c>
      <c r="I54" s="1">
        <v>77.47</v>
      </c>
      <c r="J54" s="11">
        <v>80.88</v>
      </c>
      <c r="K54" s="8">
        <v>71.739999999999995</v>
      </c>
      <c r="L54" s="8">
        <v>70.260000000000005</v>
      </c>
    </row>
    <row r="55" spans="1:12" ht="16.95" customHeight="1" x14ac:dyDescent="0.3">
      <c r="A55" s="60"/>
      <c r="B55" s="61"/>
      <c r="C55" s="11">
        <v>97.19</v>
      </c>
      <c r="D55" s="14">
        <v>102.33</v>
      </c>
      <c r="E55" s="14">
        <v>91.89</v>
      </c>
      <c r="F55" s="8">
        <v>78.33</v>
      </c>
      <c r="G55" s="14">
        <v>100.71</v>
      </c>
      <c r="H55" s="14">
        <v>89.51</v>
      </c>
      <c r="I55" s="1">
        <v>77.55</v>
      </c>
      <c r="J55" s="11">
        <v>81.08</v>
      </c>
      <c r="K55" s="8">
        <v>71.58</v>
      </c>
      <c r="L55" s="8">
        <v>70.14</v>
      </c>
    </row>
    <row r="56" spans="1:12" ht="16.95" customHeight="1" x14ac:dyDescent="0.3">
      <c r="A56" s="60"/>
      <c r="B56" s="61"/>
      <c r="C56" s="11">
        <v>97.47</v>
      </c>
      <c r="D56" s="14">
        <v>103.36</v>
      </c>
      <c r="E56" s="14">
        <v>91.98</v>
      </c>
      <c r="F56" s="8">
        <v>78.3</v>
      </c>
      <c r="G56" s="14">
        <v>101.19</v>
      </c>
      <c r="H56" s="14">
        <v>89.5</v>
      </c>
      <c r="I56" s="1">
        <v>77.59</v>
      </c>
      <c r="J56" s="11">
        <v>81.55</v>
      </c>
      <c r="K56" s="8">
        <v>71.489999999999995</v>
      </c>
      <c r="L56" s="8">
        <v>70.260000000000005</v>
      </c>
    </row>
    <row r="57" spans="1:12" ht="16.95" customHeight="1" x14ac:dyDescent="0.3">
      <c r="A57" s="60"/>
      <c r="B57" s="61"/>
      <c r="C57" s="11">
        <v>97.61</v>
      </c>
      <c r="D57" s="14">
        <v>102.85</v>
      </c>
      <c r="E57" s="14">
        <v>92.26</v>
      </c>
      <c r="F57" s="8">
        <v>78.290000000000006</v>
      </c>
      <c r="G57" s="14">
        <v>100.97</v>
      </c>
      <c r="H57" s="14">
        <v>89.48</v>
      </c>
      <c r="I57" s="1">
        <v>77.69</v>
      </c>
      <c r="J57" s="11">
        <v>81.59</v>
      </c>
      <c r="K57" s="8">
        <v>71.569999999999993</v>
      </c>
      <c r="L57" s="8">
        <v>69.849999999999994</v>
      </c>
    </row>
    <row r="58" spans="1:12" ht="16.95" customHeight="1" x14ac:dyDescent="0.3">
      <c r="A58" s="60"/>
      <c r="B58" s="61"/>
      <c r="C58" s="11">
        <v>97.74</v>
      </c>
      <c r="D58" s="14">
        <v>103.66</v>
      </c>
      <c r="E58" s="14">
        <v>91.65</v>
      </c>
      <c r="F58" s="8">
        <v>78.42</v>
      </c>
      <c r="G58" s="14">
        <v>101.52</v>
      </c>
      <c r="H58" s="14">
        <v>89.78</v>
      </c>
      <c r="I58" s="1">
        <v>77.760000000000005</v>
      </c>
      <c r="J58" s="11">
        <v>81.209999999999994</v>
      </c>
      <c r="K58" s="8">
        <v>71.58</v>
      </c>
      <c r="L58" s="8">
        <v>69.7</v>
      </c>
    </row>
    <row r="59" spans="1:12" ht="16.95" customHeight="1" x14ac:dyDescent="0.3">
      <c r="A59" s="60"/>
      <c r="B59" s="61"/>
      <c r="C59" s="11">
        <v>97.49</v>
      </c>
      <c r="D59" s="14">
        <v>103.11</v>
      </c>
      <c r="E59" s="14">
        <v>91.41</v>
      </c>
      <c r="F59" s="8">
        <v>78.430000000000007</v>
      </c>
      <c r="G59" s="14">
        <v>100.61</v>
      </c>
      <c r="H59" s="14">
        <v>89.61</v>
      </c>
      <c r="I59" s="1">
        <v>77.8</v>
      </c>
      <c r="J59" s="11">
        <v>81.16</v>
      </c>
      <c r="K59" s="8">
        <v>71.540000000000006</v>
      </c>
      <c r="L59" s="8">
        <v>70.040000000000006</v>
      </c>
    </row>
    <row r="60" spans="1:12" ht="16.95" customHeight="1" x14ac:dyDescent="0.3">
      <c r="A60" s="60"/>
      <c r="B60" s="61"/>
      <c r="C60" s="11">
        <v>97.46</v>
      </c>
      <c r="D60" s="14">
        <v>102.19</v>
      </c>
      <c r="E60" s="14">
        <v>91.2</v>
      </c>
      <c r="F60" s="8">
        <v>78.25</v>
      </c>
      <c r="G60" s="14">
        <v>100.91</v>
      </c>
      <c r="H60" s="14">
        <v>90.42</v>
      </c>
      <c r="I60" s="1">
        <v>77.78</v>
      </c>
      <c r="J60" s="11">
        <v>81.17</v>
      </c>
      <c r="K60" s="8">
        <v>71.53</v>
      </c>
      <c r="L60" s="8">
        <v>69.89</v>
      </c>
    </row>
    <row r="61" spans="1:12" ht="16.95" customHeight="1" x14ac:dyDescent="0.3">
      <c r="A61" s="60"/>
      <c r="B61" s="61"/>
      <c r="C61" s="11">
        <v>98.22</v>
      </c>
      <c r="D61" s="14">
        <v>103.2</v>
      </c>
      <c r="E61" s="14">
        <v>91</v>
      </c>
      <c r="F61" s="8">
        <v>78.42</v>
      </c>
      <c r="G61" s="14">
        <v>101.18</v>
      </c>
      <c r="H61" s="14">
        <v>90.62</v>
      </c>
      <c r="I61" s="1">
        <v>77.91</v>
      </c>
      <c r="J61" s="11">
        <v>81.459999999999994</v>
      </c>
      <c r="K61" s="8">
        <v>71.55</v>
      </c>
      <c r="L61" s="8">
        <v>70.319999999999993</v>
      </c>
    </row>
    <row r="62" spans="1:12" ht="16.95" customHeight="1" thickBot="1" x14ac:dyDescent="0.35">
      <c r="A62" s="62"/>
      <c r="B62" s="63"/>
      <c r="C62" s="12">
        <v>97.59</v>
      </c>
      <c r="D62" s="15">
        <v>104.08</v>
      </c>
      <c r="E62" s="15">
        <v>91.01</v>
      </c>
      <c r="F62" s="4">
        <v>78.47</v>
      </c>
      <c r="G62" s="15">
        <v>100.5</v>
      </c>
      <c r="H62" s="15">
        <v>90.07</v>
      </c>
      <c r="I62" s="6">
        <v>77.819999999999993</v>
      </c>
      <c r="J62" s="12">
        <v>81.13</v>
      </c>
      <c r="K62" s="4">
        <v>71.510000000000005</v>
      </c>
      <c r="L62" s="4">
        <v>70.31</v>
      </c>
    </row>
  </sheetData>
  <mergeCells count="27">
    <mergeCell ref="N4:R4"/>
    <mergeCell ref="N5:O5"/>
    <mergeCell ref="P5:R5"/>
    <mergeCell ref="N6:O6"/>
    <mergeCell ref="P6:R6"/>
    <mergeCell ref="A1:A2"/>
    <mergeCell ref="C1:F1"/>
    <mergeCell ref="G1:I1"/>
    <mergeCell ref="J1:K1"/>
    <mergeCell ref="A3:B12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N12:O12"/>
    <mergeCell ref="P12:R12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F12" sqref="F12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67" t="s">
        <v>4</v>
      </c>
      <c r="B1" s="53" t="s">
        <v>3</v>
      </c>
      <c r="C1" s="67">
        <f>Punkter!$A$2</f>
        <v>0.01</v>
      </c>
      <c r="D1" s="69"/>
      <c r="E1" s="69"/>
      <c r="F1" s="70"/>
      <c r="G1" s="67">
        <f>Punkter!$A$3</f>
        <v>0.08</v>
      </c>
      <c r="H1" s="69"/>
      <c r="I1" s="70"/>
      <c r="J1" s="67">
        <f>Punkter!$A$4</f>
        <v>0.34</v>
      </c>
      <c r="K1" s="70"/>
      <c r="L1" s="17">
        <f>Punkter!$A$5</f>
        <v>2</v>
      </c>
    </row>
    <row r="2" spans="1:18" ht="17.399999999999999" customHeight="1" thickBot="1" x14ac:dyDescent="0.35">
      <c r="A2" s="68"/>
      <c r="B2" s="4" t="s">
        <v>2</v>
      </c>
      <c r="C2" s="54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54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58">
        <f>Punkter!$C$2</f>
        <v>1</v>
      </c>
      <c r="B3" s="59"/>
      <c r="C3" s="2">
        <v>64.02</v>
      </c>
      <c r="D3" s="14">
        <v>45.4</v>
      </c>
      <c r="E3" s="13">
        <v>39.950000000000003</v>
      </c>
      <c r="F3" s="53">
        <v>39.43</v>
      </c>
      <c r="G3" s="13">
        <v>40.01</v>
      </c>
      <c r="H3" s="42">
        <v>34.409999999999997</v>
      </c>
      <c r="I3" s="55">
        <v>39.85</v>
      </c>
      <c r="J3" s="10">
        <v>28.64</v>
      </c>
      <c r="K3" s="53">
        <v>39.630000000000003</v>
      </c>
      <c r="L3" s="53">
        <v>32.299999999999997</v>
      </c>
    </row>
    <row r="4" spans="1:18" ht="17.399999999999999" customHeight="1" x14ac:dyDescent="0.3">
      <c r="A4" s="60"/>
      <c r="B4" s="61"/>
      <c r="C4" s="2">
        <v>63.67</v>
      </c>
      <c r="D4" s="14">
        <v>45.39</v>
      </c>
      <c r="E4" s="14">
        <v>39.76</v>
      </c>
      <c r="F4" s="8">
        <v>39.520000000000003</v>
      </c>
      <c r="G4" s="14">
        <v>41.63</v>
      </c>
      <c r="H4" s="41">
        <v>34.479999999999997</v>
      </c>
      <c r="I4" s="1">
        <v>39.83</v>
      </c>
      <c r="J4" s="11">
        <v>28.7</v>
      </c>
      <c r="K4" s="8">
        <v>39.5</v>
      </c>
      <c r="L4" s="8">
        <v>32.07</v>
      </c>
      <c r="N4" s="64" t="s">
        <v>6</v>
      </c>
      <c r="O4" s="64"/>
      <c r="P4" s="64"/>
      <c r="Q4" s="64"/>
      <c r="R4" s="64"/>
    </row>
    <row r="5" spans="1:18" ht="17.399999999999999" customHeight="1" x14ac:dyDescent="0.3">
      <c r="A5" s="60"/>
      <c r="B5" s="61"/>
      <c r="C5" s="2">
        <v>63.97</v>
      </c>
      <c r="D5" s="14">
        <v>45</v>
      </c>
      <c r="E5" s="14">
        <v>39.72</v>
      </c>
      <c r="F5" s="9">
        <v>39.51</v>
      </c>
      <c r="G5" s="14">
        <v>40.380000000000003</v>
      </c>
      <c r="H5" s="41">
        <v>34.369999999999997</v>
      </c>
      <c r="I5" s="1">
        <v>39.770000000000003</v>
      </c>
      <c r="J5" s="11">
        <v>28.77</v>
      </c>
      <c r="K5" s="8">
        <v>39.33</v>
      </c>
      <c r="L5" s="8">
        <v>32.119999999999997</v>
      </c>
      <c r="N5" s="64" t="s">
        <v>7</v>
      </c>
      <c r="O5" s="64"/>
      <c r="P5" s="64" t="s">
        <v>50</v>
      </c>
      <c r="Q5" s="64"/>
      <c r="R5" s="64"/>
    </row>
    <row r="6" spans="1:18" ht="17.399999999999999" customHeight="1" x14ac:dyDescent="0.3">
      <c r="A6" s="60"/>
      <c r="B6" s="61"/>
      <c r="C6" s="2">
        <v>63.25</v>
      </c>
      <c r="D6" s="14">
        <v>45.15</v>
      </c>
      <c r="E6" s="14">
        <v>39.58</v>
      </c>
      <c r="F6" s="9">
        <v>39.54</v>
      </c>
      <c r="G6" s="14">
        <v>40.98</v>
      </c>
      <c r="H6" s="43">
        <v>34.47</v>
      </c>
      <c r="I6" s="1">
        <v>39.81</v>
      </c>
      <c r="J6" s="11">
        <v>28.77</v>
      </c>
      <c r="K6" s="8">
        <v>39.47</v>
      </c>
      <c r="L6" s="8">
        <v>32.1</v>
      </c>
      <c r="N6" s="64" t="s">
        <v>8</v>
      </c>
      <c r="O6" s="64"/>
      <c r="P6" s="64" t="s">
        <v>50</v>
      </c>
      <c r="Q6" s="64"/>
      <c r="R6" s="64"/>
    </row>
    <row r="7" spans="1:18" ht="17.399999999999999" customHeight="1" x14ac:dyDescent="0.3">
      <c r="A7" s="60"/>
      <c r="B7" s="61"/>
      <c r="C7" s="2">
        <v>63.54</v>
      </c>
      <c r="D7" s="14">
        <v>45.2</v>
      </c>
      <c r="E7" s="14">
        <v>39.590000000000003</v>
      </c>
      <c r="F7" s="8">
        <v>39.47</v>
      </c>
      <c r="G7" s="14">
        <v>40.840000000000003</v>
      </c>
      <c r="H7" s="41">
        <v>34.43</v>
      </c>
      <c r="I7" s="1">
        <v>39.86</v>
      </c>
      <c r="J7" s="11">
        <v>28.75</v>
      </c>
      <c r="K7" s="8">
        <v>39.19</v>
      </c>
      <c r="L7" s="8">
        <v>32.159999999999997</v>
      </c>
      <c r="N7" s="64" t="s">
        <v>9</v>
      </c>
      <c r="O7" s="64"/>
      <c r="P7" s="64" t="s">
        <v>51</v>
      </c>
      <c r="Q7" s="64"/>
      <c r="R7" s="64"/>
    </row>
    <row r="8" spans="1:18" ht="17.399999999999999" customHeight="1" x14ac:dyDescent="0.3">
      <c r="A8" s="60"/>
      <c r="B8" s="61"/>
      <c r="C8" s="2">
        <v>62.64</v>
      </c>
      <c r="D8" s="14">
        <v>45.12</v>
      </c>
      <c r="E8" s="14">
        <v>39.590000000000003</v>
      </c>
      <c r="F8" s="8">
        <v>39.56</v>
      </c>
      <c r="G8" s="14">
        <v>40.68</v>
      </c>
      <c r="H8" s="41">
        <v>34.5</v>
      </c>
      <c r="I8" s="1">
        <v>39.93</v>
      </c>
      <c r="J8" s="11">
        <v>28.71</v>
      </c>
      <c r="K8" s="8">
        <v>39.28</v>
      </c>
      <c r="L8" s="8">
        <v>32.119999999999997</v>
      </c>
      <c r="N8" s="64" t="s">
        <v>10</v>
      </c>
      <c r="O8" s="64"/>
      <c r="P8" s="64">
        <v>858</v>
      </c>
      <c r="Q8" s="64"/>
      <c r="R8" s="64"/>
    </row>
    <row r="9" spans="1:18" ht="17.399999999999999" customHeight="1" x14ac:dyDescent="0.3">
      <c r="A9" s="60"/>
      <c r="B9" s="61"/>
      <c r="C9" s="2">
        <v>62.7</v>
      </c>
      <c r="D9" s="14">
        <v>45.19</v>
      </c>
      <c r="E9" s="14">
        <v>39.57</v>
      </c>
      <c r="F9" s="8">
        <v>39.51</v>
      </c>
      <c r="G9" s="14">
        <v>40.549999999999997</v>
      </c>
      <c r="H9" s="41">
        <v>34.47</v>
      </c>
      <c r="I9" s="1">
        <v>39.799999999999997</v>
      </c>
      <c r="J9" s="11">
        <v>28.68</v>
      </c>
      <c r="K9" s="8">
        <v>39.11</v>
      </c>
      <c r="L9" s="8">
        <v>32.11</v>
      </c>
      <c r="N9" s="64" t="s">
        <v>11</v>
      </c>
      <c r="O9" s="64"/>
      <c r="P9" s="66">
        <v>42673</v>
      </c>
      <c r="Q9" s="64"/>
      <c r="R9" s="64"/>
    </row>
    <row r="10" spans="1:18" ht="17.399999999999999" customHeight="1" x14ac:dyDescent="0.3">
      <c r="A10" s="60"/>
      <c r="B10" s="61"/>
      <c r="C10" s="2">
        <v>62.33</v>
      </c>
      <c r="D10" s="14">
        <v>45.26</v>
      </c>
      <c r="E10" s="14">
        <v>39.67</v>
      </c>
      <c r="F10" s="8">
        <v>39.5</v>
      </c>
      <c r="G10" s="14">
        <v>40.47</v>
      </c>
      <c r="H10" s="41">
        <v>34.33</v>
      </c>
      <c r="I10" s="1">
        <v>39.869999999999997</v>
      </c>
      <c r="J10" s="11">
        <v>28.75</v>
      </c>
      <c r="K10" s="8">
        <v>39.119999999999997</v>
      </c>
      <c r="L10" s="8">
        <v>32.14</v>
      </c>
      <c r="N10" s="64" t="s">
        <v>12</v>
      </c>
      <c r="O10" s="64"/>
      <c r="P10" s="65"/>
      <c r="Q10" s="64"/>
      <c r="R10" s="64"/>
    </row>
    <row r="11" spans="1:18" ht="17.399999999999999" customHeight="1" x14ac:dyDescent="0.3">
      <c r="A11" s="60"/>
      <c r="B11" s="61"/>
      <c r="C11" s="2">
        <v>62.42</v>
      </c>
      <c r="D11" s="14">
        <v>45.22</v>
      </c>
      <c r="E11" s="14">
        <v>39.5</v>
      </c>
      <c r="F11" s="8">
        <v>39.53</v>
      </c>
      <c r="G11" s="14">
        <v>40.56</v>
      </c>
      <c r="H11" s="41">
        <v>34.380000000000003</v>
      </c>
      <c r="I11" s="1">
        <v>39.89</v>
      </c>
      <c r="J11" s="11">
        <v>28.62</v>
      </c>
      <c r="K11" s="8">
        <v>39.450000000000003</v>
      </c>
      <c r="L11" s="8">
        <v>32.090000000000003</v>
      </c>
      <c r="N11" s="64" t="s">
        <v>13</v>
      </c>
      <c r="O11" s="64"/>
      <c r="P11" s="64"/>
      <c r="Q11" s="64"/>
      <c r="R11" s="64"/>
    </row>
    <row r="12" spans="1:18" ht="17.399999999999999" customHeight="1" thickBot="1" x14ac:dyDescent="0.35">
      <c r="A12" s="60"/>
      <c r="B12" s="61"/>
      <c r="C12" s="54">
        <v>62.69</v>
      </c>
      <c r="D12" s="15">
        <v>45.28</v>
      </c>
      <c r="E12" s="15">
        <v>39.479999999999997</v>
      </c>
      <c r="F12" s="4">
        <v>39.450000000000003</v>
      </c>
      <c r="G12" s="15">
        <v>40.39</v>
      </c>
      <c r="H12" s="40">
        <v>34.43</v>
      </c>
      <c r="I12" s="6">
        <v>39.83</v>
      </c>
      <c r="J12" s="12">
        <v>28.68</v>
      </c>
      <c r="K12" s="4">
        <v>39.590000000000003</v>
      </c>
      <c r="L12" s="4">
        <v>32.07</v>
      </c>
      <c r="N12" s="64" t="s">
        <v>14</v>
      </c>
      <c r="O12" s="64"/>
      <c r="P12" s="64" t="s">
        <v>26</v>
      </c>
      <c r="Q12" s="64"/>
      <c r="R12" s="64"/>
    </row>
    <row r="13" spans="1:18" ht="16.95" customHeight="1" x14ac:dyDescent="0.3">
      <c r="A13" s="58">
        <f>Punkter!$C$3</f>
        <v>2</v>
      </c>
      <c r="B13" s="59"/>
      <c r="C13" s="2">
        <v>58.93</v>
      </c>
      <c r="D13" s="14">
        <v>52.73</v>
      </c>
      <c r="E13" s="14">
        <v>51</v>
      </c>
      <c r="F13" s="8">
        <v>41.94</v>
      </c>
      <c r="G13" s="14">
        <v>44.45</v>
      </c>
      <c r="H13" s="41">
        <v>44.09</v>
      </c>
      <c r="I13" s="1">
        <v>40.450000000000003</v>
      </c>
      <c r="J13" s="11">
        <v>38.479999999999997</v>
      </c>
      <c r="K13" s="8">
        <v>54.57</v>
      </c>
      <c r="L13" s="8">
        <v>37.86</v>
      </c>
    </row>
    <row r="14" spans="1:18" ht="16.95" customHeight="1" x14ac:dyDescent="0.3">
      <c r="A14" s="60"/>
      <c r="B14" s="61"/>
      <c r="C14" s="2">
        <v>59.04</v>
      </c>
      <c r="D14" s="14">
        <v>52.82</v>
      </c>
      <c r="E14" s="14">
        <v>51.1</v>
      </c>
      <c r="F14" s="8">
        <v>42.9</v>
      </c>
      <c r="G14" s="14">
        <v>44.79</v>
      </c>
      <c r="H14" s="41">
        <v>44.2</v>
      </c>
      <c r="I14" s="1">
        <v>40.479999999999997</v>
      </c>
      <c r="J14" s="11">
        <v>38.9</v>
      </c>
      <c r="K14" s="8">
        <v>53.93</v>
      </c>
      <c r="L14" s="8">
        <v>37.5</v>
      </c>
    </row>
    <row r="15" spans="1:18" ht="16.95" customHeight="1" x14ac:dyDescent="0.3">
      <c r="A15" s="60"/>
      <c r="B15" s="61"/>
      <c r="C15" s="2">
        <v>58.45</v>
      </c>
      <c r="D15" s="14">
        <v>52.89</v>
      </c>
      <c r="E15" s="14">
        <v>50.69</v>
      </c>
      <c r="F15" s="8">
        <v>42.16</v>
      </c>
      <c r="G15" s="14">
        <v>44.89</v>
      </c>
      <c r="H15" s="41">
        <v>44.69</v>
      </c>
      <c r="I15" s="1">
        <v>40.25</v>
      </c>
      <c r="J15" s="11">
        <v>38.92</v>
      </c>
      <c r="K15" s="8">
        <v>53.24</v>
      </c>
      <c r="L15" s="8">
        <v>37.53</v>
      </c>
    </row>
    <row r="16" spans="1:18" ht="16.95" customHeight="1" x14ac:dyDescent="0.3">
      <c r="A16" s="60"/>
      <c r="B16" s="61"/>
      <c r="C16" s="2">
        <v>58.56</v>
      </c>
      <c r="D16" s="14">
        <v>53.15</v>
      </c>
      <c r="E16" s="14">
        <v>50.71</v>
      </c>
      <c r="F16" s="8">
        <v>42.25</v>
      </c>
      <c r="G16" s="14">
        <v>44.75</v>
      </c>
      <c r="H16" s="41">
        <v>44.39</v>
      </c>
      <c r="I16" s="1">
        <v>40.32</v>
      </c>
      <c r="J16" s="11">
        <v>37.96</v>
      </c>
      <c r="K16" s="8">
        <v>54.01</v>
      </c>
      <c r="L16" s="8">
        <v>37.35</v>
      </c>
    </row>
    <row r="17" spans="1:12" ht="16.95" customHeight="1" x14ac:dyDescent="0.3">
      <c r="A17" s="60"/>
      <c r="B17" s="61"/>
      <c r="C17" s="2">
        <v>58.12</v>
      </c>
      <c r="D17" s="14">
        <v>52.82</v>
      </c>
      <c r="E17" s="14">
        <v>51.26</v>
      </c>
      <c r="F17" s="8">
        <v>42.35</v>
      </c>
      <c r="G17" s="14">
        <v>45.04</v>
      </c>
      <c r="H17" s="41">
        <v>44.22</v>
      </c>
      <c r="I17" s="1">
        <v>40.44</v>
      </c>
      <c r="J17" s="11">
        <v>38.130000000000003</v>
      </c>
      <c r="K17" s="8">
        <v>54.11</v>
      </c>
      <c r="L17" s="8">
        <v>37.380000000000003</v>
      </c>
    </row>
    <row r="18" spans="1:12" ht="16.95" customHeight="1" x14ac:dyDescent="0.3">
      <c r="A18" s="60"/>
      <c r="B18" s="61"/>
      <c r="C18" s="2">
        <v>58.19</v>
      </c>
      <c r="D18" s="14">
        <v>53.01</v>
      </c>
      <c r="E18" s="14">
        <v>51.3</v>
      </c>
      <c r="F18" s="8">
        <v>42.56</v>
      </c>
      <c r="G18" s="14">
        <v>45.2</v>
      </c>
      <c r="H18" s="41">
        <v>44.2</v>
      </c>
      <c r="I18" s="1">
        <v>40.4</v>
      </c>
      <c r="J18" s="11">
        <v>38.33</v>
      </c>
      <c r="K18" s="8">
        <v>53.54</v>
      </c>
      <c r="L18" s="8">
        <v>37.32</v>
      </c>
    </row>
    <row r="19" spans="1:12" ht="16.95" customHeight="1" x14ac:dyDescent="0.3">
      <c r="A19" s="60"/>
      <c r="B19" s="61"/>
      <c r="C19" s="2">
        <v>58.16</v>
      </c>
      <c r="D19" s="14">
        <v>52.89</v>
      </c>
      <c r="E19" s="14">
        <v>51.33</v>
      </c>
      <c r="F19" s="8">
        <v>42.14</v>
      </c>
      <c r="G19" s="14">
        <v>45.56</v>
      </c>
      <c r="H19" s="41">
        <v>44.18</v>
      </c>
      <c r="I19" s="1">
        <v>40.51</v>
      </c>
      <c r="J19" s="11">
        <v>38.46</v>
      </c>
      <c r="K19" s="8">
        <v>53.77</v>
      </c>
      <c r="L19" s="8">
        <v>37.32</v>
      </c>
    </row>
    <row r="20" spans="1:12" ht="16.95" customHeight="1" x14ac:dyDescent="0.3">
      <c r="A20" s="60"/>
      <c r="B20" s="61"/>
      <c r="C20" s="2">
        <v>58.08</v>
      </c>
      <c r="D20" s="14">
        <v>52.92</v>
      </c>
      <c r="E20" s="14">
        <v>51.51</v>
      </c>
      <c r="F20" s="8">
        <v>42.92</v>
      </c>
      <c r="G20" s="14">
        <v>45.46</v>
      </c>
      <c r="H20" s="41">
        <v>44.29</v>
      </c>
      <c r="I20" s="1">
        <v>40.44</v>
      </c>
      <c r="J20" s="11">
        <v>38.869999999999997</v>
      </c>
      <c r="K20" s="8">
        <v>53.99</v>
      </c>
      <c r="L20" s="8">
        <v>37.4</v>
      </c>
    </row>
    <row r="21" spans="1:12" ht="16.95" customHeight="1" x14ac:dyDescent="0.3">
      <c r="A21" s="60"/>
      <c r="B21" s="61"/>
      <c r="C21" s="2">
        <v>58.07</v>
      </c>
      <c r="D21" s="14">
        <v>53.17</v>
      </c>
      <c r="E21" s="14">
        <v>51.57</v>
      </c>
      <c r="F21" s="8">
        <v>42.91</v>
      </c>
      <c r="G21" s="14">
        <v>45.5</v>
      </c>
      <c r="H21" s="41">
        <v>44.07</v>
      </c>
      <c r="I21" s="1">
        <v>40.479999999999997</v>
      </c>
      <c r="J21" s="11">
        <v>37.79</v>
      </c>
      <c r="K21" s="8">
        <v>53.62</v>
      </c>
      <c r="L21" s="8">
        <v>37.4</v>
      </c>
    </row>
    <row r="22" spans="1:12" ht="16.95" customHeight="1" thickBot="1" x14ac:dyDescent="0.35">
      <c r="A22" s="60"/>
      <c r="B22" s="61"/>
      <c r="C22" s="54">
        <v>57.71</v>
      </c>
      <c r="D22" s="15">
        <v>53.22</v>
      </c>
      <c r="E22" s="14">
        <v>51.61</v>
      </c>
      <c r="F22" s="8">
        <v>42.88</v>
      </c>
      <c r="G22" s="14">
        <v>45.66</v>
      </c>
      <c r="H22" s="41">
        <v>44.14</v>
      </c>
      <c r="I22" s="1">
        <v>40.42</v>
      </c>
      <c r="J22" s="11">
        <v>38.07</v>
      </c>
      <c r="K22" s="8">
        <v>53.84</v>
      </c>
      <c r="L22" s="8">
        <v>37.299999999999997</v>
      </c>
    </row>
    <row r="23" spans="1:12" ht="16.95" customHeight="1" x14ac:dyDescent="0.3">
      <c r="A23" s="58">
        <v>4</v>
      </c>
      <c r="B23" s="59"/>
      <c r="C23" s="2">
        <v>69.38</v>
      </c>
      <c r="D23" s="14">
        <v>63.87</v>
      </c>
      <c r="E23" s="13">
        <v>60.69</v>
      </c>
      <c r="F23" s="53">
        <v>49.59</v>
      </c>
      <c r="G23" s="13">
        <v>57.07</v>
      </c>
      <c r="H23" s="42">
        <v>56.92</v>
      </c>
      <c r="I23" s="55">
        <v>43.34</v>
      </c>
      <c r="J23" s="10">
        <v>50.83</v>
      </c>
      <c r="K23" s="53">
        <v>43.66</v>
      </c>
      <c r="L23" s="53">
        <v>43.75</v>
      </c>
    </row>
    <row r="24" spans="1:12" ht="16.95" customHeight="1" x14ac:dyDescent="0.3">
      <c r="A24" s="60"/>
      <c r="B24" s="61"/>
      <c r="C24" s="2">
        <v>71.27</v>
      </c>
      <c r="D24" s="14">
        <v>65.19</v>
      </c>
      <c r="E24" s="14">
        <v>60.9</v>
      </c>
      <c r="F24" s="8">
        <v>49.17</v>
      </c>
      <c r="G24" s="14">
        <v>56.35</v>
      </c>
      <c r="H24" s="41">
        <v>57.51</v>
      </c>
      <c r="I24" s="1">
        <v>43.44</v>
      </c>
      <c r="J24" s="11">
        <v>50.5</v>
      </c>
      <c r="K24" s="8">
        <v>42.67</v>
      </c>
      <c r="L24" s="8">
        <v>43.41</v>
      </c>
    </row>
    <row r="25" spans="1:12" ht="16.95" customHeight="1" x14ac:dyDescent="0.3">
      <c r="A25" s="60"/>
      <c r="B25" s="61"/>
      <c r="C25" s="2">
        <v>70.52</v>
      </c>
      <c r="D25" s="14">
        <v>65.040000000000006</v>
      </c>
      <c r="E25" s="14">
        <v>60.41</v>
      </c>
      <c r="F25" s="8">
        <v>49.07</v>
      </c>
      <c r="G25" s="14">
        <v>58.24</v>
      </c>
      <c r="H25" s="41">
        <v>57.45</v>
      </c>
      <c r="I25" s="1">
        <v>43.34</v>
      </c>
      <c r="J25" s="11">
        <v>51.01</v>
      </c>
      <c r="K25" s="8">
        <v>43.6</v>
      </c>
      <c r="L25" s="8">
        <v>43.15</v>
      </c>
    </row>
    <row r="26" spans="1:12" ht="16.95" customHeight="1" x14ac:dyDescent="0.3">
      <c r="A26" s="60"/>
      <c r="B26" s="61"/>
      <c r="C26" s="2">
        <v>70.650000000000006</v>
      </c>
      <c r="D26" s="14">
        <v>64.959999999999994</v>
      </c>
      <c r="E26" s="14">
        <v>60.29</v>
      </c>
      <c r="F26" s="8">
        <v>48.91</v>
      </c>
      <c r="G26" s="14">
        <v>58.83</v>
      </c>
      <c r="H26" s="41">
        <v>57.18</v>
      </c>
      <c r="I26" s="1">
        <v>43.22</v>
      </c>
      <c r="J26" s="11">
        <v>50.14</v>
      </c>
      <c r="K26" s="8">
        <v>43.12</v>
      </c>
      <c r="L26" s="8">
        <v>43.23</v>
      </c>
    </row>
    <row r="27" spans="1:12" ht="16.95" customHeight="1" x14ac:dyDescent="0.3">
      <c r="A27" s="60"/>
      <c r="B27" s="61"/>
      <c r="C27" s="2">
        <v>70.28</v>
      </c>
      <c r="D27" s="14">
        <v>65.08</v>
      </c>
      <c r="E27" s="14">
        <v>60.08</v>
      </c>
      <c r="F27" s="8">
        <v>48.85</v>
      </c>
      <c r="G27" s="14">
        <v>58.7</v>
      </c>
      <c r="H27" s="41">
        <v>57.04</v>
      </c>
      <c r="I27" s="1">
        <v>43.27</v>
      </c>
      <c r="J27" s="11">
        <v>50.38</v>
      </c>
      <c r="K27" s="8">
        <v>43.18</v>
      </c>
      <c r="L27" s="8">
        <v>43.05</v>
      </c>
    </row>
    <row r="28" spans="1:12" ht="16.95" customHeight="1" x14ac:dyDescent="0.3">
      <c r="A28" s="60"/>
      <c r="B28" s="61"/>
      <c r="C28" s="2">
        <v>70.39</v>
      </c>
      <c r="D28" s="14">
        <v>64.78</v>
      </c>
      <c r="E28" s="14">
        <v>60.49</v>
      </c>
      <c r="F28" s="8">
        <v>48.9</v>
      </c>
      <c r="G28" s="14">
        <v>58.12</v>
      </c>
      <c r="H28" s="41">
        <v>57.41</v>
      </c>
      <c r="I28" s="1">
        <v>43.28</v>
      </c>
      <c r="J28" s="11">
        <v>50.22</v>
      </c>
      <c r="K28" s="8">
        <v>43.48</v>
      </c>
      <c r="L28" s="8">
        <v>42.99</v>
      </c>
    </row>
    <row r="29" spans="1:12" ht="16.95" customHeight="1" x14ac:dyDescent="0.3">
      <c r="A29" s="60"/>
      <c r="B29" s="61"/>
      <c r="C29" s="2">
        <v>70.12</v>
      </c>
      <c r="D29" s="14">
        <v>65.319999999999993</v>
      </c>
      <c r="E29" s="14">
        <v>60.5</v>
      </c>
      <c r="F29" s="8">
        <v>48.89</v>
      </c>
      <c r="G29" s="14">
        <v>58.12</v>
      </c>
      <c r="H29" s="41">
        <v>57.09</v>
      </c>
      <c r="I29" s="1">
        <v>43.3</v>
      </c>
      <c r="J29" s="11">
        <v>50.16</v>
      </c>
      <c r="K29" s="8" t="s">
        <v>52</v>
      </c>
      <c r="L29" s="8">
        <v>43.17</v>
      </c>
    </row>
    <row r="30" spans="1:12" ht="16.95" customHeight="1" x14ac:dyDescent="0.3">
      <c r="A30" s="60"/>
      <c r="B30" s="61"/>
      <c r="C30" s="2">
        <v>70.23</v>
      </c>
      <c r="D30" s="14">
        <v>64.97</v>
      </c>
      <c r="E30" s="14">
        <v>60.39</v>
      </c>
      <c r="F30" s="8">
        <v>48.96</v>
      </c>
      <c r="G30" s="14">
        <v>57.65</v>
      </c>
      <c r="H30" s="41">
        <v>57.92</v>
      </c>
      <c r="I30" s="1">
        <v>43.36</v>
      </c>
      <c r="J30" s="11">
        <v>50.13</v>
      </c>
      <c r="K30" s="8">
        <v>43.44</v>
      </c>
      <c r="L30" s="8">
        <v>43.54</v>
      </c>
    </row>
    <row r="31" spans="1:12" ht="16.95" customHeight="1" x14ac:dyDescent="0.3">
      <c r="A31" s="60"/>
      <c r="B31" s="61"/>
      <c r="C31" s="2">
        <v>69.87</v>
      </c>
      <c r="D31" s="14">
        <v>64.38</v>
      </c>
      <c r="E31" s="14">
        <v>60.4</v>
      </c>
      <c r="F31" s="8">
        <v>48.84</v>
      </c>
      <c r="G31" s="14">
        <v>56.11</v>
      </c>
      <c r="H31" s="41">
        <v>57.49</v>
      </c>
      <c r="I31" s="1">
        <v>43.34</v>
      </c>
      <c r="J31" s="11">
        <v>50.56</v>
      </c>
      <c r="K31" s="8">
        <v>42.81</v>
      </c>
      <c r="L31" s="8">
        <v>43.7</v>
      </c>
    </row>
    <row r="32" spans="1:12" ht="16.95" customHeight="1" thickBot="1" x14ac:dyDescent="0.35">
      <c r="A32" s="60"/>
      <c r="B32" s="61"/>
      <c r="C32" s="54">
        <v>69.88</v>
      </c>
      <c r="D32" s="15">
        <v>64.13</v>
      </c>
      <c r="E32" s="15">
        <v>61.18</v>
      </c>
      <c r="F32" s="4">
        <v>48.8</v>
      </c>
      <c r="G32" s="15">
        <v>55.94</v>
      </c>
      <c r="H32" s="40">
        <v>57.82</v>
      </c>
      <c r="I32" s="6">
        <v>43.31</v>
      </c>
      <c r="J32" s="12">
        <v>50.73</v>
      </c>
      <c r="K32" s="4">
        <v>43</v>
      </c>
      <c r="L32" s="4">
        <v>43.56</v>
      </c>
    </row>
    <row r="33" spans="1:12" ht="16.95" customHeight="1" x14ac:dyDescent="0.3">
      <c r="A33" s="58">
        <v>8</v>
      </c>
      <c r="B33" s="59"/>
      <c r="C33" s="2">
        <v>84.93</v>
      </c>
      <c r="D33" s="14">
        <v>75.400000000000006</v>
      </c>
      <c r="E33" s="14">
        <v>68.989999999999995</v>
      </c>
      <c r="F33" s="8">
        <v>55.84</v>
      </c>
      <c r="G33" s="14">
        <v>74.78</v>
      </c>
      <c r="H33" s="41">
        <v>66.42</v>
      </c>
      <c r="I33" s="1">
        <v>51.02</v>
      </c>
      <c r="J33" s="11">
        <v>63.35</v>
      </c>
      <c r="K33" s="8">
        <v>48.15</v>
      </c>
      <c r="L33" s="8">
        <v>46.17</v>
      </c>
    </row>
    <row r="34" spans="1:12" ht="16.95" customHeight="1" x14ac:dyDescent="0.3">
      <c r="A34" s="60"/>
      <c r="B34" s="61"/>
      <c r="C34" s="2">
        <v>86.3</v>
      </c>
      <c r="D34" s="14">
        <v>75.53</v>
      </c>
      <c r="E34" s="14">
        <v>69.5</v>
      </c>
      <c r="F34" s="8">
        <v>55.74</v>
      </c>
      <c r="G34" s="14">
        <v>74.88</v>
      </c>
      <c r="H34" s="41">
        <v>66.45</v>
      </c>
      <c r="I34" s="1">
        <v>50.94</v>
      </c>
      <c r="J34" s="11">
        <v>63.34</v>
      </c>
      <c r="K34" s="8">
        <v>48.18</v>
      </c>
      <c r="L34" s="8">
        <v>46.76</v>
      </c>
    </row>
    <row r="35" spans="1:12" ht="16.95" customHeight="1" x14ac:dyDescent="0.3">
      <c r="A35" s="60"/>
      <c r="B35" s="61"/>
      <c r="C35" s="2">
        <v>86.35</v>
      </c>
      <c r="D35" s="14">
        <v>75.88</v>
      </c>
      <c r="E35" s="14">
        <v>69.47</v>
      </c>
      <c r="F35" s="8">
        <v>55.71</v>
      </c>
      <c r="G35" s="14">
        <v>74.349999999999994</v>
      </c>
      <c r="H35" s="41">
        <v>66.819999999999993</v>
      </c>
      <c r="I35" s="1">
        <v>50.8</v>
      </c>
      <c r="J35" s="11">
        <v>62.98</v>
      </c>
      <c r="K35" s="8">
        <v>47.97</v>
      </c>
      <c r="L35" s="8">
        <v>46.03</v>
      </c>
    </row>
    <row r="36" spans="1:12" ht="16.95" customHeight="1" x14ac:dyDescent="0.3">
      <c r="A36" s="60"/>
      <c r="B36" s="61"/>
      <c r="C36" s="2">
        <v>86.02</v>
      </c>
      <c r="D36" s="14">
        <v>75.55</v>
      </c>
      <c r="E36" s="14">
        <v>69.73</v>
      </c>
      <c r="F36" s="8">
        <v>55.68</v>
      </c>
      <c r="G36" s="14">
        <v>74.260000000000005</v>
      </c>
      <c r="H36" s="41">
        <v>66.78</v>
      </c>
      <c r="I36" s="1">
        <v>50.8</v>
      </c>
      <c r="J36" s="11">
        <v>62.56</v>
      </c>
      <c r="K36" s="8">
        <v>48.12</v>
      </c>
      <c r="L36" s="8">
        <v>46.14</v>
      </c>
    </row>
    <row r="37" spans="1:12" ht="16.95" customHeight="1" x14ac:dyDescent="0.3">
      <c r="A37" s="60"/>
      <c r="B37" s="61"/>
      <c r="C37" s="2">
        <v>85.66</v>
      </c>
      <c r="D37" s="14">
        <v>75.849999999999994</v>
      </c>
      <c r="E37" s="14">
        <v>69.400000000000006</v>
      </c>
      <c r="F37" s="8">
        <v>55.66</v>
      </c>
      <c r="G37" s="14">
        <v>75.11</v>
      </c>
      <c r="H37" s="41">
        <v>66.59</v>
      </c>
      <c r="I37" s="1">
        <v>50.68</v>
      </c>
      <c r="J37" s="11">
        <v>62.33</v>
      </c>
      <c r="K37" s="8">
        <v>48.15</v>
      </c>
      <c r="L37" s="8">
        <v>46.22</v>
      </c>
    </row>
    <row r="38" spans="1:12" ht="16.95" customHeight="1" x14ac:dyDescent="0.3">
      <c r="A38" s="60"/>
      <c r="B38" s="61"/>
      <c r="C38" s="2">
        <v>86.26</v>
      </c>
      <c r="D38" s="14">
        <v>75.59</v>
      </c>
      <c r="E38" s="14">
        <v>69.510000000000005</v>
      </c>
      <c r="F38" s="8">
        <v>55.74</v>
      </c>
      <c r="G38" s="14">
        <v>74.81</v>
      </c>
      <c r="H38" s="41">
        <v>66.41</v>
      </c>
      <c r="I38" s="1">
        <v>50.6</v>
      </c>
      <c r="J38" s="11">
        <v>62.74</v>
      </c>
      <c r="K38" s="8">
        <v>47.93</v>
      </c>
      <c r="L38" s="8">
        <v>46.57</v>
      </c>
    </row>
    <row r="39" spans="1:12" ht="16.95" customHeight="1" x14ac:dyDescent="0.3">
      <c r="A39" s="60"/>
      <c r="B39" s="61"/>
      <c r="C39" s="2">
        <v>85.34</v>
      </c>
      <c r="D39" s="14">
        <v>74.95</v>
      </c>
      <c r="E39" s="14">
        <v>69.55</v>
      </c>
      <c r="F39" s="8">
        <v>55.9</v>
      </c>
      <c r="G39" s="14">
        <v>74.900000000000006</v>
      </c>
      <c r="H39" s="41">
        <v>66</v>
      </c>
      <c r="I39" s="1">
        <v>50.62</v>
      </c>
      <c r="J39" s="11">
        <v>63.21</v>
      </c>
      <c r="K39" s="8">
        <v>48.17</v>
      </c>
      <c r="L39" s="8">
        <v>45.75</v>
      </c>
    </row>
    <row r="40" spans="1:12" ht="16.95" customHeight="1" x14ac:dyDescent="0.3">
      <c r="A40" s="60"/>
      <c r="B40" s="61"/>
      <c r="C40" s="2">
        <v>84.82</v>
      </c>
      <c r="D40" s="14">
        <v>75.06</v>
      </c>
      <c r="E40" s="14">
        <v>69.47</v>
      </c>
      <c r="F40" s="8">
        <v>55.93</v>
      </c>
      <c r="G40" s="14">
        <v>74.98</v>
      </c>
      <c r="H40" s="41">
        <v>66.14</v>
      </c>
      <c r="I40" s="1">
        <v>50.67</v>
      </c>
      <c r="J40" s="11">
        <v>62.27</v>
      </c>
      <c r="K40" s="8">
        <v>48.25</v>
      </c>
      <c r="L40" s="8">
        <v>46.18</v>
      </c>
    </row>
    <row r="41" spans="1:12" ht="16.95" customHeight="1" x14ac:dyDescent="0.3">
      <c r="A41" s="60"/>
      <c r="B41" s="61"/>
      <c r="C41" s="2">
        <v>85.17</v>
      </c>
      <c r="D41" s="14">
        <v>75.08</v>
      </c>
      <c r="E41" s="14">
        <v>69.400000000000006</v>
      </c>
      <c r="F41" s="8">
        <v>55.95</v>
      </c>
      <c r="G41" s="14">
        <v>74.430000000000007</v>
      </c>
      <c r="H41" s="41">
        <v>66.010000000000005</v>
      </c>
      <c r="I41" s="1">
        <v>50.64</v>
      </c>
      <c r="J41" s="11">
        <v>62.75</v>
      </c>
      <c r="K41" s="8">
        <v>48.2</v>
      </c>
      <c r="L41" s="8">
        <v>46.12</v>
      </c>
    </row>
    <row r="42" spans="1:12" ht="16.95" customHeight="1" thickBot="1" x14ac:dyDescent="0.35">
      <c r="A42" s="60"/>
      <c r="B42" s="61"/>
      <c r="C42" s="54">
        <v>85.43</v>
      </c>
      <c r="D42" s="15">
        <v>74.95</v>
      </c>
      <c r="E42" s="15">
        <v>69.260000000000005</v>
      </c>
      <c r="F42" s="8">
        <v>55.87</v>
      </c>
      <c r="G42" s="14">
        <v>74.989999999999995</v>
      </c>
      <c r="H42" s="41">
        <v>66.06</v>
      </c>
      <c r="I42" s="1">
        <v>50.67</v>
      </c>
      <c r="J42" s="11">
        <v>62.95</v>
      </c>
      <c r="K42" s="8">
        <v>48.04</v>
      </c>
      <c r="L42" s="8">
        <v>46.26</v>
      </c>
    </row>
    <row r="43" spans="1:12" ht="16.95" customHeight="1" x14ac:dyDescent="0.3">
      <c r="A43" s="58">
        <v>15</v>
      </c>
      <c r="B43" s="59"/>
      <c r="C43" s="11">
        <v>90.83</v>
      </c>
      <c r="D43" s="14">
        <v>83.81</v>
      </c>
      <c r="E43" s="14">
        <v>86.1</v>
      </c>
      <c r="F43" s="53">
        <v>70.56</v>
      </c>
      <c r="G43" s="13">
        <v>80.14</v>
      </c>
      <c r="H43" s="13">
        <v>80.69</v>
      </c>
      <c r="I43" s="55">
        <v>62.24</v>
      </c>
      <c r="J43" s="10">
        <v>80.150000000000006</v>
      </c>
      <c r="K43" s="53">
        <v>58.66</v>
      </c>
      <c r="L43" s="53">
        <v>50.87</v>
      </c>
    </row>
    <row r="44" spans="1:12" ht="16.95" customHeight="1" x14ac:dyDescent="0.3">
      <c r="A44" s="60"/>
      <c r="B44" s="61"/>
      <c r="C44" s="11">
        <v>91</v>
      </c>
      <c r="D44" s="14">
        <v>83.4</v>
      </c>
      <c r="E44" s="14">
        <v>86.1</v>
      </c>
      <c r="F44" s="8">
        <v>70.61</v>
      </c>
      <c r="G44" s="14">
        <v>79.349999999999994</v>
      </c>
      <c r="H44" s="14">
        <v>80.94</v>
      </c>
      <c r="I44" s="1">
        <v>62.08</v>
      </c>
      <c r="J44" s="11">
        <v>78.5</v>
      </c>
      <c r="K44" s="8">
        <v>58.71</v>
      </c>
      <c r="L44" s="8">
        <v>50.63</v>
      </c>
    </row>
    <row r="45" spans="1:12" ht="16.95" customHeight="1" x14ac:dyDescent="0.3">
      <c r="A45" s="60"/>
      <c r="B45" s="61"/>
      <c r="C45" s="11">
        <v>91</v>
      </c>
      <c r="D45" s="14">
        <v>83.21</v>
      </c>
      <c r="E45" s="14">
        <v>85.13</v>
      </c>
      <c r="F45" s="8">
        <v>70.98</v>
      </c>
      <c r="G45" s="14">
        <v>79.760000000000005</v>
      </c>
      <c r="H45" s="14">
        <v>80.13</v>
      </c>
      <c r="I45" s="1">
        <v>61.97</v>
      </c>
      <c r="J45" s="11">
        <v>80.19</v>
      </c>
      <c r="K45" s="8">
        <v>58.66</v>
      </c>
      <c r="L45" s="8">
        <v>50.95</v>
      </c>
    </row>
    <row r="46" spans="1:12" ht="16.95" customHeight="1" x14ac:dyDescent="0.3">
      <c r="A46" s="60"/>
      <c r="B46" s="61"/>
      <c r="C46" s="11">
        <v>91.42</v>
      </c>
      <c r="D46" s="14">
        <v>83.03</v>
      </c>
      <c r="E46" s="14">
        <v>85.7</v>
      </c>
      <c r="F46" s="8">
        <v>70.91</v>
      </c>
      <c r="G46" s="14">
        <v>79.58</v>
      </c>
      <c r="H46" s="14">
        <v>80.12</v>
      </c>
      <c r="I46" s="1">
        <v>62.03</v>
      </c>
      <c r="J46" s="11">
        <v>79.23</v>
      </c>
      <c r="K46" s="8">
        <v>58.68</v>
      </c>
      <c r="L46" s="8">
        <v>50.69</v>
      </c>
    </row>
    <row r="47" spans="1:12" ht="16.95" customHeight="1" x14ac:dyDescent="0.3">
      <c r="A47" s="60"/>
      <c r="B47" s="61"/>
      <c r="C47" s="11">
        <v>91.4</v>
      </c>
      <c r="D47" s="14">
        <v>83.23</v>
      </c>
      <c r="E47" s="14">
        <v>85.03</v>
      </c>
      <c r="F47" s="8">
        <v>70.709999999999994</v>
      </c>
      <c r="G47" s="14">
        <v>79.64</v>
      </c>
      <c r="H47" s="14">
        <v>79.7</v>
      </c>
      <c r="I47" s="1">
        <v>62.33</v>
      </c>
      <c r="J47" s="11">
        <v>79.88</v>
      </c>
      <c r="K47" s="8">
        <v>58.6</v>
      </c>
      <c r="L47" s="8">
        <v>50.95</v>
      </c>
    </row>
    <row r="48" spans="1:12" ht="16.95" customHeight="1" x14ac:dyDescent="0.3">
      <c r="A48" s="60"/>
      <c r="B48" s="61"/>
      <c r="C48" s="11">
        <v>91.19</v>
      </c>
      <c r="D48" s="14">
        <v>83.89</v>
      </c>
      <c r="E48" s="14">
        <v>85.07</v>
      </c>
      <c r="F48" s="8">
        <v>70.89</v>
      </c>
      <c r="G48" s="14">
        <v>79.989999999999995</v>
      </c>
      <c r="H48" s="14">
        <v>79.760000000000005</v>
      </c>
      <c r="I48" s="1">
        <v>62.19</v>
      </c>
      <c r="J48" s="11">
        <v>78.58</v>
      </c>
      <c r="K48" s="8">
        <v>58.72</v>
      </c>
      <c r="L48" s="8">
        <v>50.72</v>
      </c>
    </row>
    <row r="49" spans="1:12" ht="16.95" customHeight="1" x14ac:dyDescent="0.3">
      <c r="A49" s="60"/>
      <c r="B49" s="61"/>
      <c r="C49" s="11">
        <v>90.81</v>
      </c>
      <c r="D49" s="14">
        <v>83.12</v>
      </c>
      <c r="E49" s="14">
        <v>85.14</v>
      </c>
      <c r="F49" s="8">
        <v>70.819999999999993</v>
      </c>
      <c r="G49" s="14">
        <v>79.42</v>
      </c>
      <c r="H49" s="14">
        <v>79.069999999999993</v>
      </c>
      <c r="I49" s="1">
        <v>62.3</v>
      </c>
      <c r="J49" s="11">
        <v>78.540000000000006</v>
      </c>
      <c r="K49" s="8">
        <v>58.62</v>
      </c>
      <c r="L49" s="8">
        <v>50.71</v>
      </c>
    </row>
    <row r="50" spans="1:12" ht="16.95" customHeight="1" x14ac:dyDescent="0.3">
      <c r="A50" s="60"/>
      <c r="B50" s="61"/>
      <c r="C50" s="11">
        <v>91.03</v>
      </c>
      <c r="D50" s="14">
        <v>83.95</v>
      </c>
      <c r="E50" s="14">
        <v>85.13</v>
      </c>
      <c r="F50" s="8">
        <v>70.95</v>
      </c>
      <c r="G50" s="14">
        <v>79.37</v>
      </c>
      <c r="H50" s="14">
        <v>79.239999999999995</v>
      </c>
      <c r="I50" s="1">
        <v>62.3</v>
      </c>
      <c r="J50" s="11">
        <v>79.84</v>
      </c>
      <c r="K50" s="8">
        <v>58.57</v>
      </c>
      <c r="L50" s="8">
        <v>50.73</v>
      </c>
    </row>
    <row r="51" spans="1:12" ht="16.95" customHeight="1" x14ac:dyDescent="0.3">
      <c r="A51" s="60"/>
      <c r="B51" s="61"/>
      <c r="C51" s="11">
        <v>90.55</v>
      </c>
      <c r="D51" s="14">
        <v>83.93</v>
      </c>
      <c r="E51" s="14">
        <v>85.09</v>
      </c>
      <c r="F51" s="8">
        <v>71.05</v>
      </c>
      <c r="G51" s="14">
        <v>79.62</v>
      </c>
      <c r="H51" s="14">
        <v>79.010000000000005</v>
      </c>
      <c r="I51" s="1">
        <v>62.34</v>
      </c>
      <c r="J51" s="11">
        <v>78.87</v>
      </c>
      <c r="K51" s="8">
        <v>58.6</v>
      </c>
      <c r="L51" s="8">
        <v>50.75</v>
      </c>
    </row>
    <row r="52" spans="1:12" ht="16.95" customHeight="1" thickBot="1" x14ac:dyDescent="0.35">
      <c r="A52" s="60"/>
      <c r="B52" s="61"/>
      <c r="C52" s="12">
        <v>90.78</v>
      </c>
      <c r="D52" s="15">
        <v>82.38</v>
      </c>
      <c r="E52" s="15">
        <v>85.1</v>
      </c>
      <c r="F52" s="4">
        <v>70.790000000000006</v>
      </c>
      <c r="G52" s="15">
        <v>79.22</v>
      </c>
      <c r="H52" s="15">
        <v>79.180000000000007</v>
      </c>
      <c r="I52" s="6">
        <v>62.26</v>
      </c>
      <c r="J52" s="12">
        <v>79.760000000000005</v>
      </c>
      <c r="K52" s="4">
        <v>58.6</v>
      </c>
      <c r="L52" s="4">
        <v>50.73</v>
      </c>
    </row>
    <row r="53" spans="1:12" ht="16.95" customHeight="1" x14ac:dyDescent="0.3">
      <c r="A53" s="58">
        <f>Punkter!$C$7</f>
        <v>30</v>
      </c>
      <c r="B53" s="59"/>
      <c r="C53" s="11">
        <v>90.51</v>
      </c>
      <c r="D53" s="14">
        <v>95.28</v>
      </c>
      <c r="E53" s="14">
        <v>85.82</v>
      </c>
      <c r="F53" s="8">
        <v>83.7</v>
      </c>
      <c r="G53" s="14">
        <v>90.51</v>
      </c>
      <c r="H53" s="14">
        <v>80.89</v>
      </c>
      <c r="I53" s="1">
        <v>72.58</v>
      </c>
      <c r="J53" s="11">
        <v>77.41</v>
      </c>
      <c r="K53" s="8">
        <v>67.94</v>
      </c>
      <c r="L53" s="8">
        <v>60.9</v>
      </c>
    </row>
    <row r="54" spans="1:12" ht="16.95" customHeight="1" x14ac:dyDescent="0.3">
      <c r="A54" s="60"/>
      <c r="B54" s="61"/>
      <c r="C54" s="11">
        <v>90.78</v>
      </c>
      <c r="D54" s="14">
        <v>94.74</v>
      </c>
      <c r="E54" s="14">
        <v>85.08</v>
      </c>
      <c r="F54" s="8">
        <v>83.57</v>
      </c>
      <c r="G54" s="14">
        <v>91.97</v>
      </c>
      <c r="H54" s="14">
        <v>80.959999999999994</v>
      </c>
      <c r="I54" s="1">
        <v>73.22</v>
      </c>
      <c r="J54" s="11">
        <v>77.94</v>
      </c>
      <c r="K54" s="8">
        <v>68.08</v>
      </c>
      <c r="L54" s="8">
        <v>61.41</v>
      </c>
    </row>
    <row r="55" spans="1:12" ht="16.95" customHeight="1" x14ac:dyDescent="0.3">
      <c r="A55" s="60"/>
      <c r="B55" s="61"/>
      <c r="C55" s="11">
        <v>90.97</v>
      </c>
      <c r="D55" s="14">
        <v>94.31</v>
      </c>
      <c r="E55" s="14">
        <v>85.43</v>
      </c>
      <c r="F55" s="8">
        <v>84.3</v>
      </c>
      <c r="G55" s="14">
        <v>90.01</v>
      </c>
      <c r="H55" s="14">
        <v>81.16</v>
      </c>
      <c r="I55" s="1">
        <v>73.23</v>
      </c>
      <c r="J55" s="11">
        <v>78.3</v>
      </c>
      <c r="K55" s="8">
        <v>68.02</v>
      </c>
      <c r="L55" s="8">
        <v>60.97</v>
      </c>
    </row>
    <row r="56" spans="1:12" ht="16.95" customHeight="1" x14ac:dyDescent="0.3">
      <c r="A56" s="60"/>
      <c r="B56" s="61"/>
      <c r="C56" s="11">
        <v>90.81</v>
      </c>
      <c r="D56" s="14">
        <v>96.66</v>
      </c>
      <c r="E56" s="14">
        <v>85.34</v>
      </c>
      <c r="F56" s="8">
        <v>83.61</v>
      </c>
      <c r="G56" s="14">
        <v>90.53</v>
      </c>
      <c r="H56" s="14">
        <v>81.53</v>
      </c>
      <c r="I56" s="1">
        <v>73.239999999999995</v>
      </c>
      <c r="J56" s="11">
        <v>78.67</v>
      </c>
      <c r="K56" s="8">
        <v>68.05</v>
      </c>
      <c r="L56" s="8">
        <v>60.87</v>
      </c>
    </row>
    <row r="57" spans="1:12" ht="16.95" customHeight="1" x14ac:dyDescent="0.3">
      <c r="A57" s="60"/>
      <c r="B57" s="61"/>
      <c r="C57" s="11">
        <v>90.5</v>
      </c>
      <c r="D57" s="14">
        <v>96.31</v>
      </c>
      <c r="E57" s="14">
        <v>86.23</v>
      </c>
      <c r="F57" s="8">
        <v>83.47</v>
      </c>
      <c r="G57" s="14">
        <v>91.53</v>
      </c>
      <c r="H57" s="14">
        <v>81.52</v>
      </c>
      <c r="I57" s="1">
        <v>73.38</v>
      </c>
      <c r="J57" s="11">
        <v>78.23</v>
      </c>
      <c r="K57" s="8">
        <v>67.91</v>
      </c>
      <c r="L57" s="8">
        <v>60.76</v>
      </c>
    </row>
    <row r="58" spans="1:12" ht="16.95" customHeight="1" x14ac:dyDescent="0.3">
      <c r="A58" s="60"/>
      <c r="B58" s="61"/>
      <c r="C58" s="11">
        <v>91.06</v>
      </c>
      <c r="D58" s="14">
        <v>96.02</v>
      </c>
      <c r="E58" s="14">
        <v>84.78</v>
      </c>
      <c r="F58" s="8">
        <v>83.74</v>
      </c>
      <c r="G58" s="14">
        <v>91.59</v>
      </c>
      <c r="H58" s="14">
        <v>81.47</v>
      </c>
      <c r="I58" s="1">
        <v>73.14</v>
      </c>
      <c r="J58" s="11">
        <v>78.69</v>
      </c>
      <c r="K58" s="8">
        <v>67.709999999999994</v>
      </c>
      <c r="L58" s="8">
        <v>61.2</v>
      </c>
    </row>
    <row r="59" spans="1:12" ht="16.95" customHeight="1" x14ac:dyDescent="0.3">
      <c r="A59" s="60"/>
      <c r="B59" s="61"/>
      <c r="C59" s="11">
        <v>90.64</v>
      </c>
      <c r="D59" s="14">
        <v>95.44</v>
      </c>
      <c r="E59" s="14">
        <v>85.11</v>
      </c>
      <c r="F59" s="8">
        <v>84.75</v>
      </c>
      <c r="G59" s="14">
        <v>91.02</v>
      </c>
      <c r="H59" s="14">
        <v>81.489999999999995</v>
      </c>
      <c r="I59" s="1">
        <v>73.430000000000007</v>
      </c>
      <c r="J59" s="11">
        <v>77.89</v>
      </c>
      <c r="K59" s="8">
        <v>67.94</v>
      </c>
      <c r="L59" s="8">
        <v>61.24</v>
      </c>
    </row>
    <row r="60" spans="1:12" ht="16.95" customHeight="1" x14ac:dyDescent="0.3">
      <c r="A60" s="60"/>
      <c r="B60" s="61"/>
      <c r="C60" s="11">
        <v>91.01</v>
      </c>
      <c r="D60" s="14">
        <v>95.1</v>
      </c>
      <c r="E60" s="14">
        <v>85.05</v>
      </c>
      <c r="F60" s="8">
        <v>84.63</v>
      </c>
      <c r="G60" s="14">
        <v>90.67</v>
      </c>
      <c r="H60" s="14">
        <v>81.52</v>
      </c>
      <c r="I60" s="1">
        <v>73.36</v>
      </c>
      <c r="J60" s="11">
        <v>78.5</v>
      </c>
      <c r="K60" s="8">
        <v>68.150000000000006</v>
      </c>
      <c r="L60" s="8">
        <v>61.22</v>
      </c>
    </row>
    <row r="61" spans="1:12" ht="16.95" customHeight="1" x14ac:dyDescent="0.3">
      <c r="A61" s="60"/>
      <c r="B61" s="61"/>
      <c r="C61" s="11">
        <v>90.23</v>
      </c>
      <c r="D61" s="14">
        <v>94.84</v>
      </c>
      <c r="E61" s="14">
        <v>85.09</v>
      </c>
      <c r="F61" s="8">
        <v>83.86</v>
      </c>
      <c r="G61" s="14">
        <v>90.37</v>
      </c>
      <c r="H61" s="14">
        <v>81.760000000000005</v>
      </c>
      <c r="I61" s="1">
        <v>73.39</v>
      </c>
      <c r="J61" s="11">
        <v>78.400000000000006</v>
      </c>
      <c r="K61" s="8">
        <v>68.19</v>
      </c>
      <c r="L61" s="8">
        <v>61.38</v>
      </c>
    </row>
    <row r="62" spans="1:12" ht="16.95" customHeight="1" thickBot="1" x14ac:dyDescent="0.35">
      <c r="A62" s="62"/>
      <c r="B62" s="63"/>
      <c r="C62" s="12">
        <v>90.8</v>
      </c>
      <c r="D62" s="15">
        <v>95.02</v>
      </c>
      <c r="E62" s="15">
        <v>85.36</v>
      </c>
      <c r="F62" s="4">
        <v>83.85</v>
      </c>
      <c r="G62" s="15">
        <v>90.3</v>
      </c>
      <c r="H62" s="15">
        <v>81.27</v>
      </c>
      <c r="I62" s="6">
        <v>73.44</v>
      </c>
      <c r="J62" s="12">
        <v>78.349999999999994</v>
      </c>
      <c r="K62" s="4">
        <v>68.239999999999995</v>
      </c>
      <c r="L62" s="4">
        <v>61.48</v>
      </c>
    </row>
  </sheetData>
  <mergeCells count="27">
    <mergeCell ref="A1:A2"/>
    <mergeCell ref="C1:F1"/>
    <mergeCell ref="G1:I1"/>
    <mergeCell ref="J1:K1"/>
    <mergeCell ref="A3:B12"/>
    <mergeCell ref="A23:B32"/>
    <mergeCell ref="A33:B42"/>
    <mergeCell ref="A43:B52"/>
    <mergeCell ref="A53:B62"/>
    <mergeCell ref="N4:R4"/>
    <mergeCell ref="N5:O5"/>
    <mergeCell ref="P5:R5"/>
    <mergeCell ref="A13:B22"/>
    <mergeCell ref="N6:O6"/>
    <mergeCell ref="P6:R6"/>
    <mergeCell ref="N7:O7"/>
    <mergeCell ref="P7:R7"/>
    <mergeCell ref="N8:O8"/>
    <mergeCell ref="P8:R8"/>
    <mergeCell ref="N12:O12"/>
    <mergeCell ref="P12:R12"/>
    <mergeCell ref="N9:O9"/>
    <mergeCell ref="P9:R9"/>
    <mergeCell ref="N10:O10"/>
    <mergeCell ref="P10:R10"/>
    <mergeCell ref="N11:O11"/>
    <mergeCell ref="P11:R1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P13" sqref="P13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67" t="s">
        <v>4</v>
      </c>
      <c r="B1" s="53" t="s">
        <v>3</v>
      </c>
      <c r="C1" s="67">
        <f>Punkter!$A$2</f>
        <v>0.01</v>
      </c>
      <c r="D1" s="69"/>
      <c r="E1" s="69"/>
      <c r="F1" s="70"/>
      <c r="G1" s="67">
        <f>Punkter!$A$3</f>
        <v>0.08</v>
      </c>
      <c r="H1" s="69"/>
      <c r="I1" s="70"/>
      <c r="J1" s="67">
        <f>Punkter!$A$4</f>
        <v>0.34</v>
      </c>
      <c r="K1" s="70"/>
      <c r="L1" s="17">
        <f>Punkter!$A$5</f>
        <v>2</v>
      </c>
    </row>
    <row r="2" spans="1:18" ht="17.399999999999999" customHeight="1" thickBot="1" x14ac:dyDescent="0.35">
      <c r="A2" s="68"/>
      <c r="B2" s="4" t="s">
        <v>2</v>
      </c>
      <c r="C2" s="54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54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58">
        <f>Punkter!$C$2</f>
        <v>1</v>
      </c>
      <c r="B3" s="59"/>
      <c r="C3" s="2">
        <v>42.53</v>
      </c>
      <c r="D3" s="14">
        <v>37.630000000000003</v>
      </c>
      <c r="E3" s="13">
        <v>38.049999999999997</v>
      </c>
      <c r="F3" s="53">
        <v>52.95</v>
      </c>
      <c r="G3" s="13">
        <v>35.93</v>
      </c>
      <c r="H3" s="42">
        <v>34.51</v>
      </c>
      <c r="I3" s="55">
        <v>60.78</v>
      </c>
      <c r="J3" s="10">
        <v>32.479999999999997</v>
      </c>
      <c r="K3" s="53">
        <v>47.01</v>
      </c>
      <c r="L3" s="53">
        <v>31.45</v>
      </c>
    </row>
    <row r="4" spans="1:18" ht="17.399999999999999" customHeight="1" x14ac:dyDescent="0.3">
      <c r="A4" s="60"/>
      <c r="B4" s="61"/>
      <c r="C4" s="2">
        <v>42.45</v>
      </c>
      <c r="D4" s="14">
        <v>38.24</v>
      </c>
      <c r="E4" s="14">
        <v>38.1</v>
      </c>
      <c r="F4" s="8">
        <v>53.25</v>
      </c>
      <c r="G4" s="14">
        <v>35.93</v>
      </c>
      <c r="H4" s="41">
        <v>34.75</v>
      </c>
      <c r="I4" s="1">
        <v>61.06</v>
      </c>
      <c r="J4" s="11">
        <v>32.39</v>
      </c>
      <c r="K4" s="8">
        <v>46.97</v>
      </c>
      <c r="L4" s="8">
        <v>31.46</v>
      </c>
      <c r="N4" s="64" t="s">
        <v>6</v>
      </c>
      <c r="O4" s="64"/>
      <c r="P4" s="64"/>
      <c r="Q4" s="64"/>
      <c r="R4" s="64"/>
    </row>
    <row r="5" spans="1:18" ht="17.399999999999999" customHeight="1" x14ac:dyDescent="0.3">
      <c r="A5" s="60"/>
      <c r="B5" s="61"/>
      <c r="C5" s="2">
        <v>42.32</v>
      </c>
      <c r="D5" s="14">
        <v>38.119999999999997</v>
      </c>
      <c r="E5" s="14">
        <v>38.090000000000003</v>
      </c>
      <c r="F5" s="9">
        <v>53.22</v>
      </c>
      <c r="G5" s="14">
        <v>35.909999999999997</v>
      </c>
      <c r="H5" s="41">
        <v>34.67</v>
      </c>
      <c r="I5" s="1">
        <v>60.28</v>
      </c>
      <c r="J5" s="11">
        <v>32.520000000000003</v>
      </c>
      <c r="K5" s="8">
        <v>47.04</v>
      </c>
      <c r="L5" s="8">
        <v>31.43</v>
      </c>
      <c r="N5" s="64" t="s">
        <v>7</v>
      </c>
      <c r="O5" s="64"/>
      <c r="P5" s="64" t="s">
        <v>50</v>
      </c>
      <c r="Q5" s="64"/>
      <c r="R5" s="64"/>
    </row>
    <row r="6" spans="1:18" ht="17.399999999999999" customHeight="1" x14ac:dyDescent="0.3">
      <c r="A6" s="60"/>
      <c r="B6" s="61"/>
      <c r="C6" s="2">
        <v>42.53</v>
      </c>
      <c r="D6" s="14">
        <v>37.79</v>
      </c>
      <c r="E6" s="14">
        <v>38.1</v>
      </c>
      <c r="F6" s="9">
        <v>53.24</v>
      </c>
      <c r="G6" s="14">
        <v>35.56</v>
      </c>
      <c r="H6" s="43">
        <v>34.75</v>
      </c>
      <c r="I6" s="1">
        <v>60.61</v>
      </c>
      <c r="J6" s="11">
        <v>32.479999999999997</v>
      </c>
      <c r="K6" s="8">
        <v>47.1</v>
      </c>
      <c r="L6" s="8">
        <v>31.34</v>
      </c>
      <c r="N6" s="64" t="s">
        <v>8</v>
      </c>
      <c r="O6" s="64"/>
      <c r="P6" s="64" t="s">
        <v>50</v>
      </c>
      <c r="Q6" s="64"/>
      <c r="R6" s="64"/>
    </row>
    <row r="7" spans="1:18" ht="17.399999999999999" customHeight="1" x14ac:dyDescent="0.3">
      <c r="A7" s="60"/>
      <c r="B7" s="61"/>
      <c r="C7" s="2">
        <v>42.56</v>
      </c>
      <c r="D7" s="14">
        <v>37.93</v>
      </c>
      <c r="E7" s="14">
        <v>37.74</v>
      </c>
      <c r="F7" s="8">
        <v>53.24</v>
      </c>
      <c r="G7" s="14">
        <v>35.700000000000003</v>
      </c>
      <c r="H7" s="41">
        <v>34.82</v>
      </c>
      <c r="I7" s="1">
        <v>60.99</v>
      </c>
      <c r="J7" s="11">
        <v>32.479999999999997</v>
      </c>
      <c r="K7" s="8">
        <v>47.15</v>
      </c>
      <c r="L7" s="8">
        <v>31.45</v>
      </c>
      <c r="N7" s="64" t="s">
        <v>9</v>
      </c>
      <c r="O7" s="64"/>
      <c r="P7" s="64" t="s">
        <v>24</v>
      </c>
      <c r="Q7" s="64"/>
      <c r="R7" s="64"/>
    </row>
    <row r="8" spans="1:18" ht="17.399999999999999" customHeight="1" x14ac:dyDescent="0.3">
      <c r="A8" s="60"/>
      <c r="B8" s="61"/>
      <c r="C8" s="2">
        <v>42.34</v>
      </c>
      <c r="D8" s="14">
        <v>37.799999999999997</v>
      </c>
      <c r="E8" s="14">
        <v>37.93</v>
      </c>
      <c r="F8" s="8">
        <v>53.22</v>
      </c>
      <c r="G8" s="14">
        <v>35.74</v>
      </c>
      <c r="H8" s="41">
        <v>34.729999999999997</v>
      </c>
      <c r="I8" s="1">
        <v>60.97</v>
      </c>
      <c r="J8" s="11">
        <v>32.56</v>
      </c>
      <c r="K8" s="8">
        <v>46.84</v>
      </c>
      <c r="L8" s="8">
        <v>31.39</v>
      </c>
      <c r="N8" s="64" t="s">
        <v>10</v>
      </c>
      <c r="O8" s="64"/>
      <c r="P8" s="64">
        <v>858</v>
      </c>
      <c r="Q8" s="64"/>
      <c r="R8" s="64"/>
    </row>
    <row r="9" spans="1:18" ht="17.399999999999999" customHeight="1" x14ac:dyDescent="0.3">
      <c r="A9" s="60"/>
      <c r="B9" s="61"/>
      <c r="C9" s="2">
        <v>42.02</v>
      </c>
      <c r="D9" s="14">
        <v>37.6</v>
      </c>
      <c r="E9" s="14">
        <v>37.43</v>
      </c>
      <c r="F9" s="8">
        <v>53.2</v>
      </c>
      <c r="G9" s="14">
        <v>35.520000000000003</v>
      </c>
      <c r="H9" s="41">
        <v>34.69</v>
      </c>
      <c r="I9" s="1">
        <v>60.9</v>
      </c>
      <c r="J9" s="11">
        <v>32.4</v>
      </c>
      <c r="K9" s="8">
        <v>47.03</v>
      </c>
      <c r="L9" s="8">
        <v>31.4</v>
      </c>
      <c r="N9" s="64" t="s">
        <v>11</v>
      </c>
      <c r="O9" s="64"/>
      <c r="P9" s="66">
        <v>42673</v>
      </c>
      <c r="Q9" s="64"/>
      <c r="R9" s="64"/>
    </row>
    <row r="10" spans="1:18" ht="17.399999999999999" customHeight="1" x14ac:dyDescent="0.3">
      <c r="A10" s="60"/>
      <c r="B10" s="61"/>
      <c r="C10" s="2">
        <v>42.09</v>
      </c>
      <c r="D10" s="14">
        <v>37.700000000000003</v>
      </c>
      <c r="E10" s="14">
        <v>37.31</v>
      </c>
      <c r="F10" s="8">
        <v>53.16</v>
      </c>
      <c r="G10" s="14">
        <v>35.47</v>
      </c>
      <c r="H10" s="41">
        <v>34.61</v>
      </c>
      <c r="I10" s="1">
        <v>61.11</v>
      </c>
      <c r="J10" s="11">
        <v>32.450000000000003</v>
      </c>
      <c r="K10" s="8">
        <v>46.9</v>
      </c>
      <c r="L10" s="8">
        <v>31.38</v>
      </c>
      <c r="N10" s="64" t="s">
        <v>12</v>
      </c>
      <c r="O10" s="64"/>
      <c r="P10" s="65">
        <v>0.68402777777777779</v>
      </c>
      <c r="Q10" s="64"/>
      <c r="R10" s="64"/>
    </row>
    <row r="11" spans="1:18" ht="17.399999999999999" customHeight="1" x14ac:dyDescent="0.3">
      <c r="A11" s="60"/>
      <c r="B11" s="61"/>
      <c r="C11" s="2">
        <v>42.31</v>
      </c>
      <c r="D11" s="14">
        <v>37.74</v>
      </c>
      <c r="E11" s="14">
        <v>37.270000000000003</v>
      </c>
      <c r="F11" s="8">
        <v>53.21</v>
      </c>
      <c r="G11" s="14">
        <v>35.549999999999997</v>
      </c>
      <c r="H11" s="41">
        <v>34.54</v>
      </c>
      <c r="I11" s="1">
        <v>61.29</v>
      </c>
      <c r="J11" s="11">
        <v>32.26</v>
      </c>
      <c r="K11" s="8">
        <v>46.97</v>
      </c>
      <c r="L11" s="8">
        <v>31.49</v>
      </c>
      <c r="N11" s="64" t="s">
        <v>13</v>
      </c>
      <c r="O11" s="64"/>
      <c r="P11" s="65">
        <v>0.73472222222222217</v>
      </c>
      <c r="Q11" s="64"/>
      <c r="R11" s="64"/>
    </row>
    <row r="12" spans="1:18" ht="17.399999999999999" customHeight="1" thickBot="1" x14ac:dyDescent="0.35">
      <c r="A12" s="60"/>
      <c r="B12" s="61"/>
      <c r="C12" s="54">
        <v>42.19</v>
      </c>
      <c r="D12" s="15">
        <v>37.61</v>
      </c>
      <c r="E12" s="15">
        <v>37.020000000000003</v>
      </c>
      <c r="F12" s="4">
        <v>53.19</v>
      </c>
      <c r="G12" s="15">
        <v>35.36</v>
      </c>
      <c r="H12" s="40">
        <v>34.51</v>
      </c>
      <c r="I12" s="6">
        <v>61.2</v>
      </c>
      <c r="J12" s="12">
        <v>32.46</v>
      </c>
      <c r="K12" s="4">
        <v>46.84</v>
      </c>
      <c r="L12" s="4">
        <v>31.42</v>
      </c>
      <c r="N12" s="64" t="s">
        <v>14</v>
      </c>
      <c r="O12" s="64"/>
      <c r="P12" s="64" t="s">
        <v>26</v>
      </c>
      <c r="Q12" s="64"/>
      <c r="R12" s="64"/>
    </row>
    <row r="13" spans="1:18" ht="16.95" customHeight="1" x14ac:dyDescent="0.3">
      <c r="A13" s="58">
        <f>Punkter!$C$3</f>
        <v>2</v>
      </c>
      <c r="B13" s="59"/>
      <c r="C13" s="2">
        <v>55.47</v>
      </c>
      <c r="D13" s="14">
        <v>49.24</v>
      </c>
      <c r="E13" s="14">
        <v>40.950000000000003</v>
      </c>
      <c r="F13" s="8">
        <v>52.75</v>
      </c>
      <c r="G13" s="14">
        <v>43.84</v>
      </c>
      <c r="H13" s="41">
        <v>37.49</v>
      </c>
      <c r="I13" s="1">
        <v>52.38</v>
      </c>
      <c r="J13" s="11">
        <v>39.049999999999997</v>
      </c>
      <c r="K13" s="8">
        <v>47.75</v>
      </c>
      <c r="L13" s="8">
        <v>38.549999999999997</v>
      </c>
    </row>
    <row r="14" spans="1:18" ht="16.95" customHeight="1" x14ac:dyDescent="0.3">
      <c r="A14" s="60"/>
      <c r="B14" s="61"/>
      <c r="C14" s="2">
        <v>55.22</v>
      </c>
      <c r="D14" s="14">
        <v>49.34</v>
      </c>
      <c r="E14" s="14">
        <v>41.13</v>
      </c>
      <c r="F14" s="8">
        <v>52.86</v>
      </c>
      <c r="G14" s="14">
        <v>43.93</v>
      </c>
      <c r="H14" s="41">
        <v>37.6</v>
      </c>
      <c r="I14" s="1">
        <v>52.36</v>
      </c>
      <c r="J14" s="11">
        <v>38.99</v>
      </c>
      <c r="K14" s="8">
        <v>47.74</v>
      </c>
      <c r="L14" s="8">
        <v>38.44</v>
      </c>
    </row>
    <row r="15" spans="1:18" ht="16.95" customHeight="1" x14ac:dyDescent="0.3">
      <c r="A15" s="60"/>
      <c r="B15" s="61"/>
      <c r="C15" s="2">
        <v>54.04</v>
      </c>
      <c r="D15" s="14">
        <v>49.14</v>
      </c>
      <c r="E15" s="14">
        <v>41.07</v>
      </c>
      <c r="F15" s="8">
        <v>52.9</v>
      </c>
      <c r="G15" s="14">
        <v>43.87</v>
      </c>
      <c r="H15" s="41">
        <v>37.61</v>
      </c>
      <c r="I15" s="1">
        <v>52.32</v>
      </c>
      <c r="J15" s="11">
        <v>38.950000000000003</v>
      </c>
      <c r="K15" s="8">
        <v>47.58</v>
      </c>
      <c r="L15" s="8">
        <v>38.770000000000003</v>
      </c>
    </row>
    <row r="16" spans="1:18" ht="16.95" customHeight="1" x14ac:dyDescent="0.3">
      <c r="A16" s="60"/>
      <c r="B16" s="61"/>
      <c r="C16" s="2">
        <v>54.08</v>
      </c>
      <c r="D16" s="14">
        <v>49.1</v>
      </c>
      <c r="E16" s="14">
        <v>41.3</v>
      </c>
      <c r="F16" s="8">
        <v>52.85</v>
      </c>
      <c r="G16" s="14">
        <v>43.95</v>
      </c>
      <c r="H16" s="41">
        <v>37.49</v>
      </c>
      <c r="I16" s="1">
        <v>52.34</v>
      </c>
      <c r="J16" s="11">
        <v>39.049999999999997</v>
      </c>
      <c r="K16" s="8">
        <v>47.62</v>
      </c>
      <c r="L16" s="8">
        <v>38.72</v>
      </c>
    </row>
    <row r="17" spans="1:12" ht="16.95" customHeight="1" x14ac:dyDescent="0.3">
      <c r="A17" s="60"/>
      <c r="B17" s="61"/>
      <c r="C17" s="2">
        <v>53.46</v>
      </c>
      <c r="D17" s="14">
        <v>48.98</v>
      </c>
      <c r="E17" s="14">
        <v>41.13</v>
      </c>
      <c r="F17" s="8">
        <v>53</v>
      </c>
      <c r="G17" s="14">
        <v>43.96</v>
      </c>
      <c r="H17" s="41">
        <v>37.54</v>
      </c>
      <c r="I17" s="1">
        <v>52.24</v>
      </c>
      <c r="J17" s="11">
        <v>39.17</v>
      </c>
      <c r="K17" s="8">
        <v>47.58</v>
      </c>
      <c r="L17" s="8">
        <v>38.729999999999997</v>
      </c>
    </row>
    <row r="18" spans="1:12" ht="16.95" customHeight="1" x14ac:dyDescent="0.3">
      <c r="A18" s="60"/>
      <c r="B18" s="61"/>
      <c r="C18" s="2">
        <v>53.52</v>
      </c>
      <c r="D18" s="14">
        <v>49.01</v>
      </c>
      <c r="E18" s="14">
        <v>41.03</v>
      </c>
      <c r="F18" s="8">
        <v>52.85</v>
      </c>
      <c r="G18" s="14">
        <v>43.84</v>
      </c>
      <c r="H18" s="41">
        <v>37.53</v>
      </c>
      <c r="I18" s="1">
        <v>52.15</v>
      </c>
      <c r="J18" s="11">
        <v>39.86</v>
      </c>
      <c r="K18" s="8">
        <v>47.52</v>
      </c>
      <c r="L18" s="8">
        <v>38.75</v>
      </c>
    </row>
    <row r="19" spans="1:12" ht="16.95" customHeight="1" x14ac:dyDescent="0.3">
      <c r="A19" s="60"/>
      <c r="B19" s="61"/>
      <c r="C19" s="2">
        <v>53.75</v>
      </c>
      <c r="D19" s="14">
        <v>49.05</v>
      </c>
      <c r="E19" s="14">
        <v>40.96</v>
      </c>
      <c r="F19" s="8">
        <v>52.82</v>
      </c>
      <c r="G19" s="14">
        <v>43.94</v>
      </c>
      <c r="H19" s="41">
        <v>37.33</v>
      </c>
      <c r="I19" s="1">
        <v>51.99</v>
      </c>
      <c r="J19" s="11">
        <v>40.090000000000003</v>
      </c>
      <c r="K19" s="8">
        <v>47.45</v>
      </c>
      <c r="L19" s="8">
        <v>38.74</v>
      </c>
    </row>
    <row r="20" spans="1:12" ht="16.95" customHeight="1" x14ac:dyDescent="0.3">
      <c r="A20" s="60"/>
      <c r="B20" s="61"/>
      <c r="C20" s="2">
        <v>53.79</v>
      </c>
      <c r="D20" s="14">
        <v>48.77</v>
      </c>
      <c r="E20" s="14">
        <v>40.97</v>
      </c>
      <c r="F20" s="8">
        <v>52.78</v>
      </c>
      <c r="G20" s="14">
        <v>43.9</v>
      </c>
      <c r="H20" s="41">
        <v>37.479999999999997</v>
      </c>
      <c r="I20" s="1">
        <v>51.95</v>
      </c>
      <c r="J20" s="11">
        <v>40.200000000000003</v>
      </c>
      <c r="K20" s="8">
        <v>47.67</v>
      </c>
      <c r="L20" s="8">
        <v>38.729999999999997</v>
      </c>
    </row>
    <row r="21" spans="1:12" ht="16.95" customHeight="1" x14ac:dyDescent="0.3">
      <c r="A21" s="60"/>
      <c r="B21" s="61"/>
      <c r="C21" s="2">
        <v>53.6</v>
      </c>
      <c r="D21" s="14">
        <v>48.69</v>
      </c>
      <c r="E21" s="14">
        <v>40.72</v>
      </c>
      <c r="F21" s="8">
        <v>52.55</v>
      </c>
      <c r="G21" s="14">
        <v>43.72</v>
      </c>
      <c r="H21" s="41">
        <v>37.42</v>
      </c>
      <c r="I21" s="1">
        <v>51.77</v>
      </c>
      <c r="J21" s="11">
        <v>40.229999999999997</v>
      </c>
      <c r="K21" s="8">
        <v>47.7</v>
      </c>
      <c r="L21" s="8">
        <v>38.75</v>
      </c>
    </row>
    <row r="22" spans="1:12" ht="16.95" customHeight="1" thickBot="1" x14ac:dyDescent="0.35">
      <c r="A22" s="60"/>
      <c r="B22" s="61"/>
      <c r="C22" s="54">
        <v>53.55</v>
      </c>
      <c r="D22" s="15">
        <v>48.47</v>
      </c>
      <c r="E22" s="14">
        <v>40.68</v>
      </c>
      <c r="F22" s="8">
        <v>52.62</v>
      </c>
      <c r="G22" s="14">
        <v>43.85</v>
      </c>
      <c r="H22" s="41">
        <v>37.450000000000003</v>
      </c>
      <c r="I22" s="1">
        <v>51.86</v>
      </c>
      <c r="J22" s="11">
        <v>40.22</v>
      </c>
      <c r="K22" s="8">
        <v>47.52</v>
      </c>
      <c r="L22" s="8">
        <v>38.78</v>
      </c>
    </row>
    <row r="23" spans="1:12" ht="16.95" customHeight="1" x14ac:dyDescent="0.3">
      <c r="A23" s="58">
        <v>4</v>
      </c>
      <c r="B23" s="59"/>
      <c r="C23" s="2">
        <v>60.46</v>
      </c>
      <c r="D23" s="14">
        <v>56.13</v>
      </c>
      <c r="E23" s="13">
        <v>48.7</v>
      </c>
      <c r="F23" s="53">
        <v>50.21</v>
      </c>
      <c r="G23" s="13">
        <v>54.71</v>
      </c>
      <c r="H23" s="42">
        <v>46.36</v>
      </c>
      <c r="I23" s="55">
        <v>49.26</v>
      </c>
      <c r="J23" s="10">
        <v>43.35</v>
      </c>
      <c r="K23" s="53">
        <v>46.39</v>
      </c>
      <c r="L23" s="53">
        <v>43.61</v>
      </c>
    </row>
    <row r="24" spans="1:12" ht="16.95" customHeight="1" x14ac:dyDescent="0.3">
      <c r="A24" s="60"/>
      <c r="B24" s="61"/>
      <c r="C24" s="2">
        <v>60.47</v>
      </c>
      <c r="D24" s="14">
        <v>56.05</v>
      </c>
      <c r="E24" s="14">
        <v>48.73</v>
      </c>
      <c r="F24" s="8">
        <v>50.26</v>
      </c>
      <c r="G24" s="14">
        <v>54.81</v>
      </c>
      <c r="H24" s="41">
        <v>46.2</v>
      </c>
      <c r="I24" s="1">
        <v>49.17</v>
      </c>
      <c r="J24" s="11">
        <v>43.26</v>
      </c>
      <c r="K24" s="8">
        <v>46.53</v>
      </c>
      <c r="L24" s="8">
        <v>43.89</v>
      </c>
    </row>
    <row r="25" spans="1:12" ht="16.95" customHeight="1" x14ac:dyDescent="0.3">
      <c r="A25" s="60"/>
      <c r="B25" s="61"/>
      <c r="C25" s="2">
        <v>60.29</v>
      </c>
      <c r="D25" s="14">
        <v>56.14</v>
      </c>
      <c r="E25" s="14">
        <v>48.74</v>
      </c>
      <c r="F25" s="8">
        <v>50.18</v>
      </c>
      <c r="G25" s="14">
        <v>54.53</v>
      </c>
      <c r="H25" s="41">
        <v>46.45</v>
      </c>
      <c r="I25" s="1">
        <v>49.34</v>
      </c>
      <c r="J25" s="11">
        <v>43.43</v>
      </c>
      <c r="K25" s="8">
        <v>46.64</v>
      </c>
      <c r="L25" s="8">
        <v>44.06</v>
      </c>
    </row>
    <row r="26" spans="1:12" ht="16.95" customHeight="1" x14ac:dyDescent="0.3">
      <c r="A26" s="60"/>
      <c r="B26" s="61"/>
      <c r="C26" s="2">
        <v>60.47</v>
      </c>
      <c r="D26" s="14">
        <v>55.78</v>
      </c>
      <c r="E26" s="14">
        <v>48.68</v>
      </c>
      <c r="F26" s="8">
        <v>50.18</v>
      </c>
      <c r="G26" s="14">
        <v>54.46</v>
      </c>
      <c r="H26" s="41">
        <v>46.44</v>
      </c>
      <c r="I26" s="1">
        <v>49.28</v>
      </c>
      <c r="J26" s="11">
        <v>43.45</v>
      </c>
      <c r="K26" s="8">
        <v>46.65</v>
      </c>
      <c r="L26" s="8">
        <v>44.09</v>
      </c>
    </row>
    <row r="27" spans="1:12" ht="16.95" customHeight="1" x14ac:dyDescent="0.3">
      <c r="A27" s="60"/>
      <c r="B27" s="61"/>
      <c r="C27" s="2">
        <v>60.14</v>
      </c>
      <c r="D27" s="14">
        <v>55.2</v>
      </c>
      <c r="E27" s="14">
        <v>48.72</v>
      </c>
      <c r="F27" s="8">
        <v>50.06</v>
      </c>
      <c r="G27" s="14">
        <v>54.41</v>
      </c>
      <c r="H27" s="41">
        <v>46.54</v>
      </c>
      <c r="I27" s="1">
        <v>49.27</v>
      </c>
      <c r="J27" s="11">
        <v>43.29</v>
      </c>
      <c r="K27" s="8">
        <v>46.38</v>
      </c>
      <c r="L27" s="8">
        <v>44.1</v>
      </c>
    </row>
    <row r="28" spans="1:12" ht="16.95" customHeight="1" x14ac:dyDescent="0.3">
      <c r="A28" s="60"/>
      <c r="B28" s="61"/>
      <c r="C28" s="2">
        <v>60.19</v>
      </c>
      <c r="D28" s="14">
        <v>55.9</v>
      </c>
      <c r="E28" s="14">
        <v>49.07</v>
      </c>
      <c r="F28" s="8">
        <v>50</v>
      </c>
      <c r="G28" s="14">
        <v>54.4</v>
      </c>
      <c r="H28" s="41">
        <v>46.47</v>
      </c>
      <c r="I28" s="1">
        <v>49.36</v>
      </c>
      <c r="J28" s="11">
        <v>43.36</v>
      </c>
      <c r="K28" s="8">
        <v>46.37</v>
      </c>
      <c r="L28" s="8">
        <v>44.07</v>
      </c>
    </row>
    <row r="29" spans="1:12" ht="16.95" customHeight="1" x14ac:dyDescent="0.3">
      <c r="A29" s="60"/>
      <c r="B29" s="61"/>
      <c r="C29" s="2">
        <v>60.23</v>
      </c>
      <c r="D29" s="14">
        <v>56</v>
      </c>
      <c r="E29" s="14">
        <v>49.16</v>
      </c>
      <c r="F29" s="8">
        <v>50.2</v>
      </c>
      <c r="G29" s="14">
        <v>54.45</v>
      </c>
      <c r="H29" s="41">
        <v>46.46</v>
      </c>
      <c r="I29" s="1">
        <v>49.41</v>
      </c>
      <c r="J29" s="11">
        <v>43.32</v>
      </c>
      <c r="K29" s="8">
        <v>46.52</v>
      </c>
      <c r="L29" s="8">
        <v>44.09</v>
      </c>
    </row>
    <row r="30" spans="1:12" ht="16.95" customHeight="1" x14ac:dyDescent="0.3">
      <c r="A30" s="60"/>
      <c r="B30" s="61"/>
      <c r="C30" s="2">
        <v>60.35</v>
      </c>
      <c r="D30" s="14">
        <v>55.88</v>
      </c>
      <c r="E30" s="14">
        <v>49.07</v>
      </c>
      <c r="F30" s="8">
        <v>50.14</v>
      </c>
      <c r="G30" s="14">
        <v>54.51</v>
      </c>
      <c r="H30" s="41">
        <v>46.38</v>
      </c>
      <c r="I30" s="1">
        <v>49.42</v>
      </c>
      <c r="J30" s="11">
        <v>43.31</v>
      </c>
      <c r="K30" s="8">
        <v>46.49</v>
      </c>
      <c r="L30" s="8">
        <v>44.1</v>
      </c>
    </row>
    <row r="31" spans="1:12" ht="16.95" customHeight="1" x14ac:dyDescent="0.3">
      <c r="A31" s="60"/>
      <c r="B31" s="61"/>
      <c r="C31" s="2">
        <v>60.39</v>
      </c>
      <c r="D31" s="14">
        <v>55.94</v>
      </c>
      <c r="E31" s="14">
        <v>49.04</v>
      </c>
      <c r="F31" s="8">
        <v>50.13</v>
      </c>
      <c r="G31" s="14">
        <v>54.63</v>
      </c>
      <c r="H31" s="41">
        <v>46.42</v>
      </c>
      <c r="I31" s="1">
        <v>49.47</v>
      </c>
      <c r="J31" s="11">
        <v>43.35</v>
      </c>
      <c r="K31" s="8">
        <v>46.42</v>
      </c>
      <c r="L31" s="8">
        <v>43.98</v>
      </c>
    </row>
    <row r="32" spans="1:12" ht="16.95" customHeight="1" thickBot="1" x14ac:dyDescent="0.35">
      <c r="A32" s="60"/>
      <c r="B32" s="61"/>
      <c r="C32" s="54">
        <v>60.35</v>
      </c>
      <c r="D32" s="15">
        <v>55.88</v>
      </c>
      <c r="E32" s="15">
        <v>49.2</v>
      </c>
      <c r="F32" s="4">
        <v>50.14</v>
      </c>
      <c r="G32" s="15">
        <v>54.37</v>
      </c>
      <c r="H32" s="40">
        <v>46.41</v>
      </c>
      <c r="I32" s="6">
        <v>49.47</v>
      </c>
      <c r="J32" s="12">
        <v>43.45</v>
      </c>
      <c r="K32" s="4">
        <v>46.48</v>
      </c>
      <c r="L32" s="4">
        <v>43.8</v>
      </c>
    </row>
    <row r="33" spans="1:12" ht="16.95" customHeight="1" x14ac:dyDescent="0.3">
      <c r="A33" s="58">
        <v>8</v>
      </c>
      <c r="B33" s="59"/>
      <c r="C33" s="2">
        <v>72.45</v>
      </c>
      <c r="D33" s="14">
        <v>67.37</v>
      </c>
      <c r="E33" s="14">
        <v>59.47</v>
      </c>
      <c r="F33" s="8">
        <v>53.43</v>
      </c>
      <c r="G33" s="14">
        <v>63.87</v>
      </c>
      <c r="H33" s="41">
        <v>57.34</v>
      </c>
      <c r="I33" s="1">
        <v>52.61</v>
      </c>
      <c r="J33" s="11">
        <v>53.48</v>
      </c>
      <c r="K33" s="8">
        <v>52.98</v>
      </c>
      <c r="L33" s="8">
        <v>54.75</v>
      </c>
    </row>
    <row r="34" spans="1:12" ht="16.95" customHeight="1" x14ac:dyDescent="0.3">
      <c r="A34" s="60"/>
      <c r="B34" s="61"/>
      <c r="C34" s="2">
        <v>72.400000000000006</v>
      </c>
      <c r="D34" s="14">
        <v>67.53</v>
      </c>
      <c r="E34" s="14">
        <v>59.57</v>
      </c>
      <c r="F34" s="8">
        <v>53.44</v>
      </c>
      <c r="G34" s="14">
        <v>63.79</v>
      </c>
      <c r="H34" s="41">
        <v>57.47</v>
      </c>
      <c r="I34" s="1">
        <v>52.8</v>
      </c>
      <c r="J34" s="11">
        <v>53.58</v>
      </c>
      <c r="K34" s="8">
        <v>52.9</v>
      </c>
      <c r="L34" s="8">
        <v>54.74</v>
      </c>
    </row>
    <row r="35" spans="1:12" ht="16.95" customHeight="1" x14ac:dyDescent="0.3">
      <c r="A35" s="60"/>
      <c r="B35" s="61"/>
      <c r="C35" s="2">
        <v>72.52</v>
      </c>
      <c r="D35" s="14">
        <v>67.510000000000005</v>
      </c>
      <c r="E35" s="14">
        <v>59.44</v>
      </c>
      <c r="F35" s="8">
        <v>53.37</v>
      </c>
      <c r="G35" s="14">
        <v>63.73</v>
      </c>
      <c r="H35" s="41">
        <v>57.18</v>
      </c>
      <c r="I35" s="1">
        <v>52.89</v>
      </c>
      <c r="J35" s="11">
        <v>53.59</v>
      </c>
      <c r="K35" s="8">
        <v>53.22</v>
      </c>
      <c r="L35" s="8">
        <v>54.81</v>
      </c>
    </row>
    <row r="36" spans="1:12" ht="16.95" customHeight="1" x14ac:dyDescent="0.3">
      <c r="A36" s="60"/>
      <c r="B36" s="61"/>
      <c r="C36" s="2">
        <v>72.55</v>
      </c>
      <c r="D36" s="14">
        <v>67.117999999999995</v>
      </c>
      <c r="E36" s="14">
        <v>60.04</v>
      </c>
      <c r="F36" s="8">
        <v>53.47</v>
      </c>
      <c r="G36" s="14">
        <v>63.62</v>
      </c>
      <c r="H36" s="41">
        <v>57.22</v>
      </c>
      <c r="I36" s="1">
        <v>53.02</v>
      </c>
      <c r="J36" s="11">
        <v>53.81</v>
      </c>
      <c r="K36" s="8">
        <v>53.21</v>
      </c>
      <c r="L36" s="8">
        <v>54.78</v>
      </c>
    </row>
    <row r="37" spans="1:12" ht="16.95" customHeight="1" x14ac:dyDescent="0.3">
      <c r="A37" s="60"/>
      <c r="B37" s="61"/>
      <c r="C37" s="2">
        <v>72.61</v>
      </c>
      <c r="D37" s="14">
        <v>67.010000000000005</v>
      </c>
      <c r="E37" s="14">
        <v>60.21</v>
      </c>
      <c r="F37" s="8">
        <v>53.37</v>
      </c>
      <c r="G37" s="14">
        <v>63.75</v>
      </c>
      <c r="H37" s="41">
        <v>57.41</v>
      </c>
      <c r="I37" s="1">
        <v>52.92</v>
      </c>
      <c r="J37" s="11">
        <v>53.48</v>
      </c>
      <c r="K37" s="8">
        <v>53.02</v>
      </c>
      <c r="L37" s="8">
        <v>54.8</v>
      </c>
    </row>
    <row r="38" spans="1:12" ht="16.95" customHeight="1" x14ac:dyDescent="0.3">
      <c r="A38" s="60"/>
      <c r="B38" s="61"/>
      <c r="C38" s="2">
        <v>72.7</v>
      </c>
      <c r="D38" s="14">
        <v>67.040000000000006</v>
      </c>
      <c r="E38" s="14">
        <v>60.17</v>
      </c>
      <c r="F38" s="8">
        <v>53.25</v>
      </c>
      <c r="G38" s="14">
        <v>63.59</v>
      </c>
      <c r="H38" s="41">
        <v>57.37</v>
      </c>
      <c r="I38" s="1">
        <v>53.06</v>
      </c>
      <c r="J38" s="11">
        <v>53.81</v>
      </c>
      <c r="K38" s="8">
        <v>53.17</v>
      </c>
      <c r="L38" s="8">
        <v>54.75</v>
      </c>
    </row>
    <row r="39" spans="1:12" ht="16.95" customHeight="1" x14ac:dyDescent="0.3">
      <c r="A39" s="60"/>
      <c r="B39" s="61"/>
      <c r="C39" s="2">
        <v>72.2</v>
      </c>
      <c r="D39" s="14">
        <v>66.95</v>
      </c>
      <c r="E39" s="14">
        <v>60.2</v>
      </c>
      <c r="F39" s="8">
        <v>53.33</v>
      </c>
      <c r="G39" s="14">
        <v>63.66</v>
      </c>
      <c r="H39" s="41">
        <v>57.46</v>
      </c>
      <c r="I39" s="1">
        <v>52.84</v>
      </c>
      <c r="J39" s="11">
        <v>53.7</v>
      </c>
      <c r="K39" s="8">
        <v>53.12</v>
      </c>
      <c r="L39" s="8">
        <v>54.86</v>
      </c>
    </row>
    <row r="40" spans="1:12" ht="16.95" customHeight="1" x14ac:dyDescent="0.3">
      <c r="A40" s="60"/>
      <c r="B40" s="61"/>
      <c r="C40" s="2">
        <v>72.48</v>
      </c>
      <c r="D40" s="14">
        <v>66.459999999999994</v>
      </c>
      <c r="E40" s="14">
        <v>60.21</v>
      </c>
      <c r="F40" s="8">
        <v>53.22</v>
      </c>
      <c r="G40" s="14">
        <v>63.86</v>
      </c>
      <c r="H40" s="41">
        <v>57.29</v>
      </c>
      <c r="I40" s="1">
        <v>52.98</v>
      </c>
      <c r="J40" s="11">
        <v>53.9</v>
      </c>
      <c r="K40" s="8">
        <v>53.24</v>
      </c>
      <c r="L40" s="8">
        <v>54.75</v>
      </c>
    </row>
    <row r="41" spans="1:12" ht="16.95" customHeight="1" x14ac:dyDescent="0.3">
      <c r="A41" s="60"/>
      <c r="B41" s="61"/>
      <c r="C41" s="2">
        <v>72.36</v>
      </c>
      <c r="D41" s="14">
        <v>66.430000000000007</v>
      </c>
      <c r="E41" s="14">
        <v>60.23</v>
      </c>
      <c r="F41" s="8">
        <v>53.35</v>
      </c>
      <c r="G41" s="14">
        <v>63.46</v>
      </c>
      <c r="H41" s="41">
        <v>57.18</v>
      </c>
      <c r="I41" s="1">
        <v>52.92</v>
      </c>
      <c r="J41" s="11">
        <v>53.72</v>
      </c>
      <c r="K41" s="8">
        <v>53.27</v>
      </c>
      <c r="L41" s="8">
        <v>54.88</v>
      </c>
    </row>
    <row r="42" spans="1:12" ht="16.95" customHeight="1" thickBot="1" x14ac:dyDescent="0.35">
      <c r="A42" s="60"/>
      <c r="B42" s="61"/>
      <c r="C42" s="54">
        <v>72.45</v>
      </c>
      <c r="D42" s="15">
        <v>66.39</v>
      </c>
      <c r="E42" s="15">
        <v>60.32</v>
      </c>
      <c r="F42" s="8">
        <v>53.23</v>
      </c>
      <c r="G42" s="14">
        <v>63.67</v>
      </c>
      <c r="H42" s="41">
        <v>57.16</v>
      </c>
      <c r="I42" s="1">
        <v>52.92</v>
      </c>
      <c r="J42" s="11">
        <v>53.68</v>
      </c>
      <c r="K42" s="8">
        <v>53.3</v>
      </c>
      <c r="L42" s="8">
        <v>54.71</v>
      </c>
    </row>
    <row r="43" spans="1:12" ht="16.95" customHeight="1" x14ac:dyDescent="0.3">
      <c r="A43" s="58">
        <v>15</v>
      </c>
      <c r="B43" s="59"/>
      <c r="C43" s="11">
        <v>78.89</v>
      </c>
      <c r="D43" s="14">
        <v>81.91</v>
      </c>
      <c r="E43" s="14">
        <v>73.16</v>
      </c>
      <c r="F43" s="53">
        <v>64.13</v>
      </c>
      <c r="G43" s="13">
        <v>75.209999999999994</v>
      </c>
      <c r="H43" s="13">
        <v>69.19</v>
      </c>
      <c r="I43" s="55">
        <v>61.25</v>
      </c>
      <c r="J43" s="10">
        <v>64.48</v>
      </c>
      <c r="K43" s="53">
        <v>54.46</v>
      </c>
      <c r="L43" s="53">
        <v>52.74</v>
      </c>
    </row>
    <row r="44" spans="1:12" ht="16.95" customHeight="1" x14ac:dyDescent="0.3">
      <c r="A44" s="60"/>
      <c r="B44" s="61"/>
      <c r="C44" s="11">
        <v>78.5</v>
      </c>
      <c r="D44" s="14">
        <v>81.72</v>
      </c>
      <c r="E44" s="14">
        <v>73.16</v>
      </c>
      <c r="F44" s="8">
        <v>64.16</v>
      </c>
      <c r="G44" s="14">
        <v>74.290000000000006</v>
      </c>
      <c r="H44" s="14">
        <v>69.03</v>
      </c>
      <c r="I44" s="1">
        <v>61.29</v>
      </c>
      <c r="J44" s="11">
        <v>64.25</v>
      </c>
      <c r="K44" s="8">
        <v>54.55</v>
      </c>
      <c r="L44" s="8">
        <v>52.72</v>
      </c>
    </row>
    <row r="45" spans="1:12" ht="16.95" customHeight="1" x14ac:dyDescent="0.3">
      <c r="A45" s="60"/>
      <c r="B45" s="61"/>
      <c r="C45" s="11">
        <v>78.52</v>
      </c>
      <c r="D45" s="14">
        <v>81.489999999999995</v>
      </c>
      <c r="E45" s="14">
        <v>72.81</v>
      </c>
      <c r="F45" s="8">
        <v>64.11</v>
      </c>
      <c r="G45" s="14">
        <v>74.569999999999993</v>
      </c>
      <c r="H45" s="14">
        <v>68.88</v>
      </c>
      <c r="I45" s="1">
        <v>61.34</v>
      </c>
      <c r="J45" s="11">
        <v>64.08</v>
      </c>
      <c r="K45" s="8">
        <v>54.69</v>
      </c>
      <c r="L45" s="8">
        <v>52.73</v>
      </c>
    </row>
    <row r="46" spans="1:12" ht="16.95" customHeight="1" x14ac:dyDescent="0.3">
      <c r="A46" s="60"/>
      <c r="B46" s="61"/>
      <c r="C46" s="11">
        <v>78.73</v>
      </c>
      <c r="D46" s="14">
        <v>81.69</v>
      </c>
      <c r="E46" s="14">
        <v>72.97</v>
      </c>
      <c r="F46" s="8">
        <v>64.25</v>
      </c>
      <c r="G46" s="14">
        <v>73.930000000000007</v>
      </c>
      <c r="H46" s="14">
        <v>68.709999999999994</v>
      </c>
      <c r="I46" s="1">
        <v>61.32</v>
      </c>
      <c r="J46" s="11">
        <v>64.459999999999994</v>
      </c>
      <c r="K46" s="8">
        <v>54.53</v>
      </c>
      <c r="L46" s="8">
        <v>52.69</v>
      </c>
    </row>
    <row r="47" spans="1:12" ht="16.95" customHeight="1" x14ac:dyDescent="0.3">
      <c r="A47" s="60"/>
      <c r="B47" s="61"/>
      <c r="C47" s="11">
        <v>78.52</v>
      </c>
      <c r="D47" s="14">
        <v>81.56</v>
      </c>
      <c r="E47" s="14">
        <v>72.819999999999993</v>
      </c>
      <c r="F47" s="8">
        <v>64.14</v>
      </c>
      <c r="G47" s="14">
        <v>73.56</v>
      </c>
      <c r="H47" s="14">
        <v>68.900000000000006</v>
      </c>
      <c r="I47" s="1">
        <v>61.38</v>
      </c>
      <c r="J47" s="11">
        <v>64.040000000000006</v>
      </c>
      <c r="K47" s="8">
        <v>54.67</v>
      </c>
      <c r="L47" s="8">
        <v>52.8</v>
      </c>
    </row>
    <row r="48" spans="1:12" ht="16.95" customHeight="1" x14ac:dyDescent="0.3">
      <c r="A48" s="60"/>
      <c r="B48" s="61"/>
      <c r="C48" s="11">
        <v>78.84</v>
      </c>
      <c r="D48" s="14">
        <v>81.569999999999993</v>
      </c>
      <c r="E48" s="14">
        <v>72.86</v>
      </c>
      <c r="F48" s="8">
        <v>64.069999999999993</v>
      </c>
      <c r="G48" s="14">
        <v>73.34</v>
      </c>
      <c r="H48" s="14">
        <v>68.650000000000006</v>
      </c>
      <c r="I48" s="1">
        <v>61.52</v>
      </c>
      <c r="J48" s="11">
        <v>64.3</v>
      </c>
      <c r="K48" s="8">
        <v>54.6</v>
      </c>
      <c r="L48" s="8">
        <v>52.8</v>
      </c>
    </row>
    <row r="49" spans="1:12" ht="16.95" customHeight="1" x14ac:dyDescent="0.3">
      <c r="A49" s="60"/>
      <c r="B49" s="61"/>
      <c r="C49" s="11">
        <v>78.72</v>
      </c>
      <c r="D49" s="14">
        <v>81.709999999999994</v>
      </c>
      <c r="E49" s="14">
        <v>72.930000000000007</v>
      </c>
      <c r="F49" s="8">
        <v>64.12</v>
      </c>
      <c r="G49" s="14">
        <v>73.77</v>
      </c>
      <c r="H49" s="14">
        <v>68.67</v>
      </c>
      <c r="I49" s="1">
        <v>61.01</v>
      </c>
      <c r="J49" s="11">
        <v>64.209999999999994</v>
      </c>
      <c r="K49" s="8">
        <v>54.61</v>
      </c>
      <c r="L49" s="8">
        <v>52.88</v>
      </c>
    </row>
    <row r="50" spans="1:12" ht="16.95" customHeight="1" x14ac:dyDescent="0.3">
      <c r="A50" s="60"/>
      <c r="B50" s="61"/>
      <c r="C50" s="11">
        <v>78.459999999999994</v>
      </c>
      <c r="D50" s="14">
        <v>81.63</v>
      </c>
      <c r="E50" s="14">
        <v>72.790000000000006</v>
      </c>
      <c r="F50" s="8">
        <v>64.14</v>
      </c>
      <c r="G50" s="14">
        <v>73.650000000000006</v>
      </c>
      <c r="H50" s="14">
        <v>68.63</v>
      </c>
      <c r="I50" s="1">
        <v>61.05</v>
      </c>
      <c r="J50" s="11">
        <v>64.52</v>
      </c>
      <c r="K50" s="8">
        <v>54.65</v>
      </c>
      <c r="L50" s="8">
        <v>52.58</v>
      </c>
    </row>
    <row r="51" spans="1:12" ht="16.95" customHeight="1" x14ac:dyDescent="0.3">
      <c r="A51" s="60"/>
      <c r="B51" s="61"/>
      <c r="C51" s="11">
        <v>78.48</v>
      </c>
      <c r="D51" s="14">
        <v>81.58</v>
      </c>
      <c r="E51" s="14">
        <v>72.88</v>
      </c>
      <c r="F51" s="8">
        <v>64.099999999999994</v>
      </c>
      <c r="G51" s="14">
        <v>73.790000000000006</v>
      </c>
      <c r="H51" s="14">
        <v>68.510000000000005</v>
      </c>
      <c r="I51" s="1">
        <v>60.95</v>
      </c>
      <c r="J51" s="11">
        <v>64.489999999999995</v>
      </c>
      <c r="K51" s="8">
        <v>54.72</v>
      </c>
      <c r="L51" s="8">
        <v>52.6</v>
      </c>
    </row>
    <row r="52" spans="1:12" ht="16.95" customHeight="1" thickBot="1" x14ac:dyDescent="0.35">
      <c r="A52" s="60"/>
      <c r="B52" s="61"/>
      <c r="C52" s="12">
        <v>78.47</v>
      </c>
      <c r="D52" s="15">
        <v>81.44</v>
      </c>
      <c r="E52" s="15">
        <v>72.680000000000007</v>
      </c>
      <c r="F52" s="4">
        <v>64.13</v>
      </c>
      <c r="G52" s="15">
        <v>73.489999999999995</v>
      </c>
      <c r="H52" s="15">
        <v>68.58</v>
      </c>
      <c r="I52" s="6">
        <v>60.88</v>
      </c>
      <c r="J52" s="12">
        <v>64.39</v>
      </c>
      <c r="K52" s="4">
        <v>54.66</v>
      </c>
      <c r="L52" s="4">
        <v>52.76</v>
      </c>
    </row>
    <row r="53" spans="1:12" ht="16.95" customHeight="1" x14ac:dyDescent="0.3">
      <c r="A53" s="58">
        <f>Punkter!$C$7</f>
        <v>30</v>
      </c>
      <c r="B53" s="59"/>
      <c r="C53" s="11">
        <v>96.17</v>
      </c>
      <c r="D53" s="14">
        <v>90.07</v>
      </c>
      <c r="E53" s="14">
        <v>82.88</v>
      </c>
      <c r="F53" s="8">
        <v>77.959999999999994</v>
      </c>
      <c r="G53" s="14">
        <v>85.74</v>
      </c>
      <c r="H53" s="14">
        <v>79.62</v>
      </c>
      <c r="I53" s="1">
        <v>73.98</v>
      </c>
      <c r="J53" s="11">
        <v>76.16</v>
      </c>
      <c r="K53" s="8">
        <v>65.59</v>
      </c>
      <c r="L53" s="8">
        <v>64.59</v>
      </c>
    </row>
    <row r="54" spans="1:12" ht="16.95" customHeight="1" x14ac:dyDescent="0.3">
      <c r="A54" s="60"/>
      <c r="B54" s="61"/>
      <c r="C54" s="11">
        <v>95.11</v>
      </c>
      <c r="D54" s="14">
        <v>89.33</v>
      </c>
      <c r="E54" s="14">
        <v>82.93</v>
      </c>
      <c r="F54" s="8">
        <v>77.650000000000006</v>
      </c>
      <c r="G54" s="14">
        <v>86.27</v>
      </c>
      <c r="H54" s="14">
        <v>80.02</v>
      </c>
      <c r="I54" s="1">
        <v>73.78</v>
      </c>
      <c r="J54" s="11">
        <v>76.38</v>
      </c>
      <c r="K54" s="8">
        <v>65.849999999999994</v>
      </c>
      <c r="L54" s="8">
        <v>64.77</v>
      </c>
    </row>
    <row r="55" spans="1:12" ht="16.95" customHeight="1" x14ac:dyDescent="0.3">
      <c r="A55" s="60"/>
      <c r="B55" s="61"/>
      <c r="C55" s="11">
        <v>94.45</v>
      </c>
      <c r="D55" s="14">
        <v>88.67</v>
      </c>
      <c r="E55" s="14">
        <v>82.98</v>
      </c>
      <c r="F55" s="8">
        <v>77.75</v>
      </c>
      <c r="G55" s="14">
        <v>84.19</v>
      </c>
      <c r="H55" s="14">
        <v>79.959999999999994</v>
      </c>
      <c r="I55" s="1">
        <v>73.98</v>
      </c>
      <c r="J55" s="11">
        <v>76.3</v>
      </c>
      <c r="K55" s="8">
        <v>65.72</v>
      </c>
      <c r="L55" s="8">
        <v>64.709999999999994</v>
      </c>
    </row>
    <row r="56" spans="1:12" ht="16.95" customHeight="1" x14ac:dyDescent="0.3">
      <c r="A56" s="60"/>
      <c r="B56" s="61"/>
      <c r="C56" s="11">
        <v>93.16</v>
      </c>
      <c r="D56" s="14">
        <v>88.57</v>
      </c>
      <c r="E56" s="14">
        <v>82.99</v>
      </c>
      <c r="F56" s="8">
        <v>77.8</v>
      </c>
      <c r="G56" s="14">
        <v>85.04</v>
      </c>
      <c r="H56" s="14">
        <v>80</v>
      </c>
      <c r="I56" s="1">
        <v>74.13</v>
      </c>
      <c r="J56" s="11">
        <v>75.989999999999995</v>
      </c>
      <c r="K56" s="8">
        <v>65.53</v>
      </c>
      <c r="L56" s="8">
        <v>64.58</v>
      </c>
    </row>
    <row r="57" spans="1:12" ht="16.95" customHeight="1" x14ac:dyDescent="0.3">
      <c r="A57" s="60"/>
      <c r="B57" s="61"/>
      <c r="C57" s="11">
        <v>93.45</v>
      </c>
      <c r="D57" s="14">
        <v>88.19</v>
      </c>
      <c r="E57" s="14">
        <v>83.12</v>
      </c>
      <c r="F57" s="8">
        <v>77.760000000000005</v>
      </c>
      <c r="G57" s="14">
        <v>85.19</v>
      </c>
      <c r="H57" s="14">
        <v>79.77</v>
      </c>
      <c r="I57" s="1">
        <v>74.03</v>
      </c>
      <c r="J57" s="11">
        <v>75.849999999999994</v>
      </c>
      <c r="K57" s="8">
        <v>66.05</v>
      </c>
      <c r="L57" s="8">
        <v>65.27</v>
      </c>
    </row>
    <row r="58" spans="1:12" ht="16.95" customHeight="1" x14ac:dyDescent="0.3">
      <c r="A58" s="60"/>
      <c r="B58" s="61"/>
      <c r="C58" s="11">
        <v>93.17</v>
      </c>
      <c r="D58" s="14">
        <v>88.01</v>
      </c>
      <c r="E58" s="14">
        <v>83.12</v>
      </c>
      <c r="F58" s="8">
        <v>77.44</v>
      </c>
      <c r="G58" s="14">
        <v>84.77</v>
      </c>
      <c r="H58" s="14">
        <v>80.17</v>
      </c>
      <c r="I58" s="1">
        <v>74.11</v>
      </c>
      <c r="J58" s="11">
        <v>76.900000000000006</v>
      </c>
      <c r="K58" s="8">
        <v>65.75</v>
      </c>
      <c r="L58" s="8">
        <v>65.09</v>
      </c>
    </row>
    <row r="59" spans="1:12" ht="16.95" customHeight="1" x14ac:dyDescent="0.3">
      <c r="A59" s="60"/>
      <c r="B59" s="61"/>
      <c r="C59" s="11">
        <v>93.02</v>
      </c>
      <c r="D59" s="14">
        <v>87.95</v>
      </c>
      <c r="E59" s="14">
        <v>83.04</v>
      </c>
      <c r="F59" s="8">
        <v>77.290000000000006</v>
      </c>
      <c r="G59" s="14">
        <v>85.28</v>
      </c>
      <c r="H59" s="14">
        <v>80.19</v>
      </c>
      <c r="I59" s="1">
        <v>74.02</v>
      </c>
      <c r="J59" s="11">
        <v>76.790000000000006</v>
      </c>
      <c r="K59" s="8">
        <v>65.89</v>
      </c>
      <c r="L59" s="8">
        <v>64.2</v>
      </c>
    </row>
    <row r="60" spans="1:12" ht="16.95" customHeight="1" x14ac:dyDescent="0.3">
      <c r="A60" s="60"/>
      <c r="B60" s="61"/>
      <c r="C60" s="11">
        <v>93.42</v>
      </c>
      <c r="D60" s="14">
        <v>87.76</v>
      </c>
      <c r="E60" s="14">
        <v>83.07</v>
      </c>
      <c r="F60" s="8">
        <v>77.22</v>
      </c>
      <c r="G60" s="14">
        <v>84.18</v>
      </c>
      <c r="H60" s="14">
        <v>80.16</v>
      </c>
      <c r="I60" s="1">
        <v>74.09</v>
      </c>
      <c r="J60" s="11">
        <v>76.28</v>
      </c>
      <c r="K60" s="8">
        <v>66.09</v>
      </c>
      <c r="L60" s="8">
        <v>64.27</v>
      </c>
    </row>
    <row r="61" spans="1:12" ht="16.95" customHeight="1" x14ac:dyDescent="0.3">
      <c r="A61" s="60"/>
      <c r="B61" s="61"/>
      <c r="C61" s="11">
        <v>92.97</v>
      </c>
      <c r="D61" s="14">
        <v>87.59</v>
      </c>
      <c r="E61" s="14">
        <v>83.03</v>
      </c>
      <c r="F61" s="8">
        <v>77.14</v>
      </c>
      <c r="G61" s="14">
        <v>84.6</v>
      </c>
      <c r="H61" s="14">
        <v>79.72</v>
      </c>
      <c r="I61" s="1">
        <v>73.91</v>
      </c>
      <c r="J61" s="11">
        <v>75.7</v>
      </c>
      <c r="K61" s="8">
        <v>65.38</v>
      </c>
      <c r="L61" s="8">
        <v>64.78</v>
      </c>
    </row>
    <row r="62" spans="1:12" ht="16.95" customHeight="1" thickBot="1" x14ac:dyDescent="0.35">
      <c r="A62" s="62"/>
      <c r="B62" s="63"/>
      <c r="C62" s="12">
        <v>92.16</v>
      </c>
      <c r="D62" s="15">
        <v>87.81</v>
      </c>
      <c r="E62" s="15">
        <v>82.91</v>
      </c>
      <c r="F62" s="4">
        <v>77.010000000000005</v>
      </c>
      <c r="G62" s="15">
        <v>85.08</v>
      </c>
      <c r="H62" s="15">
        <v>80.12</v>
      </c>
      <c r="I62" s="6">
        <v>74.02</v>
      </c>
      <c r="J62" s="12">
        <v>76.44</v>
      </c>
      <c r="K62" s="4">
        <v>65.67</v>
      </c>
      <c r="L62" s="4">
        <v>65.39</v>
      </c>
    </row>
  </sheetData>
  <mergeCells count="27">
    <mergeCell ref="A1:A2"/>
    <mergeCell ref="C1:F1"/>
    <mergeCell ref="G1:I1"/>
    <mergeCell ref="J1:K1"/>
    <mergeCell ref="A3:B12"/>
    <mergeCell ref="A23:B32"/>
    <mergeCell ref="A33:B42"/>
    <mergeCell ref="A43:B52"/>
    <mergeCell ref="A53:B62"/>
    <mergeCell ref="N4:R4"/>
    <mergeCell ref="N5:O5"/>
    <mergeCell ref="P5:R5"/>
    <mergeCell ref="A13:B22"/>
    <mergeCell ref="N6:O6"/>
    <mergeCell ref="P6:R6"/>
    <mergeCell ref="N7:O7"/>
    <mergeCell ref="P7:R7"/>
    <mergeCell ref="N8:O8"/>
    <mergeCell ref="P8:R8"/>
    <mergeCell ref="N12:O12"/>
    <mergeCell ref="P12:R12"/>
    <mergeCell ref="N9:O9"/>
    <mergeCell ref="P9:R9"/>
    <mergeCell ref="N10:O10"/>
    <mergeCell ref="P10:R10"/>
    <mergeCell ref="N11:O11"/>
    <mergeCell ref="P11:R1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N4" sqref="N4:R12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67" t="s">
        <v>4</v>
      </c>
      <c r="B1" s="49" t="s">
        <v>3</v>
      </c>
      <c r="C1" s="67">
        <f>Punkter!$A$2</f>
        <v>0.01</v>
      </c>
      <c r="D1" s="69"/>
      <c r="E1" s="69"/>
      <c r="F1" s="70"/>
      <c r="G1" s="67">
        <f>Punkter!$A$3</f>
        <v>0.08</v>
      </c>
      <c r="H1" s="69"/>
      <c r="I1" s="70"/>
      <c r="J1" s="67">
        <f>Punkter!$A$4</f>
        <v>0.34</v>
      </c>
      <c r="K1" s="70"/>
      <c r="L1" s="17">
        <f>Punkter!$A$5</f>
        <v>2</v>
      </c>
      <c r="Q1" s="2" t="s">
        <v>49</v>
      </c>
    </row>
    <row r="2" spans="1:18" ht="17.399999999999999" customHeight="1" thickBot="1" x14ac:dyDescent="0.35">
      <c r="A2" s="68"/>
      <c r="B2" s="4" t="s">
        <v>2</v>
      </c>
      <c r="C2" s="50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50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58">
        <f>Punkter!$C$2</f>
        <v>1</v>
      </c>
      <c r="B3" s="59"/>
      <c r="C3" s="2">
        <v>67.736000000000004</v>
      </c>
      <c r="D3" s="14">
        <v>63.287999999999997</v>
      </c>
      <c r="E3" s="13">
        <v>53.28</v>
      </c>
      <c r="F3" s="49">
        <v>57.728000000000002</v>
      </c>
      <c r="G3" s="13">
        <v>54.392000000000003</v>
      </c>
      <c r="H3" s="42">
        <v>46.607999999999997</v>
      </c>
      <c r="I3" s="51">
        <v>53.28</v>
      </c>
      <c r="J3" s="10">
        <v>43.271999999999998</v>
      </c>
      <c r="K3" s="49">
        <v>51.055999999999997</v>
      </c>
      <c r="L3" s="49">
        <v>48.832000000000001</v>
      </c>
    </row>
    <row r="4" spans="1:18" ht="17.399999999999999" customHeight="1" x14ac:dyDescent="0.3">
      <c r="A4" s="60"/>
      <c r="B4" s="61"/>
      <c r="C4" s="2">
        <v>72.183999999999997</v>
      </c>
      <c r="D4" s="14">
        <v>61.064</v>
      </c>
      <c r="E4" s="14">
        <v>51.055999999999997</v>
      </c>
      <c r="F4" s="8">
        <v>58.84</v>
      </c>
      <c r="G4" s="14">
        <v>53.28</v>
      </c>
      <c r="H4" s="41">
        <v>45.496000000000002</v>
      </c>
      <c r="I4" s="1">
        <v>53.28</v>
      </c>
      <c r="J4" s="11">
        <v>43.271999999999998</v>
      </c>
      <c r="K4" s="8">
        <v>49.944000000000003</v>
      </c>
      <c r="L4" s="8">
        <v>46.607999999999997</v>
      </c>
      <c r="N4" s="64" t="s">
        <v>6</v>
      </c>
      <c r="O4" s="64"/>
      <c r="P4" s="64"/>
      <c r="Q4" s="64"/>
      <c r="R4" s="64"/>
    </row>
    <row r="5" spans="1:18" ht="17.399999999999999" customHeight="1" x14ac:dyDescent="0.3">
      <c r="A5" s="60"/>
      <c r="B5" s="61"/>
      <c r="C5" s="2">
        <v>72.183999999999997</v>
      </c>
      <c r="D5" s="14">
        <v>62.176000000000002</v>
      </c>
      <c r="E5" s="14">
        <v>52.167999999999999</v>
      </c>
      <c r="F5" s="9">
        <v>59.951999999999998</v>
      </c>
      <c r="G5" s="14">
        <v>53.28</v>
      </c>
      <c r="H5" s="41">
        <v>44.384</v>
      </c>
      <c r="I5" s="1">
        <v>52.167999999999999</v>
      </c>
      <c r="J5" s="11">
        <v>43.271999999999998</v>
      </c>
      <c r="K5" s="8">
        <v>48.832000000000001</v>
      </c>
      <c r="L5" s="8">
        <v>46.607999999999997</v>
      </c>
      <c r="N5" s="64" t="s">
        <v>7</v>
      </c>
      <c r="O5" s="64"/>
      <c r="P5" s="64" t="s">
        <v>47</v>
      </c>
      <c r="Q5" s="64"/>
      <c r="R5" s="64"/>
    </row>
    <row r="6" spans="1:18" ht="17.399999999999999" customHeight="1" x14ac:dyDescent="0.3">
      <c r="A6" s="60"/>
      <c r="B6" s="61"/>
      <c r="C6" s="2">
        <v>73.296000000000006</v>
      </c>
      <c r="D6" s="14">
        <v>59.951999999999998</v>
      </c>
      <c r="E6" s="14">
        <v>51.055999999999997</v>
      </c>
      <c r="F6" s="9">
        <v>59.951999999999998</v>
      </c>
      <c r="G6" s="14">
        <v>53.28</v>
      </c>
      <c r="H6" s="43">
        <v>45.496000000000002</v>
      </c>
      <c r="I6" s="1">
        <v>53.28</v>
      </c>
      <c r="J6" s="11">
        <v>43.271999999999998</v>
      </c>
      <c r="K6" s="8">
        <v>48.832000000000001</v>
      </c>
      <c r="L6" s="8">
        <v>46.607999999999997</v>
      </c>
      <c r="N6" s="64" t="s">
        <v>8</v>
      </c>
      <c r="O6" s="64"/>
      <c r="P6" s="64" t="s">
        <v>47</v>
      </c>
      <c r="Q6" s="64"/>
      <c r="R6" s="64"/>
    </row>
    <row r="7" spans="1:18" ht="17.399999999999999" customHeight="1" x14ac:dyDescent="0.3">
      <c r="A7" s="60"/>
      <c r="B7" s="61"/>
      <c r="C7" s="2">
        <v>73.296000000000006</v>
      </c>
      <c r="D7" s="14">
        <v>61.064</v>
      </c>
      <c r="E7" s="14">
        <v>52.167999999999999</v>
      </c>
      <c r="F7" s="8">
        <v>59.951999999999998</v>
      </c>
      <c r="G7" s="14">
        <v>53.28</v>
      </c>
      <c r="H7" s="41">
        <v>45.496000000000002</v>
      </c>
      <c r="I7" s="1">
        <v>53.28</v>
      </c>
      <c r="J7" s="11">
        <v>43.271999999999998</v>
      </c>
      <c r="K7" s="8">
        <v>46.607999999999997</v>
      </c>
      <c r="L7" s="8">
        <v>46.607999999999997</v>
      </c>
      <c r="N7" s="64" t="s">
        <v>9</v>
      </c>
      <c r="O7" s="64"/>
      <c r="P7" s="64" t="s">
        <v>24</v>
      </c>
      <c r="Q7" s="64"/>
      <c r="R7" s="64"/>
    </row>
    <row r="8" spans="1:18" ht="17.399999999999999" customHeight="1" x14ac:dyDescent="0.3">
      <c r="A8" s="60"/>
      <c r="B8" s="61"/>
      <c r="D8" s="14"/>
      <c r="E8" s="14"/>
      <c r="F8" s="8"/>
      <c r="G8" s="14"/>
      <c r="H8" s="41"/>
      <c r="I8" s="1"/>
      <c r="J8" s="11"/>
      <c r="K8" s="8"/>
      <c r="L8" s="8"/>
      <c r="N8" s="64" t="s">
        <v>10</v>
      </c>
      <c r="O8" s="64"/>
      <c r="P8" s="64">
        <v>850</v>
      </c>
      <c r="Q8" s="64"/>
      <c r="R8" s="64"/>
    </row>
    <row r="9" spans="1:18" ht="17.399999999999999" customHeight="1" x14ac:dyDescent="0.3">
      <c r="A9" s="60"/>
      <c r="B9" s="61"/>
      <c r="D9" s="14"/>
      <c r="E9" s="14"/>
      <c r="F9" s="8"/>
      <c r="G9" s="14"/>
      <c r="H9" s="41"/>
      <c r="I9" s="1"/>
      <c r="J9" s="11"/>
      <c r="K9" s="8"/>
      <c r="L9" s="8"/>
      <c r="N9" s="64" t="s">
        <v>11</v>
      </c>
      <c r="O9" s="64"/>
      <c r="P9" s="66">
        <v>42668</v>
      </c>
      <c r="Q9" s="64"/>
      <c r="R9" s="64"/>
    </row>
    <row r="10" spans="1:18" ht="17.399999999999999" customHeight="1" x14ac:dyDescent="0.3">
      <c r="A10" s="60"/>
      <c r="B10" s="61"/>
      <c r="D10" s="14"/>
      <c r="E10" s="14"/>
      <c r="F10" s="8"/>
      <c r="G10" s="14"/>
      <c r="H10" s="41"/>
      <c r="I10" s="1"/>
      <c r="J10" s="11"/>
      <c r="K10" s="8"/>
      <c r="L10" s="8"/>
      <c r="N10" s="64" t="s">
        <v>12</v>
      </c>
      <c r="O10" s="64"/>
      <c r="P10" s="65">
        <v>0.87708333333333333</v>
      </c>
      <c r="Q10" s="64"/>
      <c r="R10" s="64"/>
    </row>
    <row r="11" spans="1:18" ht="17.399999999999999" customHeight="1" x14ac:dyDescent="0.3">
      <c r="A11" s="60"/>
      <c r="B11" s="61"/>
      <c r="D11" s="14"/>
      <c r="E11" s="14"/>
      <c r="F11" s="8"/>
      <c r="G11" s="14"/>
      <c r="H11" s="41"/>
      <c r="I11" s="1"/>
      <c r="J11" s="11"/>
      <c r="K11" s="8"/>
      <c r="L11" s="8"/>
      <c r="N11" s="64" t="s">
        <v>13</v>
      </c>
      <c r="O11" s="64"/>
      <c r="P11" s="64"/>
      <c r="Q11" s="64"/>
      <c r="R11" s="64"/>
    </row>
    <row r="12" spans="1:18" ht="17.399999999999999" customHeight="1" thickBot="1" x14ac:dyDescent="0.35">
      <c r="A12" s="60"/>
      <c r="B12" s="61"/>
      <c r="C12" s="50"/>
      <c r="D12" s="15"/>
      <c r="E12" s="15"/>
      <c r="F12" s="4"/>
      <c r="G12" s="15"/>
      <c r="H12" s="40"/>
      <c r="I12" s="6"/>
      <c r="J12" s="12"/>
      <c r="K12" s="4"/>
      <c r="L12" s="4"/>
      <c r="N12" s="64" t="s">
        <v>14</v>
      </c>
      <c r="O12" s="64"/>
      <c r="P12" s="64" t="s">
        <v>26</v>
      </c>
      <c r="Q12" s="64"/>
      <c r="R12" s="64"/>
    </row>
    <row r="13" spans="1:18" ht="16.95" customHeight="1" x14ac:dyDescent="0.3">
      <c r="A13" s="58">
        <f>Punkter!$C$3</f>
        <v>2</v>
      </c>
      <c r="B13" s="59"/>
      <c r="C13" s="2">
        <v>78.855999999999995</v>
      </c>
      <c r="D13" s="14">
        <v>73.296000000000006</v>
      </c>
      <c r="E13" s="14">
        <v>62.176000000000002</v>
      </c>
      <c r="F13" s="8">
        <v>59.951999999999998</v>
      </c>
      <c r="G13" s="14">
        <v>75.52</v>
      </c>
      <c r="H13" s="41">
        <v>58.84</v>
      </c>
      <c r="I13" s="1">
        <v>53.28</v>
      </c>
      <c r="J13" s="11">
        <v>47.72</v>
      </c>
      <c r="K13" s="8">
        <v>49.944000000000003</v>
      </c>
      <c r="L13" s="8">
        <v>53.28</v>
      </c>
    </row>
    <row r="14" spans="1:18" ht="16.95" customHeight="1" x14ac:dyDescent="0.3">
      <c r="A14" s="60"/>
      <c r="B14" s="61"/>
      <c r="C14" s="2">
        <v>76.632000000000005</v>
      </c>
      <c r="D14" s="14">
        <v>73.296000000000006</v>
      </c>
      <c r="E14" s="14">
        <v>61.064</v>
      </c>
      <c r="F14" s="8">
        <v>59.951999999999998</v>
      </c>
      <c r="G14" s="14">
        <v>69.959999999999994</v>
      </c>
      <c r="H14" s="41">
        <v>59.951999999999998</v>
      </c>
      <c r="I14" s="1">
        <v>53.28</v>
      </c>
      <c r="J14" s="11">
        <v>48.832000000000001</v>
      </c>
      <c r="K14" s="8">
        <v>49.944000000000003</v>
      </c>
      <c r="L14" s="8">
        <v>52.167999999999999</v>
      </c>
    </row>
    <row r="15" spans="1:18" ht="16.95" customHeight="1" x14ac:dyDescent="0.3">
      <c r="A15" s="60"/>
      <c r="B15" s="61"/>
      <c r="C15" s="2">
        <v>82.191999999999993</v>
      </c>
      <c r="D15" s="14">
        <v>76.632000000000005</v>
      </c>
      <c r="E15" s="14">
        <v>61.064</v>
      </c>
      <c r="F15" s="8">
        <v>59.951999999999998</v>
      </c>
      <c r="G15" s="14">
        <v>66.623999999999995</v>
      </c>
      <c r="H15" s="41">
        <v>59.951999999999998</v>
      </c>
      <c r="I15" s="1">
        <v>53.28</v>
      </c>
      <c r="J15" s="11">
        <v>48.832000000000001</v>
      </c>
      <c r="K15" s="8">
        <v>49.944000000000003</v>
      </c>
      <c r="L15" s="8">
        <v>53.28</v>
      </c>
    </row>
    <row r="16" spans="1:18" ht="16.95" customHeight="1" x14ac:dyDescent="0.3">
      <c r="A16" s="60"/>
      <c r="B16" s="61"/>
      <c r="C16" s="2">
        <v>79.968000000000004</v>
      </c>
      <c r="D16" s="14">
        <v>77.744</v>
      </c>
      <c r="E16" s="14">
        <v>61.064</v>
      </c>
      <c r="F16" s="8">
        <v>59.951999999999998</v>
      </c>
      <c r="G16" s="14">
        <v>72.183999999999997</v>
      </c>
      <c r="H16" s="41">
        <v>59.951999999999998</v>
      </c>
      <c r="I16" s="1">
        <v>53.28</v>
      </c>
      <c r="J16" s="11">
        <v>46.607999999999997</v>
      </c>
      <c r="K16" s="8">
        <v>51.055999999999997</v>
      </c>
      <c r="L16" s="8">
        <v>53.28</v>
      </c>
    </row>
    <row r="17" spans="1:12" ht="16.95" customHeight="1" x14ac:dyDescent="0.3">
      <c r="A17" s="60"/>
      <c r="B17" s="61"/>
      <c r="C17" s="2">
        <v>77.744</v>
      </c>
      <c r="D17" s="14">
        <v>79.968000000000004</v>
      </c>
      <c r="E17" s="14">
        <v>61.064</v>
      </c>
      <c r="F17" s="8">
        <v>59.951999999999998</v>
      </c>
      <c r="G17" s="14">
        <v>73.296000000000006</v>
      </c>
      <c r="H17" s="41">
        <v>62.176000000000002</v>
      </c>
      <c r="I17" s="1">
        <v>53.28</v>
      </c>
      <c r="J17" s="11">
        <v>46.607999999999997</v>
      </c>
      <c r="K17" s="8">
        <v>49.944000000000003</v>
      </c>
      <c r="L17" s="8">
        <v>53.28</v>
      </c>
    </row>
    <row r="18" spans="1:12" ht="16.95" customHeight="1" x14ac:dyDescent="0.3">
      <c r="A18" s="60"/>
      <c r="B18" s="61"/>
      <c r="D18" s="14"/>
      <c r="E18" s="14"/>
      <c r="F18" s="8"/>
      <c r="G18" s="14"/>
      <c r="H18" s="41"/>
      <c r="I18" s="1"/>
      <c r="J18" s="11"/>
      <c r="K18" s="8"/>
      <c r="L18" s="8"/>
    </row>
    <row r="19" spans="1:12" ht="16.95" customHeight="1" x14ac:dyDescent="0.3">
      <c r="A19" s="60"/>
      <c r="B19" s="61"/>
      <c r="D19" s="14"/>
      <c r="E19" s="14"/>
      <c r="F19" s="8"/>
      <c r="G19" s="14"/>
      <c r="H19" s="41"/>
      <c r="I19" s="1"/>
      <c r="J19" s="11"/>
      <c r="K19" s="8"/>
      <c r="L19" s="8"/>
    </row>
    <row r="20" spans="1:12" ht="16.95" customHeight="1" x14ac:dyDescent="0.3">
      <c r="A20" s="60"/>
      <c r="B20" s="61"/>
      <c r="D20" s="14"/>
      <c r="E20" s="14"/>
      <c r="F20" s="8"/>
      <c r="G20" s="14"/>
      <c r="H20" s="41"/>
      <c r="I20" s="1"/>
      <c r="J20" s="11"/>
      <c r="K20" s="8"/>
      <c r="L20" s="8"/>
    </row>
    <row r="21" spans="1:12" ht="16.95" customHeight="1" x14ac:dyDescent="0.3">
      <c r="A21" s="60"/>
      <c r="B21" s="61"/>
      <c r="D21" s="14"/>
      <c r="E21" s="14"/>
      <c r="F21" s="8"/>
      <c r="G21" s="14"/>
      <c r="H21" s="41"/>
      <c r="I21" s="1"/>
      <c r="J21" s="11"/>
      <c r="K21" s="8"/>
      <c r="L21" s="8"/>
    </row>
    <row r="22" spans="1:12" ht="16.95" customHeight="1" thickBot="1" x14ac:dyDescent="0.35">
      <c r="A22" s="60"/>
      <c r="B22" s="61"/>
      <c r="C22" s="50"/>
      <c r="D22" s="15"/>
      <c r="E22" s="14"/>
      <c r="F22" s="8"/>
      <c r="G22" s="14"/>
      <c r="H22" s="41"/>
      <c r="I22" s="1"/>
      <c r="J22" s="11"/>
      <c r="K22" s="8"/>
      <c r="L22" s="8"/>
    </row>
    <row r="23" spans="1:12" ht="16.95" customHeight="1" x14ac:dyDescent="0.3">
      <c r="A23" s="58">
        <v>4</v>
      </c>
      <c r="B23" s="59"/>
      <c r="C23" s="2">
        <v>84.415999999999997</v>
      </c>
      <c r="D23" s="14">
        <v>84.415999999999997</v>
      </c>
      <c r="E23" s="13">
        <v>73.296000000000006</v>
      </c>
      <c r="F23" s="49">
        <v>66.623999999999995</v>
      </c>
      <c r="G23" s="13">
        <v>86.64</v>
      </c>
      <c r="H23" s="42">
        <v>67.736000000000004</v>
      </c>
      <c r="I23" s="51">
        <v>59.951999999999998</v>
      </c>
      <c r="J23" s="10">
        <v>59.951999999999998</v>
      </c>
      <c r="K23" s="49">
        <v>66.623999999999995</v>
      </c>
      <c r="L23" s="49">
        <v>58.84</v>
      </c>
    </row>
    <row r="24" spans="1:12" ht="16.95" customHeight="1" x14ac:dyDescent="0.3">
      <c r="A24" s="60"/>
      <c r="B24" s="61"/>
      <c r="C24" s="2">
        <v>86.64</v>
      </c>
      <c r="D24" s="14">
        <v>81.08</v>
      </c>
      <c r="E24" s="14">
        <v>73.296000000000006</v>
      </c>
      <c r="F24" s="8">
        <v>68.847999999999999</v>
      </c>
      <c r="G24" s="14">
        <v>81.08</v>
      </c>
      <c r="H24" s="41">
        <v>68.847999999999999</v>
      </c>
      <c r="I24" s="1">
        <v>59.951999999999998</v>
      </c>
      <c r="J24" s="11">
        <v>59.951999999999998</v>
      </c>
      <c r="K24" s="8">
        <v>66.623999999999995</v>
      </c>
      <c r="L24" s="8">
        <v>58.84</v>
      </c>
    </row>
    <row r="25" spans="1:12" ht="16.95" customHeight="1" x14ac:dyDescent="0.3">
      <c r="A25" s="60"/>
      <c r="B25" s="61"/>
      <c r="C25" s="2">
        <v>79.968000000000004</v>
      </c>
      <c r="D25" s="14">
        <v>84.415999999999997</v>
      </c>
      <c r="E25" s="14">
        <v>73.296000000000006</v>
      </c>
      <c r="F25" s="8">
        <v>66.623999999999995</v>
      </c>
      <c r="G25" s="14">
        <v>86.64</v>
      </c>
      <c r="H25" s="41">
        <v>67.736000000000004</v>
      </c>
      <c r="I25" s="1">
        <v>59.951999999999998</v>
      </c>
      <c r="J25" s="11">
        <v>59.951999999999998</v>
      </c>
      <c r="K25" s="8">
        <v>66.623999999999995</v>
      </c>
      <c r="L25" s="8">
        <v>58.84</v>
      </c>
    </row>
    <row r="26" spans="1:12" ht="16.95" customHeight="1" x14ac:dyDescent="0.3">
      <c r="A26" s="60"/>
      <c r="B26" s="61"/>
      <c r="C26" s="2">
        <v>79.968000000000004</v>
      </c>
      <c r="D26" s="14">
        <v>83.304000000000002</v>
      </c>
      <c r="E26" s="14">
        <v>73.296000000000006</v>
      </c>
      <c r="F26" s="8">
        <v>65.512</v>
      </c>
      <c r="G26" s="14">
        <v>86.64</v>
      </c>
      <c r="H26" s="41">
        <v>68.847999999999999</v>
      </c>
      <c r="I26" s="1">
        <v>59.951999999999998</v>
      </c>
      <c r="J26" s="11">
        <v>59.951999999999998</v>
      </c>
      <c r="K26" s="8">
        <v>65.512</v>
      </c>
      <c r="L26" s="8">
        <v>58.84</v>
      </c>
    </row>
    <row r="27" spans="1:12" ht="16.95" customHeight="1" x14ac:dyDescent="0.3">
      <c r="A27" s="60"/>
      <c r="B27" s="61"/>
      <c r="C27" s="2">
        <v>79.968000000000004</v>
      </c>
      <c r="D27" s="14">
        <v>82.191999999999993</v>
      </c>
      <c r="E27" s="14">
        <v>73.296000000000006</v>
      </c>
      <c r="F27" s="8">
        <v>66.623999999999995</v>
      </c>
      <c r="G27" s="14">
        <v>84.415999999999997</v>
      </c>
      <c r="H27" s="41">
        <v>68.847999999999999</v>
      </c>
      <c r="I27" s="1">
        <v>59.951999999999998</v>
      </c>
      <c r="J27" s="11">
        <v>59.951999999999998</v>
      </c>
      <c r="K27" s="8">
        <v>67.736000000000004</v>
      </c>
      <c r="L27" s="8">
        <v>58.84</v>
      </c>
    </row>
    <row r="28" spans="1:12" ht="16.95" customHeight="1" x14ac:dyDescent="0.3">
      <c r="A28" s="60"/>
      <c r="B28" s="61"/>
      <c r="D28" s="14"/>
      <c r="E28" s="14"/>
      <c r="F28" s="8"/>
      <c r="G28" s="14"/>
      <c r="H28" s="41"/>
      <c r="I28" s="1"/>
      <c r="J28" s="11"/>
      <c r="K28" s="8"/>
      <c r="L28" s="8"/>
    </row>
    <row r="29" spans="1:12" ht="16.95" customHeight="1" x14ac:dyDescent="0.3">
      <c r="A29" s="60"/>
      <c r="B29" s="61"/>
      <c r="D29" s="14"/>
      <c r="E29" s="14"/>
      <c r="F29" s="8"/>
      <c r="G29" s="14"/>
      <c r="H29" s="41"/>
      <c r="I29" s="1"/>
      <c r="J29" s="11"/>
      <c r="K29" s="8"/>
      <c r="L29" s="8"/>
    </row>
    <row r="30" spans="1:12" ht="16.95" customHeight="1" x14ac:dyDescent="0.3">
      <c r="A30" s="60"/>
      <c r="B30" s="61"/>
      <c r="D30" s="14"/>
      <c r="E30" s="14"/>
      <c r="F30" s="8"/>
      <c r="G30" s="14"/>
      <c r="H30" s="41"/>
      <c r="I30" s="1"/>
      <c r="J30" s="11"/>
      <c r="K30" s="8"/>
      <c r="L30" s="8"/>
    </row>
    <row r="31" spans="1:12" ht="16.95" customHeight="1" x14ac:dyDescent="0.3">
      <c r="A31" s="60"/>
      <c r="B31" s="61"/>
      <c r="D31" s="14"/>
      <c r="E31" s="14"/>
      <c r="F31" s="8"/>
      <c r="G31" s="14"/>
      <c r="H31" s="41"/>
      <c r="I31" s="1"/>
      <c r="J31" s="11"/>
      <c r="K31" s="8"/>
      <c r="L31" s="8"/>
    </row>
    <row r="32" spans="1:12" ht="16.95" customHeight="1" thickBot="1" x14ac:dyDescent="0.35">
      <c r="A32" s="60"/>
      <c r="B32" s="61"/>
      <c r="C32" s="50"/>
      <c r="D32" s="15"/>
      <c r="E32" s="15"/>
      <c r="F32" s="4"/>
      <c r="G32" s="15"/>
      <c r="H32" s="40"/>
      <c r="I32" s="6"/>
      <c r="J32" s="12"/>
      <c r="K32" s="4"/>
      <c r="L32" s="4"/>
    </row>
    <row r="33" spans="1:12" ht="16.95" customHeight="1" x14ac:dyDescent="0.3">
      <c r="A33" s="58">
        <v>8</v>
      </c>
      <c r="B33" s="59"/>
      <c r="C33" s="2">
        <v>95.536000000000001</v>
      </c>
      <c r="D33" s="14">
        <v>86.64</v>
      </c>
      <c r="E33" s="14">
        <v>88.864000000000004</v>
      </c>
      <c r="F33" s="8">
        <v>77.744</v>
      </c>
      <c r="G33" s="14">
        <v>79.968000000000004</v>
      </c>
      <c r="H33" s="41">
        <v>79.968000000000004</v>
      </c>
      <c r="I33" s="1">
        <v>69.959999999999994</v>
      </c>
      <c r="J33" s="11">
        <v>72.183999999999997</v>
      </c>
      <c r="K33" s="8">
        <v>58.84</v>
      </c>
      <c r="L33" s="8">
        <v>64.400000000000006</v>
      </c>
    </row>
    <row r="34" spans="1:12" ht="16.95" customHeight="1" x14ac:dyDescent="0.3">
      <c r="A34" s="60"/>
      <c r="B34" s="61"/>
      <c r="C34" s="2">
        <v>96.647999999999996</v>
      </c>
      <c r="D34" s="14">
        <v>87.751999999999995</v>
      </c>
      <c r="E34" s="14">
        <v>86.64</v>
      </c>
      <c r="F34" s="8">
        <v>77.744</v>
      </c>
      <c r="G34" s="14">
        <v>79.968000000000004</v>
      </c>
      <c r="H34" s="41">
        <v>77.744</v>
      </c>
      <c r="I34" s="1">
        <v>67.736000000000004</v>
      </c>
      <c r="J34" s="11">
        <v>71.072000000000003</v>
      </c>
      <c r="K34" s="8">
        <v>57.728000000000002</v>
      </c>
      <c r="L34" s="8">
        <v>63.287999999999997</v>
      </c>
    </row>
    <row r="35" spans="1:12" ht="16.95" customHeight="1" x14ac:dyDescent="0.3">
      <c r="A35" s="60"/>
      <c r="B35" s="61"/>
      <c r="C35" s="2">
        <v>97.76</v>
      </c>
      <c r="D35" s="14">
        <v>89.975999999999999</v>
      </c>
      <c r="E35" s="14">
        <v>84.415999999999997</v>
      </c>
      <c r="F35" s="8">
        <v>76.632000000000005</v>
      </c>
      <c r="G35" s="14">
        <v>81.08</v>
      </c>
      <c r="H35" s="41">
        <v>77.744</v>
      </c>
      <c r="I35" s="1">
        <v>68.847999999999999</v>
      </c>
      <c r="J35" s="11">
        <v>73.296000000000006</v>
      </c>
      <c r="K35" s="8">
        <v>57.728000000000002</v>
      </c>
      <c r="L35" s="8">
        <v>63.287999999999997</v>
      </c>
    </row>
    <row r="36" spans="1:12" ht="16.95" customHeight="1" x14ac:dyDescent="0.3">
      <c r="A36" s="60"/>
      <c r="B36" s="61"/>
      <c r="C36" s="2">
        <v>98.872</v>
      </c>
      <c r="D36" s="14">
        <v>93.311999999999998</v>
      </c>
      <c r="E36" s="14">
        <v>85.528000000000006</v>
      </c>
      <c r="F36" s="8">
        <v>77.744</v>
      </c>
      <c r="G36" s="14">
        <v>81.08</v>
      </c>
      <c r="H36" s="41">
        <v>77.744</v>
      </c>
      <c r="I36" s="1">
        <v>68.847999999999999</v>
      </c>
      <c r="J36" s="11">
        <v>72.183999999999997</v>
      </c>
      <c r="K36" s="8">
        <v>58.84</v>
      </c>
      <c r="L36" s="8">
        <v>63.287999999999997</v>
      </c>
    </row>
    <row r="37" spans="1:12" ht="16.95" customHeight="1" x14ac:dyDescent="0.3">
      <c r="A37" s="60"/>
      <c r="B37" s="61"/>
      <c r="C37" s="2">
        <v>94.424000000000007</v>
      </c>
      <c r="D37" s="14">
        <v>87.751999999999995</v>
      </c>
      <c r="E37" s="14">
        <v>85.528000000000006</v>
      </c>
      <c r="F37" s="8">
        <v>77.744</v>
      </c>
      <c r="G37" s="14">
        <v>81.08</v>
      </c>
      <c r="H37" s="41">
        <v>77.744</v>
      </c>
      <c r="I37" s="1">
        <v>67.736000000000004</v>
      </c>
      <c r="J37" s="11">
        <v>73.296000000000006</v>
      </c>
      <c r="K37" s="8">
        <v>59.951999999999998</v>
      </c>
      <c r="L37" s="8">
        <v>63.287999999999997</v>
      </c>
    </row>
    <row r="38" spans="1:12" ht="16.95" customHeight="1" x14ac:dyDescent="0.3">
      <c r="A38" s="60"/>
      <c r="B38" s="61"/>
      <c r="D38" s="14"/>
      <c r="E38" s="14"/>
      <c r="F38" s="8"/>
      <c r="G38" s="14"/>
      <c r="H38" s="41"/>
      <c r="I38" s="1"/>
      <c r="J38" s="11"/>
      <c r="K38" s="8"/>
      <c r="L38" s="8"/>
    </row>
    <row r="39" spans="1:12" ht="16.95" customHeight="1" x14ac:dyDescent="0.3">
      <c r="A39" s="60"/>
      <c r="B39" s="61"/>
      <c r="D39" s="14"/>
      <c r="E39" s="14"/>
      <c r="F39" s="8"/>
      <c r="G39" s="14"/>
      <c r="H39" s="41"/>
      <c r="I39" s="1"/>
      <c r="J39" s="11"/>
      <c r="K39" s="8"/>
      <c r="L39" s="8"/>
    </row>
    <row r="40" spans="1:12" ht="16.95" customHeight="1" x14ac:dyDescent="0.3">
      <c r="A40" s="60"/>
      <c r="B40" s="61"/>
      <c r="D40" s="14"/>
      <c r="E40" s="14"/>
      <c r="F40" s="8"/>
      <c r="G40" s="14"/>
      <c r="H40" s="41"/>
      <c r="I40" s="1"/>
      <c r="J40" s="11"/>
      <c r="K40" s="8"/>
      <c r="L40" s="8"/>
    </row>
    <row r="41" spans="1:12" ht="16.95" customHeight="1" x14ac:dyDescent="0.3">
      <c r="A41" s="60"/>
      <c r="B41" s="61"/>
      <c r="D41" s="14"/>
      <c r="E41" s="14"/>
      <c r="F41" s="8"/>
      <c r="G41" s="14"/>
      <c r="H41" s="41"/>
      <c r="I41" s="1"/>
      <c r="J41" s="11"/>
      <c r="K41" s="8"/>
      <c r="L41" s="8"/>
    </row>
    <row r="42" spans="1:12" ht="16.95" customHeight="1" thickBot="1" x14ac:dyDescent="0.35">
      <c r="A42" s="60"/>
      <c r="B42" s="61"/>
      <c r="C42" s="50"/>
      <c r="D42" s="15"/>
      <c r="E42" s="15"/>
      <c r="F42" s="8"/>
      <c r="G42" s="14"/>
      <c r="H42" s="41"/>
      <c r="I42" s="1"/>
      <c r="J42" s="11"/>
      <c r="K42" s="8"/>
      <c r="L42" s="8"/>
    </row>
    <row r="43" spans="1:12" ht="16.95" customHeight="1" x14ac:dyDescent="0.3">
      <c r="A43" s="58">
        <v>15</v>
      </c>
      <c r="B43" s="59"/>
      <c r="C43" s="11" t="s">
        <v>48</v>
      </c>
      <c r="D43" s="14" t="s">
        <v>48</v>
      </c>
      <c r="E43" s="14">
        <v>96.647999999999996</v>
      </c>
      <c r="F43" s="49">
        <v>84.415999999999997</v>
      </c>
      <c r="G43" s="13">
        <v>95.536000000000001</v>
      </c>
      <c r="H43" s="13">
        <v>93.311999999999998</v>
      </c>
      <c r="I43" s="51">
        <v>86.64</v>
      </c>
      <c r="J43" s="10">
        <v>79.968000000000004</v>
      </c>
      <c r="K43" s="49">
        <v>63.287999999999997</v>
      </c>
      <c r="L43" s="49">
        <v>65.512</v>
      </c>
    </row>
    <row r="44" spans="1:12" ht="16.95" customHeight="1" x14ac:dyDescent="0.3">
      <c r="A44" s="60"/>
      <c r="B44" s="61"/>
      <c r="C44" s="11" t="s">
        <v>48</v>
      </c>
      <c r="D44" s="14" t="s">
        <v>48</v>
      </c>
      <c r="E44" s="14">
        <v>91.087999999999994</v>
      </c>
      <c r="F44" s="8">
        <v>85.528000000000006</v>
      </c>
      <c r="G44" s="14">
        <v>91.087999999999994</v>
      </c>
      <c r="H44" s="14">
        <v>92.2</v>
      </c>
      <c r="I44" s="1">
        <v>83.304000000000002</v>
      </c>
      <c r="J44" s="11">
        <v>79.968000000000004</v>
      </c>
      <c r="K44" s="8">
        <v>64.400000000000006</v>
      </c>
      <c r="L44" s="8">
        <v>66.623999999999995</v>
      </c>
    </row>
    <row r="45" spans="1:12" ht="16.95" customHeight="1" x14ac:dyDescent="0.3">
      <c r="A45" s="60"/>
      <c r="B45" s="61"/>
      <c r="C45" s="11" t="s">
        <v>48</v>
      </c>
      <c r="D45" s="14" t="s">
        <v>48</v>
      </c>
      <c r="E45" s="14">
        <v>96.647999999999996</v>
      </c>
      <c r="F45" s="8">
        <v>85.528000000000006</v>
      </c>
      <c r="G45" s="14">
        <v>92.2</v>
      </c>
      <c r="H45" s="14">
        <v>93.311999999999998</v>
      </c>
      <c r="I45" s="1">
        <v>84.415999999999997</v>
      </c>
      <c r="J45" s="11">
        <v>79.968000000000004</v>
      </c>
      <c r="K45" s="8">
        <v>63.287999999999997</v>
      </c>
      <c r="L45" s="8">
        <v>66.623999999999995</v>
      </c>
    </row>
    <row r="46" spans="1:12" ht="16.95" customHeight="1" x14ac:dyDescent="0.3">
      <c r="A46" s="60"/>
      <c r="B46" s="61"/>
      <c r="C46" s="11" t="s">
        <v>48</v>
      </c>
      <c r="D46" s="14" t="s">
        <v>48</v>
      </c>
      <c r="E46" s="14">
        <v>94.424000000000007</v>
      </c>
      <c r="F46" s="8">
        <v>86.64</v>
      </c>
      <c r="G46" s="14">
        <v>92.2</v>
      </c>
      <c r="H46" s="14">
        <v>94.424000000000007</v>
      </c>
      <c r="I46" s="1">
        <v>86.64</v>
      </c>
      <c r="J46" s="11">
        <v>82.191999999999993</v>
      </c>
      <c r="K46" s="8">
        <v>64.400000000000006</v>
      </c>
      <c r="L46" s="8">
        <v>66.623999999999995</v>
      </c>
    </row>
    <row r="47" spans="1:12" ht="16.95" customHeight="1" x14ac:dyDescent="0.3">
      <c r="A47" s="60"/>
      <c r="B47" s="61"/>
      <c r="C47" s="11" t="s">
        <v>48</v>
      </c>
      <c r="D47" s="14" t="s">
        <v>48</v>
      </c>
      <c r="E47" s="14">
        <v>95.536000000000001</v>
      </c>
      <c r="F47" s="8">
        <v>86.64</v>
      </c>
      <c r="G47" s="14">
        <v>89.975999999999999</v>
      </c>
      <c r="H47" s="14">
        <v>94.424000000000007</v>
      </c>
      <c r="I47" s="1">
        <v>87.751999999999995</v>
      </c>
      <c r="J47" s="11">
        <v>82.191999999999993</v>
      </c>
      <c r="K47" s="8">
        <v>63.287999999999997</v>
      </c>
      <c r="L47" s="8">
        <v>66.623999999999995</v>
      </c>
    </row>
    <row r="48" spans="1:12" ht="16.95" customHeight="1" x14ac:dyDescent="0.3">
      <c r="A48" s="60"/>
      <c r="B48" s="61"/>
      <c r="C48" s="11"/>
      <c r="D48" s="14"/>
      <c r="E48" s="14"/>
      <c r="F48" s="8"/>
      <c r="G48" s="14"/>
      <c r="H48" s="14"/>
      <c r="I48" s="1"/>
      <c r="J48" s="11"/>
      <c r="K48" s="8"/>
      <c r="L48" s="8"/>
    </row>
    <row r="49" spans="1:12" ht="16.95" customHeight="1" x14ac:dyDescent="0.3">
      <c r="A49" s="60"/>
      <c r="B49" s="61"/>
      <c r="C49" s="11"/>
      <c r="D49" s="14"/>
      <c r="E49" s="14"/>
      <c r="F49" s="8"/>
      <c r="G49" s="14"/>
      <c r="H49" s="14"/>
      <c r="I49" s="1"/>
      <c r="J49" s="11"/>
      <c r="K49" s="8"/>
      <c r="L49" s="8"/>
    </row>
    <row r="50" spans="1:12" ht="16.95" customHeight="1" x14ac:dyDescent="0.3">
      <c r="A50" s="60"/>
      <c r="B50" s="61"/>
      <c r="C50" s="11"/>
      <c r="D50" s="14"/>
      <c r="E50" s="14"/>
      <c r="F50" s="8"/>
      <c r="G50" s="14"/>
      <c r="H50" s="14"/>
      <c r="I50" s="1"/>
      <c r="J50" s="11"/>
      <c r="K50" s="8"/>
      <c r="L50" s="8"/>
    </row>
    <row r="51" spans="1:12" ht="16.95" customHeight="1" x14ac:dyDescent="0.3">
      <c r="A51" s="60"/>
      <c r="B51" s="61"/>
      <c r="C51" s="11"/>
      <c r="D51" s="14"/>
      <c r="E51" s="14"/>
      <c r="F51" s="8"/>
      <c r="G51" s="14"/>
      <c r="H51" s="14"/>
      <c r="I51" s="1"/>
      <c r="J51" s="11"/>
      <c r="K51" s="8"/>
      <c r="L51" s="8"/>
    </row>
    <row r="52" spans="1:12" ht="16.95" customHeight="1" thickBot="1" x14ac:dyDescent="0.35">
      <c r="A52" s="60"/>
      <c r="B52" s="61"/>
      <c r="C52" s="12"/>
      <c r="D52" s="15"/>
      <c r="E52" s="15"/>
      <c r="F52" s="4"/>
      <c r="G52" s="15"/>
      <c r="H52" s="15"/>
      <c r="I52" s="6"/>
      <c r="J52" s="12"/>
      <c r="K52" s="4"/>
      <c r="L52" s="4"/>
    </row>
    <row r="53" spans="1:12" ht="16.95" customHeight="1" x14ac:dyDescent="0.3">
      <c r="A53" s="58">
        <f>Punkter!$C$7</f>
        <v>30</v>
      </c>
      <c r="B53" s="59"/>
      <c r="C53" s="11" t="s">
        <v>48</v>
      </c>
      <c r="D53" s="14" t="s">
        <v>48</v>
      </c>
      <c r="E53" s="14" t="s">
        <v>48</v>
      </c>
      <c r="F53" s="8">
        <v>101.096</v>
      </c>
      <c r="G53" s="14">
        <v>94.424000000000007</v>
      </c>
      <c r="H53" s="14">
        <v>89.975999999999999</v>
      </c>
      <c r="I53" s="1">
        <v>86.64</v>
      </c>
      <c r="J53" s="11">
        <v>89.975999999999999</v>
      </c>
      <c r="K53" s="8">
        <v>75.52</v>
      </c>
      <c r="L53" s="8">
        <v>85.528000000000006</v>
      </c>
    </row>
    <row r="54" spans="1:12" ht="16.95" customHeight="1" x14ac:dyDescent="0.3">
      <c r="A54" s="60"/>
      <c r="B54" s="61"/>
      <c r="C54" s="11" t="s">
        <v>48</v>
      </c>
      <c r="D54" s="14" t="s">
        <v>48</v>
      </c>
      <c r="E54" s="14" t="s">
        <v>48</v>
      </c>
      <c r="F54" s="8">
        <v>101.096</v>
      </c>
      <c r="G54" s="14">
        <v>93.311999999999998</v>
      </c>
      <c r="H54" s="14">
        <v>89.975999999999999</v>
      </c>
      <c r="I54" s="1">
        <v>86.64</v>
      </c>
      <c r="J54" s="11">
        <v>91.087999999999994</v>
      </c>
      <c r="K54" s="8">
        <v>76.632000000000005</v>
      </c>
      <c r="L54" s="8">
        <v>84.415999999999997</v>
      </c>
    </row>
    <row r="55" spans="1:12" ht="16.95" customHeight="1" x14ac:dyDescent="0.3">
      <c r="A55" s="60"/>
      <c r="B55" s="61"/>
      <c r="C55" s="11" t="s">
        <v>48</v>
      </c>
      <c r="D55" s="14" t="s">
        <v>48</v>
      </c>
      <c r="E55" s="14" t="s">
        <v>48</v>
      </c>
      <c r="F55" s="8">
        <v>102.208</v>
      </c>
      <c r="G55" s="14">
        <v>95.536000000000001</v>
      </c>
      <c r="H55" s="14">
        <v>91.087999999999994</v>
      </c>
      <c r="I55" s="1">
        <v>84.415999999999997</v>
      </c>
      <c r="J55" s="11">
        <v>91.087999999999994</v>
      </c>
      <c r="K55" s="8">
        <v>75.52</v>
      </c>
      <c r="L55" s="8">
        <v>83.304000000000002</v>
      </c>
    </row>
    <row r="56" spans="1:12" ht="16.95" customHeight="1" x14ac:dyDescent="0.3">
      <c r="A56" s="60"/>
      <c r="B56" s="61"/>
      <c r="C56" s="11" t="s">
        <v>48</v>
      </c>
      <c r="D56" s="14" t="s">
        <v>48</v>
      </c>
      <c r="E56" s="14" t="s">
        <v>48</v>
      </c>
      <c r="F56" s="8">
        <v>95.536000000000001</v>
      </c>
      <c r="G56" s="14">
        <v>93.311999999999998</v>
      </c>
      <c r="H56" s="14">
        <v>89.975999999999999</v>
      </c>
      <c r="I56" s="1">
        <v>86.64</v>
      </c>
      <c r="J56" s="11">
        <v>91.087999999999994</v>
      </c>
      <c r="K56" s="8">
        <v>76.632000000000005</v>
      </c>
      <c r="L56" s="8">
        <v>83.304000000000002</v>
      </c>
    </row>
    <row r="57" spans="1:12" ht="16.95" customHeight="1" x14ac:dyDescent="0.3">
      <c r="A57" s="60"/>
      <c r="B57" s="61"/>
      <c r="C57" s="11" t="s">
        <v>48</v>
      </c>
      <c r="D57" s="14" t="s">
        <v>48</v>
      </c>
      <c r="E57" s="14" t="s">
        <v>48</v>
      </c>
      <c r="F57" s="8">
        <v>94.424000000000007</v>
      </c>
      <c r="G57" s="14">
        <v>92.2</v>
      </c>
      <c r="H57" s="14">
        <v>89.975999999999999</v>
      </c>
      <c r="I57" s="1">
        <v>86.64</v>
      </c>
      <c r="J57" s="11">
        <v>92.2</v>
      </c>
      <c r="K57" s="8">
        <v>76.632000000000005</v>
      </c>
      <c r="L57" s="8">
        <v>83.304000000000002</v>
      </c>
    </row>
    <row r="58" spans="1:12" ht="16.95" customHeight="1" x14ac:dyDescent="0.3">
      <c r="A58" s="60"/>
      <c r="B58" s="61"/>
      <c r="C58" s="11"/>
      <c r="D58" s="14"/>
      <c r="E58" s="14"/>
      <c r="F58" s="8"/>
      <c r="G58" s="14"/>
      <c r="H58" s="14"/>
      <c r="I58" s="1"/>
      <c r="J58" s="11"/>
      <c r="K58" s="8"/>
      <c r="L58" s="8"/>
    </row>
    <row r="59" spans="1:12" ht="16.95" customHeight="1" x14ac:dyDescent="0.3">
      <c r="A59" s="60"/>
      <c r="B59" s="61"/>
      <c r="C59" s="11"/>
      <c r="D59" s="14"/>
      <c r="E59" s="14"/>
      <c r="F59" s="8"/>
      <c r="G59" s="14"/>
      <c r="H59" s="14"/>
      <c r="I59" s="1"/>
      <c r="J59" s="11"/>
      <c r="K59" s="8"/>
      <c r="L59" s="8"/>
    </row>
    <row r="60" spans="1:12" ht="16.95" customHeight="1" x14ac:dyDescent="0.3">
      <c r="A60" s="60"/>
      <c r="B60" s="61"/>
      <c r="C60" s="11"/>
      <c r="D60" s="14"/>
      <c r="E60" s="14"/>
      <c r="F60" s="8"/>
      <c r="G60" s="14"/>
      <c r="H60" s="14"/>
      <c r="I60" s="1"/>
      <c r="J60" s="11"/>
      <c r="K60" s="8"/>
      <c r="L60" s="8"/>
    </row>
    <row r="61" spans="1:12" ht="16.95" customHeight="1" x14ac:dyDescent="0.3">
      <c r="A61" s="60"/>
      <c r="B61" s="61"/>
      <c r="C61" s="11"/>
      <c r="D61" s="14"/>
      <c r="E61" s="14"/>
      <c r="F61" s="8"/>
      <c r="G61" s="14"/>
      <c r="H61" s="14"/>
      <c r="I61" s="1"/>
      <c r="J61" s="11"/>
      <c r="K61" s="8"/>
      <c r="L61" s="8"/>
    </row>
    <row r="62" spans="1:12" ht="16.95" customHeight="1" thickBot="1" x14ac:dyDescent="0.35">
      <c r="A62" s="62"/>
      <c r="B62" s="63"/>
      <c r="C62" s="12"/>
      <c r="D62" s="15"/>
      <c r="E62" s="15"/>
      <c r="F62" s="4"/>
      <c r="G62" s="15"/>
      <c r="H62" s="15"/>
      <c r="I62" s="6"/>
      <c r="J62" s="12"/>
      <c r="K62" s="4"/>
      <c r="L62" s="4"/>
    </row>
  </sheetData>
  <mergeCells count="27">
    <mergeCell ref="N12:O12"/>
    <mergeCell ref="P12:R12"/>
    <mergeCell ref="N9:O9"/>
    <mergeCell ref="P9:R9"/>
    <mergeCell ref="N10:O10"/>
    <mergeCell ref="P10:R10"/>
    <mergeCell ref="N11:O11"/>
    <mergeCell ref="P11:R11"/>
    <mergeCell ref="N6:O6"/>
    <mergeCell ref="P6:R6"/>
    <mergeCell ref="N7:O7"/>
    <mergeCell ref="P7:R7"/>
    <mergeCell ref="N8:O8"/>
    <mergeCell ref="P8:R8"/>
    <mergeCell ref="J1:K1"/>
    <mergeCell ref="A3:B12"/>
    <mergeCell ref="A13:B22"/>
    <mergeCell ref="N5:O5"/>
    <mergeCell ref="P5:R5"/>
    <mergeCell ref="A1:A2"/>
    <mergeCell ref="C1:F1"/>
    <mergeCell ref="G1:I1"/>
    <mergeCell ref="A23:B32"/>
    <mergeCell ref="A33:B42"/>
    <mergeCell ref="A43:B52"/>
    <mergeCell ref="A53:B62"/>
    <mergeCell ref="N4:R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workbookViewId="0">
      <selection activeCell="P8" sqref="P8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5" width="9.109375" style="2"/>
    <col min="16" max="16" width="10.33203125" style="2" bestFit="1" customWidth="1"/>
    <col min="17" max="16384" width="9.109375" style="2"/>
  </cols>
  <sheetData>
    <row r="1" spans="1:18" ht="17.399999999999999" customHeight="1" x14ac:dyDescent="0.3">
      <c r="A1" s="67" t="s">
        <v>4</v>
      </c>
      <c r="B1" s="49" t="s">
        <v>3</v>
      </c>
      <c r="C1" s="67">
        <f>Punkter!$A$2</f>
        <v>0.01</v>
      </c>
      <c r="D1" s="69"/>
      <c r="E1" s="69"/>
      <c r="F1" s="70"/>
      <c r="G1" s="67">
        <f>Punkter!$A$3</f>
        <v>0.08</v>
      </c>
      <c r="H1" s="69"/>
      <c r="I1" s="70"/>
      <c r="J1" s="67">
        <f>Punkter!$A$4</f>
        <v>0.34</v>
      </c>
      <c r="K1" s="70"/>
      <c r="L1" s="17">
        <f>Punkter!$A$5</f>
        <v>2</v>
      </c>
    </row>
    <row r="2" spans="1:18" ht="17.399999999999999" customHeight="1" thickBot="1" x14ac:dyDescent="0.35">
      <c r="A2" s="68"/>
      <c r="B2" s="4" t="s">
        <v>2</v>
      </c>
      <c r="C2" s="50">
        <f>Punkter!$A$2</f>
        <v>0.01</v>
      </c>
      <c r="D2" s="6">
        <f>Punkter!$A$3</f>
        <v>0.08</v>
      </c>
      <c r="E2" s="6">
        <f>Punkter!$A$4</f>
        <v>0.34</v>
      </c>
      <c r="F2" s="4">
        <f>Punkter!$A$5</f>
        <v>2</v>
      </c>
      <c r="G2" s="50">
        <f>Punkter!$A$3</f>
        <v>0.08</v>
      </c>
      <c r="H2" s="6">
        <f>Punkter!$A$4</f>
        <v>0.34</v>
      </c>
      <c r="I2" s="4">
        <f>Punkter!$A$5</f>
        <v>2</v>
      </c>
      <c r="J2" s="6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58">
        <f>Punkter!$C$2</f>
        <v>1</v>
      </c>
      <c r="B3" s="59"/>
      <c r="C3" s="2">
        <v>48.832000000000001</v>
      </c>
      <c r="D3" s="14">
        <v>49.944000000000003</v>
      </c>
      <c r="E3" s="13">
        <v>47.72</v>
      </c>
      <c r="F3" s="49">
        <v>62.176000000000002</v>
      </c>
      <c r="G3" s="13">
        <v>43.271999999999998</v>
      </c>
      <c r="H3" s="42">
        <v>48.832000000000001</v>
      </c>
      <c r="I3" s="51">
        <v>66.623999999999995</v>
      </c>
      <c r="J3" s="10">
        <v>49.944000000000003</v>
      </c>
      <c r="K3" s="49">
        <v>59.951999999999998</v>
      </c>
      <c r="L3" s="49">
        <v>44.384</v>
      </c>
      <c r="N3" s="96" t="s">
        <v>6</v>
      </c>
      <c r="O3" s="97"/>
      <c r="P3" s="98"/>
    </row>
    <row r="4" spans="1:18" ht="17.399999999999999" customHeight="1" x14ac:dyDescent="0.3">
      <c r="A4" s="60"/>
      <c r="B4" s="61"/>
      <c r="C4" s="2">
        <v>48.832000000000001</v>
      </c>
      <c r="D4" s="14">
        <v>49.944000000000003</v>
      </c>
      <c r="E4" s="14">
        <v>46.607999999999997</v>
      </c>
      <c r="F4" s="8">
        <v>64.400000000000006</v>
      </c>
      <c r="G4" s="14">
        <v>46.607999999999997</v>
      </c>
      <c r="H4" s="41">
        <v>48.832000000000001</v>
      </c>
      <c r="I4" s="1">
        <v>62.176000000000002</v>
      </c>
      <c r="J4" s="11">
        <v>47.72</v>
      </c>
      <c r="K4" s="8">
        <v>62.176000000000002</v>
      </c>
      <c r="L4" s="8">
        <v>45.496000000000002</v>
      </c>
      <c r="N4" s="64" t="s">
        <v>7</v>
      </c>
      <c r="O4" s="64"/>
      <c r="P4" s="99" t="s">
        <v>47</v>
      </c>
      <c r="Q4"/>
      <c r="R4"/>
    </row>
    <row r="5" spans="1:18" ht="17.399999999999999" customHeight="1" x14ac:dyDescent="0.3">
      <c r="A5" s="60"/>
      <c r="B5" s="61"/>
      <c r="C5" s="2">
        <v>48.832000000000001</v>
      </c>
      <c r="D5" s="14">
        <v>49.944000000000003</v>
      </c>
      <c r="E5" s="14">
        <v>47.72</v>
      </c>
      <c r="F5" s="9">
        <v>65.512</v>
      </c>
      <c r="G5" s="14">
        <v>45.496000000000002</v>
      </c>
      <c r="H5" s="41">
        <v>46.607999999999997</v>
      </c>
      <c r="I5" s="1">
        <v>62.176000000000002</v>
      </c>
      <c r="J5" s="11">
        <v>51.055999999999997</v>
      </c>
      <c r="K5" s="8">
        <v>59.951999999999998</v>
      </c>
      <c r="L5" s="8">
        <v>44.384</v>
      </c>
      <c r="N5" s="64" t="s">
        <v>8</v>
      </c>
      <c r="O5" s="64"/>
      <c r="P5" s="99" t="s">
        <v>47</v>
      </c>
      <c r="Q5"/>
      <c r="R5"/>
    </row>
    <row r="6" spans="1:18" ht="17.399999999999999" customHeight="1" x14ac:dyDescent="0.3">
      <c r="A6" s="60"/>
      <c r="B6" s="61"/>
      <c r="C6" s="2">
        <v>48.832000000000001</v>
      </c>
      <c r="D6" s="14">
        <v>49.944000000000003</v>
      </c>
      <c r="E6" s="14">
        <v>47.72</v>
      </c>
      <c r="F6" s="9">
        <v>61.064</v>
      </c>
      <c r="G6" s="14">
        <v>49.944000000000003</v>
      </c>
      <c r="H6" s="43">
        <v>46.607999999999997</v>
      </c>
      <c r="I6" s="1">
        <v>59.951999999999998</v>
      </c>
      <c r="J6" s="11">
        <v>49.944000000000003</v>
      </c>
      <c r="K6" s="8">
        <v>62.176000000000002</v>
      </c>
      <c r="L6" s="8">
        <v>45.496000000000002</v>
      </c>
      <c r="N6" s="64" t="s">
        <v>9</v>
      </c>
      <c r="O6" s="64"/>
      <c r="P6" s="99" t="s">
        <v>34</v>
      </c>
      <c r="Q6"/>
      <c r="R6"/>
    </row>
    <row r="7" spans="1:18" ht="17.399999999999999" customHeight="1" x14ac:dyDescent="0.3">
      <c r="A7" s="60"/>
      <c r="B7" s="61"/>
      <c r="C7" s="2">
        <v>48.832000000000001</v>
      </c>
      <c r="D7" s="14">
        <v>49.944000000000003</v>
      </c>
      <c r="E7" s="14">
        <v>47.72</v>
      </c>
      <c r="F7" s="8">
        <v>66.623999999999995</v>
      </c>
      <c r="G7" s="14">
        <v>47.72</v>
      </c>
      <c r="H7" s="41">
        <v>46.607999999999997</v>
      </c>
      <c r="I7" s="1">
        <v>62.176000000000002</v>
      </c>
      <c r="J7" s="11">
        <v>49.944000000000003</v>
      </c>
      <c r="K7" s="8">
        <v>63.287999999999997</v>
      </c>
      <c r="L7" s="8">
        <v>44.384</v>
      </c>
      <c r="N7" s="64" t="s">
        <v>10</v>
      </c>
      <c r="O7" s="64"/>
      <c r="P7" s="99">
        <v>850</v>
      </c>
      <c r="Q7"/>
      <c r="R7"/>
    </row>
    <row r="8" spans="1:18" ht="17.399999999999999" customHeight="1" x14ac:dyDescent="0.3">
      <c r="A8" s="60"/>
      <c r="B8" s="61"/>
      <c r="D8" s="14"/>
      <c r="E8" s="14"/>
      <c r="F8" s="8"/>
      <c r="G8" s="14"/>
      <c r="H8" s="41"/>
      <c r="I8" s="1"/>
      <c r="J8" s="11"/>
      <c r="K8" s="8"/>
      <c r="L8" s="8"/>
      <c r="N8" s="64" t="s">
        <v>11</v>
      </c>
      <c r="O8" s="64"/>
      <c r="P8" s="101">
        <v>42668</v>
      </c>
      <c r="Q8"/>
      <c r="R8"/>
    </row>
    <row r="9" spans="1:18" ht="17.399999999999999" customHeight="1" x14ac:dyDescent="0.3">
      <c r="A9" s="60"/>
      <c r="B9" s="61"/>
      <c r="D9" s="14"/>
      <c r="E9" s="14"/>
      <c r="F9" s="8"/>
      <c r="G9" s="14"/>
      <c r="H9" s="41"/>
      <c r="I9" s="1"/>
      <c r="J9" s="11"/>
      <c r="K9" s="8"/>
      <c r="L9" s="8"/>
      <c r="N9" s="64" t="s">
        <v>12</v>
      </c>
      <c r="O9" s="64"/>
      <c r="P9" s="102">
        <v>0.87708333333333333</v>
      </c>
      <c r="Q9"/>
      <c r="R9"/>
    </row>
    <row r="10" spans="1:18" ht="17.399999999999999" customHeight="1" x14ac:dyDescent="0.3">
      <c r="A10" s="60"/>
      <c r="B10" s="61"/>
      <c r="D10" s="14"/>
      <c r="E10" s="14"/>
      <c r="F10" s="8"/>
      <c r="G10" s="14"/>
      <c r="H10" s="41"/>
      <c r="I10" s="1"/>
      <c r="J10" s="11"/>
      <c r="K10" s="8"/>
      <c r="L10" s="8"/>
      <c r="N10" s="64" t="s">
        <v>13</v>
      </c>
      <c r="O10" s="64"/>
      <c r="P10" s="99"/>
      <c r="Q10"/>
      <c r="R10"/>
    </row>
    <row r="11" spans="1:18" ht="17.399999999999999" customHeight="1" x14ac:dyDescent="0.3">
      <c r="A11" s="60"/>
      <c r="B11" s="61"/>
      <c r="D11" s="14"/>
      <c r="E11" s="14"/>
      <c r="F11" s="8"/>
      <c r="G11" s="14"/>
      <c r="H11" s="41"/>
      <c r="I11" s="1"/>
      <c r="J11" s="11"/>
      <c r="K11" s="8"/>
      <c r="L11" s="8"/>
      <c r="N11" s="64" t="s">
        <v>14</v>
      </c>
      <c r="O11" s="64"/>
      <c r="P11" s="99" t="s">
        <v>26</v>
      </c>
      <c r="Q11"/>
      <c r="R11"/>
    </row>
    <row r="12" spans="1:18" ht="17.399999999999999" customHeight="1" thickBot="1" x14ac:dyDescent="0.35">
      <c r="A12" s="60"/>
      <c r="B12" s="61"/>
      <c r="C12" s="50"/>
      <c r="D12" s="15"/>
      <c r="E12" s="15"/>
      <c r="F12" s="4"/>
      <c r="G12" s="15"/>
      <c r="H12" s="40"/>
      <c r="I12" s="6"/>
      <c r="J12" s="12"/>
      <c r="K12" s="4"/>
      <c r="L12" s="4"/>
      <c r="N12"/>
      <c r="O12"/>
      <c r="P12"/>
      <c r="Q12"/>
      <c r="R12"/>
    </row>
    <row r="13" spans="1:18" ht="16.95" customHeight="1" x14ac:dyDescent="0.3">
      <c r="A13" s="58">
        <f>Punkter!$C$3</f>
        <v>2</v>
      </c>
      <c r="B13" s="59"/>
      <c r="C13" s="2">
        <v>58.84</v>
      </c>
      <c r="D13" s="14">
        <v>54.392000000000003</v>
      </c>
      <c r="E13" s="14">
        <v>56.616</v>
      </c>
      <c r="F13" s="8">
        <v>59.951999999999998</v>
      </c>
      <c r="G13" s="14">
        <v>54.392000000000003</v>
      </c>
      <c r="H13" s="41">
        <v>56.616</v>
      </c>
      <c r="I13" s="1">
        <v>63.287999999999997</v>
      </c>
      <c r="J13" s="11">
        <v>59.951999999999998</v>
      </c>
      <c r="K13" s="8">
        <v>69.959999999999994</v>
      </c>
      <c r="L13" s="8">
        <v>51.055999999999997</v>
      </c>
    </row>
    <row r="14" spans="1:18" ht="16.95" customHeight="1" x14ac:dyDescent="0.3">
      <c r="A14" s="60"/>
      <c r="B14" s="61"/>
      <c r="C14" s="2">
        <v>59.951999999999998</v>
      </c>
      <c r="D14" s="14">
        <v>57.728000000000002</v>
      </c>
      <c r="E14" s="14">
        <v>56.616</v>
      </c>
      <c r="F14" s="8">
        <v>61.064</v>
      </c>
      <c r="G14" s="14">
        <v>53.28</v>
      </c>
      <c r="H14" s="41">
        <v>54.392000000000003</v>
      </c>
      <c r="I14" s="1">
        <v>64.400000000000006</v>
      </c>
      <c r="J14" s="11">
        <v>56.616</v>
      </c>
      <c r="K14" s="8">
        <v>72.183999999999997</v>
      </c>
      <c r="L14" s="8">
        <v>49.944000000000003</v>
      </c>
    </row>
    <row r="15" spans="1:18" ht="16.95" customHeight="1" x14ac:dyDescent="0.3">
      <c r="A15" s="60"/>
      <c r="B15" s="61"/>
      <c r="C15" s="2">
        <v>58.84</v>
      </c>
      <c r="D15" s="14">
        <v>57.728000000000002</v>
      </c>
      <c r="E15" s="14">
        <v>56.616</v>
      </c>
      <c r="F15" s="8">
        <v>61.064</v>
      </c>
      <c r="G15" s="14">
        <v>53.28</v>
      </c>
      <c r="H15" s="41">
        <v>55.503999999999998</v>
      </c>
      <c r="I15" s="1">
        <v>65.512</v>
      </c>
      <c r="J15" s="11">
        <v>55.503999999999998</v>
      </c>
      <c r="K15" s="8">
        <v>72.183999999999997</v>
      </c>
      <c r="L15" s="8">
        <v>49.944000000000003</v>
      </c>
    </row>
    <row r="16" spans="1:18" ht="16.95" customHeight="1" x14ac:dyDescent="0.3">
      <c r="A16" s="60"/>
      <c r="B16" s="61"/>
      <c r="C16" s="2">
        <v>58.84</v>
      </c>
      <c r="D16" s="14">
        <v>57.728000000000002</v>
      </c>
      <c r="E16" s="14">
        <v>56.616</v>
      </c>
      <c r="F16" s="8">
        <v>59.951999999999998</v>
      </c>
      <c r="G16" s="14">
        <v>55.503999999999998</v>
      </c>
      <c r="H16" s="41">
        <v>55.503999999999998</v>
      </c>
      <c r="I16" s="1">
        <v>63.287999999999997</v>
      </c>
      <c r="J16" s="11">
        <v>59.951999999999998</v>
      </c>
      <c r="K16" s="8">
        <v>72.183999999999997</v>
      </c>
      <c r="L16" s="8">
        <v>49.944000000000003</v>
      </c>
    </row>
    <row r="17" spans="1:12" ht="16.95" customHeight="1" x14ac:dyDescent="0.3">
      <c r="A17" s="60"/>
      <c r="B17" s="61"/>
      <c r="C17" s="2">
        <v>59.951999999999998</v>
      </c>
      <c r="D17" s="14">
        <v>56.616</v>
      </c>
      <c r="E17" s="14">
        <v>56.616</v>
      </c>
      <c r="F17" s="8">
        <v>61.064</v>
      </c>
      <c r="G17" s="14">
        <v>54.392000000000003</v>
      </c>
      <c r="H17" s="41">
        <v>55.503999999999998</v>
      </c>
      <c r="I17" s="1">
        <v>65.512</v>
      </c>
      <c r="J17" s="11">
        <v>58.84</v>
      </c>
      <c r="K17" s="8">
        <v>75.52</v>
      </c>
      <c r="L17" s="8">
        <v>51.055999999999997</v>
      </c>
    </row>
    <row r="18" spans="1:12" ht="16.95" customHeight="1" x14ac:dyDescent="0.3">
      <c r="A18" s="60"/>
      <c r="B18" s="61"/>
      <c r="D18" s="14"/>
      <c r="E18" s="14"/>
      <c r="F18" s="8"/>
      <c r="G18" s="14"/>
      <c r="H18" s="41"/>
      <c r="I18" s="1"/>
      <c r="J18" s="11"/>
      <c r="K18" s="8"/>
      <c r="L18" s="8"/>
    </row>
    <row r="19" spans="1:12" ht="16.95" customHeight="1" x14ac:dyDescent="0.3">
      <c r="A19" s="60"/>
      <c r="B19" s="61"/>
      <c r="D19" s="14"/>
      <c r="E19" s="14"/>
      <c r="F19" s="8"/>
      <c r="G19" s="14"/>
      <c r="H19" s="41"/>
      <c r="I19" s="1"/>
      <c r="J19" s="11"/>
      <c r="K19" s="8"/>
      <c r="L19" s="8"/>
    </row>
    <row r="20" spans="1:12" ht="16.95" customHeight="1" x14ac:dyDescent="0.3">
      <c r="A20" s="60"/>
      <c r="B20" s="61"/>
      <c r="D20" s="14"/>
      <c r="E20" s="14"/>
      <c r="F20" s="8"/>
      <c r="G20" s="14"/>
      <c r="H20" s="41"/>
      <c r="I20" s="1"/>
      <c r="J20" s="11"/>
      <c r="K20" s="8"/>
      <c r="L20" s="8"/>
    </row>
    <row r="21" spans="1:12" ht="16.95" customHeight="1" x14ac:dyDescent="0.3">
      <c r="A21" s="60"/>
      <c r="B21" s="61"/>
      <c r="D21" s="14"/>
      <c r="E21" s="14"/>
      <c r="F21" s="8"/>
      <c r="G21" s="14"/>
      <c r="H21" s="41"/>
      <c r="I21" s="1"/>
      <c r="J21" s="11"/>
      <c r="K21" s="8"/>
      <c r="L21" s="8"/>
    </row>
    <row r="22" spans="1:12" ht="16.95" customHeight="1" thickBot="1" x14ac:dyDescent="0.35">
      <c r="A22" s="60"/>
      <c r="B22" s="61"/>
      <c r="C22" s="50"/>
      <c r="D22" s="15"/>
      <c r="E22" s="14"/>
      <c r="F22" s="8"/>
      <c r="G22" s="14"/>
      <c r="H22" s="41"/>
      <c r="I22" s="1"/>
      <c r="J22" s="11"/>
      <c r="K22" s="8"/>
      <c r="L22" s="8"/>
    </row>
    <row r="23" spans="1:12" ht="16.95" customHeight="1" x14ac:dyDescent="0.3">
      <c r="A23" s="58">
        <v>4</v>
      </c>
      <c r="B23" s="59"/>
      <c r="C23" s="2">
        <v>73.296000000000006</v>
      </c>
      <c r="D23" s="14">
        <v>73.296000000000006</v>
      </c>
      <c r="E23" s="13">
        <v>69.959999999999994</v>
      </c>
      <c r="F23" s="49">
        <v>58.84</v>
      </c>
      <c r="G23" s="13">
        <v>67.736000000000004</v>
      </c>
      <c r="H23" s="42">
        <v>67.736000000000004</v>
      </c>
      <c r="I23" s="51">
        <v>62.176000000000002</v>
      </c>
      <c r="J23" s="10">
        <v>65.512</v>
      </c>
      <c r="K23" s="49">
        <v>64.400000000000006</v>
      </c>
      <c r="L23" s="49">
        <v>54.392000000000003</v>
      </c>
    </row>
    <row r="24" spans="1:12" ht="16.95" customHeight="1" x14ac:dyDescent="0.3">
      <c r="A24" s="60"/>
      <c r="B24" s="61"/>
      <c r="C24" s="2">
        <v>73.296000000000006</v>
      </c>
      <c r="D24" s="14">
        <v>71.072000000000003</v>
      </c>
      <c r="E24" s="14">
        <v>68.847999999999999</v>
      </c>
      <c r="F24" s="8">
        <v>59.951999999999998</v>
      </c>
      <c r="G24" s="14">
        <v>67.736000000000004</v>
      </c>
      <c r="H24" s="41">
        <v>66.623999999999995</v>
      </c>
      <c r="I24" s="1">
        <v>59.951999999999998</v>
      </c>
      <c r="J24" s="11">
        <v>66.623999999999995</v>
      </c>
      <c r="K24" s="8">
        <v>62.176000000000002</v>
      </c>
      <c r="L24" s="8">
        <v>56.616</v>
      </c>
    </row>
    <row r="25" spans="1:12" ht="16.95" customHeight="1" x14ac:dyDescent="0.3">
      <c r="A25" s="60"/>
      <c r="B25" s="61"/>
      <c r="C25" s="2">
        <v>73.296000000000006</v>
      </c>
      <c r="D25" s="14">
        <v>71.072000000000003</v>
      </c>
      <c r="E25" s="14">
        <v>71.072000000000003</v>
      </c>
      <c r="F25" s="8">
        <v>59.951999999999998</v>
      </c>
      <c r="G25" s="14">
        <v>68.847999999999999</v>
      </c>
      <c r="H25" s="41">
        <v>66.623999999999995</v>
      </c>
      <c r="I25" s="1">
        <v>59.951999999999998</v>
      </c>
      <c r="J25" s="11">
        <v>66.623999999999995</v>
      </c>
      <c r="K25" s="8">
        <v>62.176000000000002</v>
      </c>
      <c r="L25" s="8">
        <v>57.728000000000002</v>
      </c>
    </row>
    <row r="26" spans="1:12" ht="16.95" customHeight="1" x14ac:dyDescent="0.3">
      <c r="A26" s="60"/>
      <c r="B26" s="61"/>
      <c r="C26" s="2">
        <v>71.072000000000003</v>
      </c>
      <c r="D26" s="14">
        <v>72.183999999999997</v>
      </c>
      <c r="E26" s="14">
        <v>69.959999999999994</v>
      </c>
      <c r="F26" s="8">
        <v>59.951999999999998</v>
      </c>
      <c r="G26" s="14">
        <v>67.736000000000004</v>
      </c>
      <c r="H26" s="41">
        <v>67.736000000000004</v>
      </c>
      <c r="I26" s="1">
        <v>59.951999999999998</v>
      </c>
      <c r="J26" s="11">
        <v>66.623999999999995</v>
      </c>
      <c r="K26" s="8">
        <v>64.400000000000006</v>
      </c>
      <c r="L26" s="8">
        <v>57.728000000000002</v>
      </c>
    </row>
    <row r="27" spans="1:12" ht="16.95" customHeight="1" x14ac:dyDescent="0.3">
      <c r="A27" s="60"/>
      <c r="B27" s="61"/>
      <c r="C27" s="2">
        <v>73.296000000000006</v>
      </c>
      <c r="D27" s="14">
        <v>69.959999999999994</v>
      </c>
      <c r="E27" s="14">
        <v>69.959999999999994</v>
      </c>
      <c r="F27" s="8">
        <v>59.951999999999998</v>
      </c>
      <c r="G27" s="14">
        <v>66.623999999999995</v>
      </c>
      <c r="H27" s="41">
        <v>66.623999999999995</v>
      </c>
      <c r="I27" s="1">
        <v>59.951999999999998</v>
      </c>
      <c r="J27" s="11">
        <v>65.512</v>
      </c>
      <c r="K27" s="8">
        <v>63.287999999999997</v>
      </c>
      <c r="L27" s="8">
        <v>59.951999999999998</v>
      </c>
    </row>
    <row r="28" spans="1:12" ht="16.95" customHeight="1" x14ac:dyDescent="0.3">
      <c r="A28" s="60"/>
      <c r="B28" s="61"/>
      <c r="D28" s="14"/>
      <c r="E28" s="14"/>
      <c r="F28" s="8"/>
      <c r="G28" s="14"/>
      <c r="H28" s="41"/>
      <c r="I28" s="1"/>
      <c r="J28" s="11"/>
      <c r="K28" s="8"/>
      <c r="L28" s="8"/>
    </row>
    <row r="29" spans="1:12" ht="16.95" customHeight="1" x14ac:dyDescent="0.3">
      <c r="A29" s="60"/>
      <c r="B29" s="61"/>
      <c r="D29" s="14"/>
      <c r="E29" s="14"/>
      <c r="F29" s="8"/>
      <c r="G29" s="14"/>
      <c r="H29" s="41"/>
      <c r="I29" s="1"/>
      <c r="J29" s="11"/>
      <c r="K29" s="8"/>
      <c r="L29" s="8"/>
    </row>
    <row r="30" spans="1:12" ht="16.95" customHeight="1" x14ac:dyDescent="0.3">
      <c r="A30" s="60"/>
      <c r="B30" s="61"/>
      <c r="D30" s="14"/>
      <c r="E30" s="14"/>
      <c r="F30" s="8"/>
      <c r="G30" s="14"/>
      <c r="H30" s="41"/>
      <c r="I30" s="1"/>
      <c r="J30" s="11"/>
      <c r="K30" s="8"/>
      <c r="L30" s="8"/>
    </row>
    <row r="31" spans="1:12" ht="16.95" customHeight="1" x14ac:dyDescent="0.3">
      <c r="A31" s="60"/>
      <c r="B31" s="61"/>
      <c r="D31" s="14"/>
      <c r="E31" s="14"/>
      <c r="F31" s="8"/>
      <c r="G31" s="14"/>
      <c r="H31" s="41"/>
      <c r="I31" s="1"/>
      <c r="J31" s="11"/>
      <c r="K31" s="8"/>
      <c r="L31" s="8"/>
    </row>
    <row r="32" spans="1:12" ht="16.95" customHeight="1" thickBot="1" x14ac:dyDescent="0.35">
      <c r="A32" s="60"/>
      <c r="B32" s="61"/>
      <c r="C32" s="50"/>
      <c r="D32" s="15"/>
      <c r="E32" s="15"/>
      <c r="F32" s="4"/>
      <c r="G32" s="15"/>
      <c r="H32" s="40"/>
      <c r="I32" s="6"/>
      <c r="J32" s="12"/>
      <c r="K32" s="4"/>
      <c r="L32" s="4"/>
    </row>
    <row r="33" spans="1:12" ht="16.95" customHeight="1" x14ac:dyDescent="0.3">
      <c r="A33" s="58">
        <v>8</v>
      </c>
      <c r="B33" s="59"/>
      <c r="C33" s="2">
        <v>88.864000000000004</v>
      </c>
      <c r="D33" s="14">
        <v>81.08</v>
      </c>
      <c r="E33" s="14">
        <v>78.855999999999995</v>
      </c>
      <c r="F33" s="8">
        <v>66.623999999999995</v>
      </c>
      <c r="G33" s="14">
        <v>79.968000000000004</v>
      </c>
      <c r="H33" s="41">
        <v>74.408000000000001</v>
      </c>
      <c r="I33" s="1">
        <v>65.512</v>
      </c>
      <c r="J33" s="11">
        <v>73.296000000000006</v>
      </c>
      <c r="K33" s="8">
        <v>67.736000000000004</v>
      </c>
      <c r="L33" s="8">
        <v>63.287999999999997</v>
      </c>
    </row>
    <row r="34" spans="1:12" ht="16.95" customHeight="1" x14ac:dyDescent="0.3">
      <c r="A34" s="60"/>
      <c r="B34" s="61"/>
      <c r="C34" s="2">
        <v>88.864000000000004</v>
      </c>
      <c r="D34" s="14">
        <v>83.304000000000002</v>
      </c>
      <c r="E34" s="14">
        <v>77.744</v>
      </c>
      <c r="F34" s="8">
        <v>65.512</v>
      </c>
      <c r="G34" s="14">
        <v>79.968000000000004</v>
      </c>
      <c r="H34" s="41">
        <v>74.408000000000001</v>
      </c>
      <c r="I34" s="1">
        <v>63.287999999999997</v>
      </c>
      <c r="J34" s="11">
        <v>73.296000000000006</v>
      </c>
      <c r="K34" s="8">
        <v>69.959999999999994</v>
      </c>
      <c r="L34" s="8">
        <v>65.512</v>
      </c>
    </row>
    <row r="35" spans="1:12" ht="16.95" customHeight="1" x14ac:dyDescent="0.3">
      <c r="A35" s="60"/>
      <c r="B35" s="61"/>
      <c r="C35" s="2">
        <v>92.2</v>
      </c>
      <c r="D35" s="14">
        <v>83.304000000000002</v>
      </c>
      <c r="E35" s="14">
        <v>78.855999999999995</v>
      </c>
      <c r="F35" s="8">
        <v>65.512</v>
      </c>
      <c r="G35" s="14">
        <v>79.968000000000004</v>
      </c>
      <c r="H35" s="41">
        <v>76.632000000000005</v>
      </c>
      <c r="I35" s="1">
        <v>65.512</v>
      </c>
      <c r="J35" s="11">
        <v>73.296000000000006</v>
      </c>
      <c r="K35" s="8">
        <v>68.847999999999999</v>
      </c>
      <c r="L35" s="8">
        <v>64.400000000000006</v>
      </c>
    </row>
    <row r="36" spans="1:12" ht="16.95" customHeight="1" x14ac:dyDescent="0.3">
      <c r="A36" s="60"/>
      <c r="B36" s="61"/>
      <c r="C36" s="2">
        <v>89.975999999999999</v>
      </c>
      <c r="D36" s="14">
        <v>81.08</v>
      </c>
      <c r="E36" s="14">
        <v>77.744</v>
      </c>
      <c r="F36" s="8">
        <v>66.623999999999995</v>
      </c>
      <c r="G36" s="14">
        <v>81.08</v>
      </c>
      <c r="H36" s="41">
        <v>76.632000000000005</v>
      </c>
      <c r="I36" s="1">
        <v>65.512</v>
      </c>
      <c r="J36" s="11">
        <v>73.296000000000006</v>
      </c>
      <c r="K36" s="8">
        <v>69.959999999999994</v>
      </c>
      <c r="L36" s="8">
        <v>63.287999999999997</v>
      </c>
    </row>
    <row r="37" spans="1:12" ht="16.95" customHeight="1" x14ac:dyDescent="0.3">
      <c r="A37" s="60"/>
      <c r="B37" s="61"/>
      <c r="C37" s="2">
        <v>92.2</v>
      </c>
      <c r="D37" s="14">
        <v>81.08</v>
      </c>
      <c r="E37" s="14">
        <v>76.632000000000005</v>
      </c>
      <c r="F37" s="8">
        <v>66.623999999999995</v>
      </c>
      <c r="G37" s="14">
        <v>83.304000000000002</v>
      </c>
      <c r="H37" s="41">
        <v>76.632000000000005</v>
      </c>
      <c r="I37" s="1">
        <v>65.512</v>
      </c>
      <c r="J37" s="11">
        <v>73.296000000000006</v>
      </c>
      <c r="K37" s="8">
        <v>71.072000000000003</v>
      </c>
      <c r="L37" s="8">
        <v>65.512</v>
      </c>
    </row>
    <row r="38" spans="1:12" ht="16.95" customHeight="1" x14ac:dyDescent="0.3">
      <c r="A38" s="60"/>
      <c r="B38" s="61"/>
      <c r="D38" s="14"/>
      <c r="E38" s="14"/>
      <c r="F38" s="8"/>
      <c r="G38" s="14"/>
      <c r="H38" s="41"/>
      <c r="I38" s="1"/>
      <c r="J38" s="11"/>
      <c r="K38" s="8"/>
      <c r="L38" s="8"/>
    </row>
    <row r="39" spans="1:12" ht="16.95" customHeight="1" x14ac:dyDescent="0.3">
      <c r="A39" s="60"/>
      <c r="B39" s="61"/>
      <c r="D39" s="14"/>
      <c r="E39" s="14"/>
      <c r="F39" s="8"/>
      <c r="G39" s="14"/>
      <c r="H39" s="41"/>
      <c r="I39" s="1"/>
      <c r="J39" s="11"/>
      <c r="K39" s="8"/>
      <c r="L39" s="8"/>
    </row>
    <row r="40" spans="1:12" ht="16.95" customHeight="1" x14ac:dyDescent="0.3">
      <c r="A40" s="60"/>
      <c r="B40" s="61"/>
      <c r="D40" s="14"/>
      <c r="E40" s="14"/>
      <c r="F40" s="8"/>
      <c r="G40" s="14"/>
      <c r="H40" s="41"/>
      <c r="I40" s="1"/>
      <c r="J40" s="11"/>
      <c r="K40" s="8"/>
      <c r="L40" s="8"/>
    </row>
    <row r="41" spans="1:12" ht="16.95" customHeight="1" x14ac:dyDescent="0.3">
      <c r="A41" s="60"/>
      <c r="B41" s="61"/>
      <c r="D41" s="14"/>
      <c r="E41" s="14"/>
      <c r="F41" s="8"/>
      <c r="G41" s="14"/>
      <c r="H41" s="41"/>
      <c r="I41" s="1"/>
      <c r="J41" s="11"/>
      <c r="K41" s="8"/>
      <c r="L41" s="8"/>
    </row>
    <row r="42" spans="1:12" ht="16.95" customHeight="1" thickBot="1" x14ac:dyDescent="0.35">
      <c r="A42" s="60"/>
      <c r="B42" s="61"/>
      <c r="C42" s="50"/>
      <c r="D42" s="15"/>
      <c r="E42" s="15"/>
      <c r="F42" s="8"/>
      <c r="G42" s="14"/>
      <c r="H42" s="41"/>
      <c r="I42" s="1"/>
      <c r="J42" s="11"/>
      <c r="K42" s="8"/>
      <c r="L42" s="8"/>
    </row>
    <row r="43" spans="1:12" ht="16.95" customHeight="1" x14ac:dyDescent="0.3">
      <c r="A43" s="58">
        <v>15</v>
      </c>
      <c r="B43" s="59"/>
      <c r="C43" s="11" t="s">
        <v>48</v>
      </c>
      <c r="D43" s="14">
        <v>98.872</v>
      </c>
      <c r="E43" s="14">
        <v>86.64</v>
      </c>
      <c r="F43" s="49">
        <v>73.296000000000006</v>
      </c>
      <c r="G43" s="13">
        <v>95.536000000000001</v>
      </c>
      <c r="H43" s="13">
        <v>88.864000000000004</v>
      </c>
      <c r="I43" s="51">
        <v>76.632000000000005</v>
      </c>
      <c r="J43" s="10">
        <v>84.415999999999997</v>
      </c>
      <c r="K43" s="49">
        <v>73.296000000000006</v>
      </c>
      <c r="L43" s="49">
        <v>66.623999999999995</v>
      </c>
    </row>
    <row r="44" spans="1:12" ht="16.95" customHeight="1" x14ac:dyDescent="0.3">
      <c r="A44" s="60"/>
      <c r="B44" s="61"/>
      <c r="C44" s="11" t="s">
        <v>48</v>
      </c>
      <c r="D44" s="14">
        <v>94.424000000000007</v>
      </c>
      <c r="E44" s="14">
        <v>88.864000000000004</v>
      </c>
      <c r="F44" s="8">
        <v>74.408000000000001</v>
      </c>
      <c r="G44" s="14">
        <v>95.536000000000001</v>
      </c>
      <c r="H44" s="14">
        <v>84.415999999999997</v>
      </c>
      <c r="I44" s="1">
        <v>74.408000000000001</v>
      </c>
      <c r="J44" s="11">
        <v>82.191999999999993</v>
      </c>
      <c r="K44" s="8">
        <v>73.296000000000006</v>
      </c>
      <c r="L44" s="8">
        <v>69.959999999999994</v>
      </c>
    </row>
    <row r="45" spans="1:12" ht="16.95" customHeight="1" x14ac:dyDescent="0.3">
      <c r="A45" s="60"/>
      <c r="B45" s="61"/>
      <c r="C45" s="11" t="s">
        <v>48</v>
      </c>
      <c r="D45" s="14">
        <v>96.647999999999996</v>
      </c>
      <c r="E45" s="14">
        <v>87.751999999999995</v>
      </c>
      <c r="F45" s="8">
        <v>74.408000000000001</v>
      </c>
      <c r="G45" s="14">
        <v>93.311999999999998</v>
      </c>
      <c r="H45" s="14">
        <v>85.528000000000006</v>
      </c>
      <c r="I45" s="1">
        <v>73.296000000000006</v>
      </c>
      <c r="J45" s="11">
        <v>82.191999999999993</v>
      </c>
      <c r="K45" s="8">
        <v>74.408000000000001</v>
      </c>
      <c r="L45" s="8">
        <v>68.847999999999999</v>
      </c>
    </row>
    <row r="46" spans="1:12" ht="16.95" customHeight="1" x14ac:dyDescent="0.3">
      <c r="A46" s="60"/>
      <c r="B46" s="61"/>
      <c r="C46" s="11" t="s">
        <v>48</v>
      </c>
      <c r="D46" s="14">
        <v>103.32</v>
      </c>
      <c r="E46" s="14">
        <v>88.864000000000004</v>
      </c>
      <c r="F46" s="8">
        <v>74.408000000000001</v>
      </c>
      <c r="G46" s="14">
        <v>96.647999999999996</v>
      </c>
      <c r="H46" s="14">
        <v>86.64</v>
      </c>
      <c r="I46" s="1">
        <v>73.296000000000006</v>
      </c>
      <c r="J46" s="11">
        <v>79.968000000000004</v>
      </c>
      <c r="K46" s="8">
        <v>73.296000000000006</v>
      </c>
      <c r="L46" s="8">
        <v>68.847999999999999</v>
      </c>
    </row>
    <row r="47" spans="1:12" ht="16.95" customHeight="1" x14ac:dyDescent="0.3">
      <c r="A47" s="60"/>
      <c r="B47" s="61"/>
      <c r="C47" s="11" t="s">
        <v>48</v>
      </c>
      <c r="D47" s="14">
        <v>98.872</v>
      </c>
      <c r="E47" s="14">
        <v>87.751999999999995</v>
      </c>
      <c r="F47" s="8">
        <v>74.408000000000001</v>
      </c>
      <c r="G47" s="14">
        <v>94.424000000000007</v>
      </c>
      <c r="H47" s="14">
        <v>86.64</v>
      </c>
      <c r="I47" s="1">
        <v>73.296000000000006</v>
      </c>
      <c r="J47" s="11">
        <v>83.304000000000002</v>
      </c>
      <c r="K47" s="8">
        <v>73.296000000000006</v>
      </c>
      <c r="L47" s="8">
        <v>71.072000000000003</v>
      </c>
    </row>
    <row r="48" spans="1:12" ht="16.95" customHeight="1" x14ac:dyDescent="0.3">
      <c r="A48" s="60"/>
      <c r="B48" s="61"/>
      <c r="C48" s="11"/>
      <c r="D48" s="14"/>
      <c r="E48" s="14"/>
      <c r="F48" s="8"/>
      <c r="G48" s="14"/>
      <c r="H48" s="14"/>
      <c r="I48" s="1"/>
      <c r="J48" s="11"/>
      <c r="K48" s="8"/>
      <c r="L48" s="8"/>
    </row>
    <row r="49" spans="1:12" ht="16.95" customHeight="1" x14ac:dyDescent="0.3">
      <c r="A49" s="60"/>
      <c r="B49" s="61"/>
      <c r="C49" s="11"/>
      <c r="D49" s="14"/>
      <c r="E49" s="14"/>
      <c r="F49" s="8"/>
      <c r="G49" s="14"/>
      <c r="H49" s="14"/>
      <c r="I49" s="1"/>
      <c r="J49" s="11"/>
      <c r="K49" s="8"/>
      <c r="L49" s="8"/>
    </row>
    <row r="50" spans="1:12" ht="16.95" customHeight="1" x14ac:dyDescent="0.3">
      <c r="A50" s="60"/>
      <c r="B50" s="61"/>
      <c r="C50" s="11"/>
      <c r="D50" s="14"/>
      <c r="E50" s="14"/>
      <c r="F50" s="8"/>
      <c r="G50" s="14"/>
      <c r="H50" s="14"/>
      <c r="I50" s="1"/>
      <c r="J50" s="11"/>
      <c r="K50" s="8"/>
      <c r="L50" s="8"/>
    </row>
    <row r="51" spans="1:12" ht="16.95" customHeight="1" x14ac:dyDescent="0.3">
      <c r="A51" s="60"/>
      <c r="B51" s="61"/>
      <c r="C51" s="11"/>
      <c r="D51" s="14"/>
      <c r="E51" s="14"/>
      <c r="F51" s="8"/>
      <c r="G51" s="14"/>
      <c r="H51" s="14"/>
      <c r="I51" s="1"/>
      <c r="J51" s="11"/>
      <c r="K51" s="8"/>
      <c r="L51" s="8"/>
    </row>
    <row r="52" spans="1:12" ht="16.95" customHeight="1" thickBot="1" x14ac:dyDescent="0.35">
      <c r="A52" s="60"/>
      <c r="B52" s="61"/>
      <c r="C52" s="12"/>
      <c r="D52" s="15"/>
      <c r="E52" s="15"/>
      <c r="F52" s="4"/>
      <c r="G52" s="15"/>
      <c r="H52" s="15"/>
      <c r="I52" s="6"/>
      <c r="J52" s="12"/>
      <c r="K52" s="4"/>
      <c r="L52" s="4"/>
    </row>
    <row r="53" spans="1:12" ht="16.95" customHeight="1" x14ac:dyDescent="0.3">
      <c r="A53" s="58">
        <f>Punkter!$C$7</f>
        <v>30</v>
      </c>
      <c r="B53" s="59"/>
      <c r="C53" s="11" t="s">
        <v>48</v>
      </c>
      <c r="D53" s="14">
        <v>95.536000000000001</v>
      </c>
      <c r="E53" s="14">
        <v>94.424000000000007</v>
      </c>
      <c r="F53" s="8">
        <v>83.304000000000002</v>
      </c>
      <c r="G53" s="14">
        <v>91.087999999999994</v>
      </c>
      <c r="H53" s="14">
        <v>96.647999999999996</v>
      </c>
      <c r="I53" s="1">
        <v>87.751999999999995</v>
      </c>
      <c r="J53" s="11">
        <v>94.424000000000007</v>
      </c>
      <c r="K53" s="8">
        <v>84.415999999999997</v>
      </c>
      <c r="L53" s="8">
        <v>86.64</v>
      </c>
    </row>
    <row r="54" spans="1:12" ht="16.95" customHeight="1" x14ac:dyDescent="0.3">
      <c r="A54" s="60"/>
      <c r="B54" s="61"/>
      <c r="C54" s="11" t="s">
        <v>48</v>
      </c>
      <c r="D54" s="14">
        <v>96.647999999999996</v>
      </c>
      <c r="E54" s="14">
        <v>96.647999999999996</v>
      </c>
      <c r="F54" s="8">
        <v>83.304000000000002</v>
      </c>
      <c r="G54" s="14">
        <v>96.647999999999996</v>
      </c>
      <c r="H54" s="14">
        <v>97.76</v>
      </c>
      <c r="I54" s="1">
        <v>89.975999999999999</v>
      </c>
      <c r="J54" s="11">
        <v>94.424000000000007</v>
      </c>
      <c r="K54" s="8">
        <v>84.415999999999997</v>
      </c>
      <c r="L54" s="8">
        <v>86.64</v>
      </c>
    </row>
    <row r="55" spans="1:12" ht="16.95" customHeight="1" x14ac:dyDescent="0.3">
      <c r="A55" s="60"/>
      <c r="B55" s="61"/>
      <c r="C55" s="11" t="s">
        <v>48</v>
      </c>
      <c r="D55" s="14">
        <v>94.424000000000007</v>
      </c>
      <c r="E55" s="14">
        <v>98.872</v>
      </c>
      <c r="F55" s="8">
        <v>85.528000000000006</v>
      </c>
      <c r="G55" s="14">
        <v>97.76</v>
      </c>
      <c r="H55" s="14">
        <v>95.536000000000001</v>
      </c>
      <c r="I55" s="1">
        <v>85.528000000000006</v>
      </c>
      <c r="J55" s="11">
        <v>94.424000000000007</v>
      </c>
      <c r="K55" s="8">
        <v>79.968000000000004</v>
      </c>
      <c r="L55" s="8">
        <v>86.64</v>
      </c>
    </row>
    <row r="56" spans="1:12" ht="16.95" customHeight="1" x14ac:dyDescent="0.3">
      <c r="A56" s="60"/>
      <c r="B56" s="61"/>
      <c r="C56" s="11" t="s">
        <v>48</v>
      </c>
      <c r="D56" s="14">
        <v>98.872</v>
      </c>
      <c r="E56" s="14">
        <v>97.76</v>
      </c>
      <c r="F56" s="8">
        <v>85.528000000000006</v>
      </c>
      <c r="G56" s="14">
        <v>101.096</v>
      </c>
      <c r="H56" s="14">
        <v>96.647999999999996</v>
      </c>
      <c r="I56" s="1">
        <v>86.64</v>
      </c>
      <c r="J56" s="11">
        <v>93.311999999999998</v>
      </c>
      <c r="K56" s="8">
        <v>81.08</v>
      </c>
      <c r="L56" s="8">
        <v>87.751999999999995</v>
      </c>
    </row>
    <row r="57" spans="1:12" ht="16.95" customHeight="1" x14ac:dyDescent="0.3">
      <c r="A57" s="60"/>
      <c r="B57" s="61"/>
      <c r="C57" s="11" t="s">
        <v>48</v>
      </c>
      <c r="D57" s="14">
        <v>94.424000000000007</v>
      </c>
      <c r="E57" s="14">
        <v>97.76</v>
      </c>
      <c r="F57" s="8">
        <v>82.191999999999993</v>
      </c>
      <c r="G57" s="14">
        <v>96.647999999999996</v>
      </c>
      <c r="H57" s="14">
        <v>94.424000000000007</v>
      </c>
      <c r="I57" s="1">
        <v>88.864000000000004</v>
      </c>
      <c r="J57" s="11">
        <v>93.311999999999998</v>
      </c>
      <c r="K57" s="8">
        <v>83.304000000000002</v>
      </c>
      <c r="L57" s="8">
        <v>86.64</v>
      </c>
    </row>
    <row r="58" spans="1:12" ht="16.95" customHeight="1" x14ac:dyDescent="0.3">
      <c r="A58" s="60"/>
      <c r="B58" s="61"/>
      <c r="C58" s="11"/>
      <c r="D58" s="14"/>
      <c r="E58" s="14"/>
      <c r="F58" s="8"/>
      <c r="G58" s="14"/>
      <c r="H58" s="14"/>
      <c r="I58" s="1"/>
      <c r="J58" s="11"/>
      <c r="K58" s="8"/>
      <c r="L58" s="8"/>
    </row>
    <row r="59" spans="1:12" ht="16.95" customHeight="1" x14ac:dyDescent="0.3">
      <c r="A59" s="60"/>
      <c r="B59" s="61"/>
      <c r="C59" s="11"/>
      <c r="D59" s="14"/>
      <c r="E59" s="14"/>
      <c r="F59" s="8"/>
      <c r="G59" s="14"/>
      <c r="H59" s="14"/>
      <c r="I59" s="1"/>
      <c r="J59" s="11"/>
      <c r="K59" s="8"/>
      <c r="L59" s="8"/>
    </row>
    <row r="60" spans="1:12" ht="16.95" customHeight="1" x14ac:dyDescent="0.3">
      <c r="A60" s="60"/>
      <c r="B60" s="61"/>
      <c r="C60" s="11"/>
      <c r="D60" s="14"/>
      <c r="E60" s="14"/>
      <c r="F60" s="8"/>
      <c r="G60" s="14"/>
      <c r="H60" s="14"/>
      <c r="I60" s="1"/>
      <c r="J60" s="11"/>
      <c r="K60" s="8"/>
      <c r="L60" s="8"/>
    </row>
    <row r="61" spans="1:12" ht="16.95" customHeight="1" x14ac:dyDescent="0.3">
      <c r="A61" s="60"/>
      <c r="B61" s="61"/>
      <c r="C61" s="11"/>
      <c r="D61" s="14"/>
      <c r="E61" s="14"/>
      <c r="F61" s="8"/>
      <c r="G61" s="14"/>
      <c r="H61" s="14"/>
      <c r="I61" s="1"/>
      <c r="J61" s="11"/>
      <c r="K61" s="8"/>
      <c r="L61" s="8"/>
    </row>
    <row r="62" spans="1:12" ht="16.95" customHeight="1" thickBot="1" x14ac:dyDescent="0.35">
      <c r="A62" s="62"/>
      <c r="B62" s="63"/>
      <c r="C62" s="12"/>
      <c r="D62" s="15"/>
      <c r="E62" s="15"/>
      <c r="F62" s="4"/>
      <c r="G62" s="15"/>
      <c r="H62" s="15"/>
      <c r="I62" s="6"/>
      <c r="J62" s="12"/>
      <c r="K62" s="4"/>
      <c r="L62" s="4"/>
    </row>
  </sheetData>
  <mergeCells count="19">
    <mergeCell ref="N3:P3"/>
    <mergeCell ref="J1:K1"/>
    <mergeCell ref="A3:B12"/>
    <mergeCell ref="A13:B22"/>
    <mergeCell ref="A1:A2"/>
    <mergeCell ref="C1:F1"/>
    <mergeCell ref="G1:I1"/>
    <mergeCell ref="A23:B32"/>
    <mergeCell ref="A33:B42"/>
    <mergeCell ref="A43:B52"/>
    <mergeCell ref="A53:B62"/>
    <mergeCell ref="N4:O4"/>
    <mergeCell ref="N5:O5"/>
    <mergeCell ref="N6:O6"/>
    <mergeCell ref="N7:O7"/>
    <mergeCell ref="N8:O8"/>
    <mergeCell ref="N9:O9"/>
    <mergeCell ref="N10:O10"/>
    <mergeCell ref="N11:O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Punkter</vt:lpstr>
      <vt:lpstr>Meas10</vt:lpstr>
      <vt:lpstr>Meas9</vt:lpstr>
      <vt:lpstr>Meas8</vt:lpstr>
      <vt:lpstr>Meas7</vt:lpstr>
      <vt:lpstr>Meas6</vt:lpstr>
      <vt:lpstr>Meas5</vt:lpstr>
      <vt:lpstr>Meas4</vt:lpstr>
      <vt:lpstr>Meas3</vt:lpstr>
      <vt:lpstr>Meas2</vt:lpstr>
      <vt:lpstr>Meas1</vt:lpstr>
      <vt:lpstr>Total</vt:lpstr>
      <vt:lpstr>Variance</vt:lpstr>
      <vt:lpstr>Friis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Gotti</dc:creator>
  <cp:lastModifiedBy>Acer</cp:lastModifiedBy>
  <cp:lastPrinted>2016-10-12T06:44:20Z</cp:lastPrinted>
  <dcterms:created xsi:type="dcterms:W3CDTF">2016-09-29T09:20:45Z</dcterms:created>
  <dcterms:modified xsi:type="dcterms:W3CDTF">2016-11-01T12:31:00Z</dcterms:modified>
</cp:coreProperties>
</file>