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18990" windowHeight="9150" activeTab="4"/>
  </bookViews>
  <sheets>
    <sheet name="Punkter" sheetId="1" r:id="rId1"/>
    <sheet name="Meas3" sheetId="6" r:id="rId2"/>
    <sheet name="Meas2" sheetId="5" r:id="rId3"/>
    <sheet name="Meas1" sheetId="2" r:id="rId4"/>
    <sheet name="Total" sheetId="3" r:id="rId5"/>
    <sheet name="Variance" sheetId="7" r:id="rId6"/>
    <sheet name="Friis" sheetId="4" r:id="rId7"/>
  </sheets>
  <externalReferences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3" l="1"/>
  <c r="O28" i="3"/>
  <c r="O29" i="3"/>
  <c r="O30" i="3"/>
  <c r="O31" i="3"/>
  <c r="O32" i="3"/>
  <c r="O33" i="3"/>
  <c r="O26" i="3"/>
  <c r="N27" i="3"/>
  <c r="N28" i="3"/>
  <c r="N29" i="3"/>
  <c r="N30" i="3"/>
  <c r="N31" i="3"/>
  <c r="N32" i="3"/>
  <c r="N33" i="3"/>
  <c r="N26" i="3"/>
  <c r="D5" i="7"/>
  <c r="L33" i="3"/>
  <c r="K33" i="3"/>
  <c r="J33" i="3"/>
  <c r="I33" i="3"/>
  <c r="H33" i="3"/>
  <c r="G33" i="3"/>
  <c r="F33" i="3"/>
  <c r="E33" i="3"/>
  <c r="D33" i="3"/>
  <c r="C33" i="3"/>
  <c r="A33" i="3"/>
  <c r="L32" i="3"/>
  <c r="K32" i="3"/>
  <c r="J32" i="3"/>
  <c r="I32" i="3"/>
  <c r="H32" i="3"/>
  <c r="G32" i="3"/>
  <c r="F32" i="3"/>
  <c r="E32" i="3"/>
  <c r="D32" i="3"/>
  <c r="C32" i="3"/>
  <c r="A32" i="3"/>
  <c r="L31" i="3"/>
  <c r="K31" i="3"/>
  <c r="J31" i="3"/>
  <c r="I31" i="3"/>
  <c r="H31" i="3"/>
  <c r="G31" i="3"/>
  <c r="F31" i="3"/>
  <c r="E31" i="3"/>
  <c r="D31" i="3"/>
  <c r="C31" i="3"/>
  <c r="A31" i="3"/>
  <c r="L30" i="3"/>
  <c r="K30" i="3"/>
  <c r="J30" i="3"/>
  <c r="I30" i="3"/>
  <c r="H30" i="3"/>
  <c r="G30" i="3"/>
  <c r="F30" i="3"/>
  <c r="E30" i="3"/>
  <c r="D30" i="3"/>
  <c r="C30" i="3"/>
  <c r="A30" i="3"/>
  <c r="L29" i="3"/>
  <c r="K29" i="3"/>
  <c r="J29" i="3"/>
  <c r="I29" i="3"/>
  <c r="H29" i="3"/>
  <c r="G29" i="3"/>
  <c r="F29" i="3"/>
  <c r="E29" i="3"/>
  <c r="D29" i="3"/>
  <c r="C29" i="3"/>
  <c r="A29" i="3"/>
  <c r="L28" i="3"/>
  <c r="K28" i="3"/>
  <c r="J28" i="3"/>
  <c r="I28" i="3"/>
  <c r="H28" i="3"/>
  <c r="G28" i="3"/>
  <c r="F28" i="3"/>
  <c r="E28" i="3"/>
  <c r="D28" i="3"/>
  <c r="C28" i="3"/>
  <c r="A28" i="3"/>
  <c r="L27" i="3"/>
  <c r="K27" i="3"/>
  <c r="J27" i="3"/>
  <c r="I27" i="3"/>
  <c r="H27" i="3"/>
  <c r="G27" i="3"/>
  <c r="F27" i="3"/>
  <c r="E27" i="3"/>
  <c r="D27" i="3"/>
  <c r="C27" i="3"/>
  <c r="L26" i="3"/>
  <c r="J26" i="3"/>
  <c r="G26" i="3"/>
  <c r="C26" i="3"/>
  <c r="O17" i="7"/>
  <c r="N17" i="7"/>
  <c r="L17" i="7"/>
  <c r="K17" i="7"/>
  <c r="J17" i="7"/>
  <c r="I17" i="7"/>
  <c r="H17" i="7"/>
  <c r="G17" i="7"/>
  <c r="F17" i="7"/>
  <c r="E17" i="7"/>
  <c r="D17" i="7"/>
  <c r="C17" i="7"/>
  <c r="A17" i="7"/>
  <c r="O16" i="7"/>
  <c r="N16" i="7"/>
  <c r="L16" i="7"/>
  <c r="K16" i="7"/>
  <c r="J16" i="7"/>
  <c r="I16" i="7"/>
  <c r="H16" i="7"/>
  <c r="G16" i="7"/>
  <c r="F16" i="7"/>
  <c r="E16" i="7"/>
  <c r="D16" i="7"/>
  <c r="C16" i="7"/>
  <c r="A16" i="7"/>
  <c r="O15" i="7"/>
  <c r="N15" i="7"/>
  <c r="L15" i="7"/>
  <c r="K15" i="7"/>
  <c r="J15" i="7"/>
  <c r="I15" i="7"/>
  <c r="H15" i="7"/>
  <c r="G15" i="7"/>
  <c r="F15" i="7"/>
  <c r="E15" i="7"/>
  <c r="D15" i="7"/>
  <c r="C15" i="7"/>
  <c r="A15" i="7"/>
  <c r="O14" i="7"/>
  <c r="N14" i="7"/>
  <c r="L14" i="7"/>
  <c r="K14" i="7"/>
  <c r="J14" i="7"/>
  <c r="I14" i="7"/>
  <c r="H14" i="7"/>
  <c r="G14" i="7"/>
  <c r="F14" i="7"/>
  <c r="E14" i="7"/>
  <c r="D14" i="7"/>
  <c r="C14" i="7"/>
  <c r="A14" i="7"/>
  <c r="O13" i="7"/>
  <c r="N13" i="7"/>
  <c r="L13" i="7"/>
  <c r="K13" i="7"/>
  <c r="J13" i="7"/>
  <c r="I13" i="7"/>
  <c r="H13" i="7"/>
  <c r="G13" i="7"/>
  <c r="F13" i="7"/>
  <c r="E13" i="7"/>
  <c r="D13" i="7"/>
  <c r="C13" i="7"/>
  <c r="A13" i="7"/>
  <c r="O12" i="7"/>
  <c r="N12" i="7"/>
  <c r="L12" i="7"/>
  <c r="K12" i="7"/>
  <c r="J12" i="7"/>
  <c r="I12" i="7"/>
  <c r="H12" i="7"/>
  <c r="G12" i="7"/>
  <c r="F12" i="7"/>
  <c r="E12" i="7"/>
  <c r="D12" i="7"/>
  <c r="C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L8" i="7"/>
  <c r="K8" i="7"/>
  <c r="J8" i="7"/>
  <c r="I8" i="7"/>
  <c r="H8" i="7"/>
  <c r="G8" i="7"/>
  <c r="F8" i="7"/>
  <c r="E8" i="7"/>
  <c r="D8" i="7"/>
  <c r="C8" i="7"/>
  <c r="A8" i="7"/>
  <c r="O7" i="7"/>
  <c r="N7" i="7"/>
  <c r="L7" i="7"/>
  <c r="K7" i="7"/>
  <c r="J7" i="7"/>
  <c r="I7" i="7"/>
  <c r="H7" i="7"/>
  <c r="G7" i="7"/>
  <c r="F7" i="7"/>
  <c r="E7" i="7"/>
  <c r="D7" i="7"/>
  <c r="C7" i="7"/>
  <c r="A7" i="7"/>
  <c r="O6" i="7"/>
  <c r="N6" i="7"/>
  <c r="L6" i="7"/>
  <c r="K6" i="7"/>
  <c r="J6" i="7"/>
  <c r="I6" i="7"/>
  <c r="H6" i="7"/>
  <c r="G6" i="7"/>
  <c r="F6" i="7"/>
  <c r="E6" i="7"/>
  <c r="D6" i="7"/>
  <c r="C6" i="7"/>
  <c r="A6" i="7"/>
  <c r="O5" i="7"/>
  <c r="N5" i="7"/>
  <c r="L5" i="7"/>
  <c r="K5" i="7"/>
  <c r="J5" i="7"/>
  <c r="I5" i="7"/>
  <c r="H5" i="7"/>
  <c r="G5" i="7"/>
  <c r="F5" i="7"/>
  <c r="E5" i="7"/>
  <c r="C5" i="7"/>
  <c r="A5" i="7"/>
  <c r="O4" i="7"/>
  <c r="N4" i="7"/>
  <c r="L4" i="7"/>
  <c r="K4" i="7"/>
  <c r="J4" i="7"/>
  <c r="I4" i="7"/>
  <c r="H4" i="7"/>
  <c r="G4" i="7"/>
  <c r="F4" i="7"/>
  <c r="E4" i="7"/>
  <c r="D4" i="7"/>
  <c r="C4" i="7"/>
  <c r="A4" i="7"/>
  <c r="O3" i="7"/>
  <c r="N3" i="7"/>
  <c r="L3" i="7"/>
  <c r="K3" i="7"/>
  <c r="J3" i="7"/>
  <c r="I3" i="7"/>
  <c r="H3" i="7"/>
  <c r="G3" i="7"/>
  <c r="F3" i="7"/>
  <c r="E3" i="7"/>
  <c r="D3" i="7"/>
  <c r="C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U53" i="2"/>
  <c r="T53" i="2"/>
  <c r="S53" i="2"/>
  <c r="R53" i="2"/>
  <c r="Q53" i="2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U43" i="2"/>
  <c r="T43" i="2"/>
  <c r="S43" i="2"/>
  <c r="R43" i="2"/>
  <c r="Q43" i="2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U33" i="2"/>
  <c r="T33" i="2"/>
  <c r="S33" i="2"/>
  <c r="R33" i="2"/>
  <c r="Q33" i="2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U53" i="5"/>
  <c r="T53" i="5"/>
  <c r="S53" i="5"/>
  <c r="R53" i="5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U43" i="5"/>
  <c r="T43" i="5"/>
  <c r="S43" i="5"/>
  <c r="R43" i="5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V33" i="5"/>
  <c r="U33" i="5"/>
  <c r="T33" i="5"/>
  <c r="S33" i="5"/>
  <c r="R33" i="5"/>
  <c r="Q33" i="5"/>
  <c r="P33" i="5"/>
  <c r="O33" i="5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M42" i="1"/>
  <c r="K42" i="1"/>
  <c r="G42" i="1"/>
  <c r="M41" i="1"/>
  <c r="K41" i="1"/>
  <c r="G41" i="1"/>
  <c r="Q40" i="1"/>
  <c r="P40" i="1"/>
  <c r="M40" i="1"/>
  <c r="K40" i="1"/>
  <c r="J40" i="1"/>
  <c r="G40" i="1"/>
  <c r="P39" i="1"/>
  <c r="M39" i="1"/>
  <c r="Q39" i="1" s="1"/>
  <c r="K39" i="1"/>
  <c r="G39" i="1"/>
  <c r="Q38" i="1"/>
  <c r="P38" i="1"/>
  <c r="O38" i="1"/>
  <c r="N38" i="1"/>
  <c r="K38" i="1"/>
  <c r="J38" i="1"/>
  <c r="I38" i="1"/>
  <c r="H38" i="1"/>
  <c r="M36" i="1"/>
  <c r="K36" i="1"/>
  <c r="G36" i="1"/>
  <c r="M35" i="1"/>
  <c r="K35" i="1"/>
  <c r="G35" i="1"/>
  <c r="Q34" i="1"/>
  <c r="P34" i="1"/>
  <c r="M34" i="1"/>
  <c r="K34" i="1"/>
  <c r="J34" i="1"/>
  <c r="G34" i="1"/>
  <c r="P33" i="1"/>
  <c r="M33" i="1"/>
  <c r="Q33" i="1" s="1"/>
  <c r="K33" i="1"/>
  <c r="G33" i="1"/>
  <c r="Q32" i="1"/>
  <c r="P32" i="1"/>
  <c r="O32" i="1"/>
  <c r="N32" i="1"/>
  <c r="K32" i="1"/>
  <c r="J32" i="1"/>
  <c r="I32" i="1"/>
  <c r="H32" i="1"/>
  <c r="M30" i="1"/>
  <c r="K30" i="1"/>
  <c r="G30" i="1"/>
  <c r="M29" i="1"/>
  <c r="K29" i="1"/>
  <c r="G29" i="1"/>
  <c r="Q28" i="1"/>
  <c r="P28" i="1"/>
  <c r="M28" i="1"/>
  <c r="K28" i="1"/>
  <c r="J28" i="1"/>
  <c r="G28" i="1"/>
  <c r="P27" i="1"/>
  <c r="M27" i="1"/>
  <c r="Q27" i="1" s="1"/>
  <c r="K27" i="1"/>
  <c r="G27" i="1"/>
  <c r="Q26" i="1"/>
  <c r="P26" i="1"/>
  <c r="O26" i="1"/>
  <c r="N26" i="1"/>
  <c r="K26" i="1"/>
  <c r="J26" i="1"/>
  <c r="I26" i="1"/>
  <c r="H26" i="1"/>
  <c r="M24" i="1"/>
  <c r="K24" i="1"/>
  <c r="G24" i="1"/>
  <c r="M23" i="1"/>
  <c r="K23" i="1"/>
  <c r="G23" i="1"/>
  <c r="Q22" i="1"/>
  <c r="P22" i="1"/>
  <c r="M22" i="1"/>
  <c r="K22" i="1"/>
  <c r="J22" i="1"/>
  <c r="G22" i="1"/>
  <c r="P21" i="1"/>
  <c r="M21" i="1"/>
  <c r="Q21" i="1" s="1"/>
  <c r="K21" i="1"/>
  <c r="G21" i="1"/>
  <c r="Q20" i="1"/>
  <c r="P20" i="1"/>
  <c r="O20" i="1"/>
  <c r="N20" i="1"/>
  <c r="K20" i="1"/>
  <c r="J20" i="1"/>
  <c r="I20" i="1"/>
  <c r="H20" i="1"/>
  <c r="M18" i="1"/>
  <c r="K18" i="1"/>
  <c r="G18" i="1"/>
  <c r="M17" i="1"/>
  <c r="K17" i="1"/>
  <c r="G17" i="1"/>
  <c r="Q16" i="1"/>
  <c r="P16" i="1"/>
  <c r="M16" i="1"/>
  <c r="K16" i="1"/>
  <c r="J16" i="1"/>
  <c r="G16" i="1"/>
  <c r="P15" i="1"/>
  <c r="M15" i="1"/>
  <c r="Q15" i="1" s="1"/>
  <c r="K15" i="1"/>
  <c r="G15" i="1"/>
  <c r="Q14" i="1"/>
  <c r="P14" i="1"/>
  <c r="O14" i="1"/>
  <c r="N14" i="1"/>
  <c r="K14" i="1"/>
  <c r="J14" i="1"/>
  <c r="I14" i="1"/>
  <c r="H14" i="1"/>
  <c r="M12" i="1"/>
  <c r="K12" i="1"/>
  <c r="G12" i="1"/>
  <c r="M11" i="1"/>
  <c r="K11" i="1"/>
  <c r="G11" i="1"/>
  <c r="Q10" i="1"/>
  <c r="P10" i="1"/>
  <c r="M10" i="1"/>
  <c r="K10" i="1"/>
  <c r="J10" i="1"/>
  <c r="G10" i="1"/>
  <c r="P9" i="1"/>
  <c r="M9" i="1"/>
  <c r="Q9" i="1" s="1"/>
  <c r="K9" i="1"/>
  <c r="G9" i="1"/>
  <c r="Q8" i="1"/>
  <c r="Q42" i="1" s="1"/>
  <c r="P8" i="1"/>
  <c r="P41" i="1" s="1"/>
  <c r="O8" i="1"/>
  <c r="O40" i="1" s="1"/>
  <c r="N8" i="1"/>
  <c r="N39" i="1" s="1"/>
  <c r="K8" i="1"/>
  <c r="J8" i="1"/>
  <c r="I8" i="1"/>
  <c r="H8" i="1"/>
  <c r="G6" i="1"/>
  <c r="G5" i="1"/>
  <c r="G4" i="1"/>
  <c r="G3" i="1"/>
  <c r="K2" i="1"/>
  <c r="J2" i="1"/>
  <c r="J41" i="1" s="1"/>
  <c r="I2" i="1"/>
  <c r="I40" i="1" s="1"/>
  <c r="H2" i="1"/>
  <c r="H27" i="1" s="1"/>
  <c r="H21" i="1" l="1"/>
  <c r="H33" i="1"/>
  <c r="H39" i="1"/>
  <c r="I9" i="1"/>
  <c r="N9" i="1"/>
  <c r="P11" i="1"/>
  <c r="I15" i="1"/>
  <c r="N15" i="1"/>
  <c r="P17" i="1"/>
  <c r="I21" i="1"/>
  <c r="N21" i="1"/>
  <c r="P23" i="1"/>
  <c r="I27" i="1"/>
  <c r="N27" i="1"/>
  <c r="P29" i="1"/>
  <c r="I33" i="1"/>
  <c r="N33" i="1"/>
  <c r="P35" i="1"/>
  <c r="I39" i="1"/>
  <c r="H9" i="1"/>
  <c r="H15" i="1"/>
  <c r="J9" i="1"/>
  <c r="O9" i="1"/>
  <c r="I10" i="1"/>
  <c r="O10" i="1"/>
  <c r="J11" i="1"/>
  <c r="Q11" i="1"/>
  <c r="Q12" i="1"/>
  <c r="J15" i="1"/>
  <c r="O15" i="1"/>
  <c r="I16" i="1"/>
  <c r="O16" i="1"/>
  <c r="J17" i="1"/>
  <c r="Q17" i="1"/>
  <c r="Q18" i="1"/>
  <c r="J21" i="1"/>
  <c r="O21" i="1"/>
  <c r="I22" i="1"/>
  <c r="O22" i="1"/>
  <c r="J23" i="1"/>
  <c r="Q23" i="1"/>
  <c r="Q24" i="1"/>
  <c r="J27" i="1"/>
  <c r="O27" i="1"/>
  <c r="I28" i="1"/>
  <c r="O28" i="1"/>
  <c r="J29" i="1"/>
  <c r="Q29" i="1"/>
  <c r="Q30" i="1"/>
  <c r="J33" i="1"/>
  <c r="O33" i="1"/>
  <c r="I34" i="1"/>
  <c r="O34" i="1"/>
  <c r="J35" i="1"/>
  <c r="Q35" i="1"/>
  <c r="Q36" i="1"/>
  <c r="J39" i="1"/>
  <c r="O39" i="1"/>
  <c r="Q41" i="1"/>
  <c r="T19" i="3"/>
  <c r="U3" i="3"/>
  <c r="U18" i="3" s="1"/>
  <c r="V3" i="3"/>
  <c r="V18" i="3" s="1"/>
  <c r="W3" i="3"/>
  <c r="W18" i="3" s="1"/>
  <c r="X3" i="3"/>
  <c r="X18" i="3" s="1"/>
  <c r="Y3" i="3"/>
  <c r="Y18" i="3" s="1"/>
  <c r="Z3" i="3"/>
  <c r="Z18" i="3" s="1"/>
  <c r="AA3" i="3"/>
  <c r="AA18" i="3" s="1"/>
  <c r="AB3" i="3"/>
  <c r="AB18" i="3" s="1"/>
  <c r="AC3" i="3"/>
  <c r="AC18" i="3" s="1"/>
  <c r="U4" i="3"/>
  <c r="U19" i="3" s="1"/>
  <c r="V4" i="3"/>
  <c r="V19" i="3" s="1"/>
  <c r="W4" i="3"/>
  <c r="W19" i="3" s="1"/>
  <c r="X4" i="3"/>
  <c r="X19" i="3" s="1"/>
  <c r="Y4" i="3"/>
  <c r="Y19" i="3" s="1"/>
  <c r="Z4" i="3"/>
  <c r="Z19" i="3" s="1"/>
  <c r="AA4" i="3"/>
  <c r="AA19" i="3" s="1"/>
  <c r="AB4" i="3"/>
  <c r="AB19" i="3" s="1"/>
  <c r="AC4" i="3"/>
  <c r="AC19" i="3" s="1"/>
  <c r="U5" i="3"/>
  <c r="U20" i="3" s="1"/>
  <c r="V5" i="3"/>
  <c r="V20" i="3" s="1"/>
  <c r="W5" i="3"/>
  <c r="W20" i="3" s="1"/>
  <c r="X5" i="3"/>
  <c r="X20" i="3" s="1"/>
  <c r="Y5" i="3"/>
  <c r="Y20" i="3" s="1"/>
  <c r="Z5" i="3"/>
  <c r="Z20" i="3" s="1"/>
  <c r="AA5" i="3"/>
  <c r="AA20" i="3" s="1"/>
  <c r="AB5" i="3"/>
  <c r="AB20" i="3" s="1"/>
  <c r="AC5" i="3"/>
  <c r="AC20" i="3" s="1"/>
  <c r="U6" i="3"/>
  <c r="U21" i="3" s="1"/>
  <c r="V6" i="3"/>
  <c r="V21" i="3" s="1"/>
  <c r="W6" i="3"/>
  <c r="W21" i="3" s="1"/>
  <c r="X6" i="3"/>
  <c r="X21" i="3" s="1"/>
  <c r="Y6" i="3"/>
  <c r="Y21" i="3" s="1"/>
  <c r="Z6" i="3"/>
  <c r="Z21" i="3" s="1"/>
  <c r="AA6" i="3"/>
  <c r="AA21" i="3" s="1"/>
  <c r="AB6" i="3"/>
  <c r="AB21" i="3" s="1"/>
  <c r="AC6" i="3"/>
  <c r="AC21" i="3" s="1"/>
  <c r="U7" i="3"/>
  <c r="U22" i="3" s="1"/>
  <c r="V7" i="3"/>
  <c r="V22" i="3" s="1"/>
  <c r="W7" i="3"/>
  <c r="W22" i="3" s="1"/>
  <c r="X7" i="3"/>
  <c r="X22" i="3" s="1"/>
  <c r="Y7" i="3"/>
  <c r="Y22" i="3" s="1"/>
  <c r="Z7" i="3"/>
  <c r="Z22" i="3" s="1"/>
  <c r="AA7" i="3"/>
  <c r="AA22" i="3" s="1"/>
  <c r="AB7" i="3"/>
  <c r="AB22" i="3" s="1"/>
  <c r="AC7" i="3"/>
  <c r="AC22" i="3" s="1"/>
  <c r="U8" i="3"/>
  <c r="U23" i="3" s="1"/>
  <c r="V8" i="3"/>
  <c r="V23" i="3" s="1"/>
  <c r="W8" i="3"/>
  <c r="W23" i="3" s="1"/>
  <c r="X8" i="3"/>
  <c r="X23" i="3" s="1"/>
  <c r="Y8" i="3"/>
  <c r="Y23" i="3" s="1"/>
  <c r="Z8" i="3"/>
  <c r="Z23" i="3" s="1"/>
  <c r="AA8" i="3"/>
  <c r="AA23" i="3" s="1"/>
  <c r="AB8" i="3"/>
  <c r="AB23" i="3" s="1"/>
  <c r="AC8" i="3"/>
  <c r="AC23" i="3" s="1"/>
  <c r="T8" i="3"/>
  <c r="T23" i="3" s="1"/>
  <c r="T7" i="3"/>
  <c r="T22" i="3" s="1"/>
  <c r="T6" i="3"/>
  <c r="T21" i="3" s="1"/>
  <c r="T5" i="3"/>
  <c r="T20" i="3" s="1"/>
  <c r="T4" i="3"/>
  <c r="T3" i="3"/>
  <c r="T18" i="3" s="1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H3" i="3" l="1"/>
  <c r="H18" i="3" s="1"/>
  <c r="X27" i="3" s="1"/>
  <c r="H4" i="3"/>
  <c r="H19" i="3" s="1"/>
  <c r="X28" i="3" s="1"/>
  <c r="H5" i="3"/>
  <c r="H20" i="3" s="1"/>
  <c r="X29" i="3" s="1"/>
  <c r="H6" i="3"/>
  <c r="H21" i="3" s="1"/>
  <c r="X30" i="3" s="1"/>
  <c r="C3" i="3"/>
  <c r="C18" i="3" s="1"/>
  <c r="S27" i="3" s="1"/>
  <c r="C4" i="3"/>
  <c r="C19" i="3" s="1"/>
  <c r="S28" i="3" s="1"/>
  <c r="C5" i="3"/>
  <c r="C20" i="3" s="1"/>
  <c r="S29" i="3" s="1"/>
  <c r="C6" i="3"/>
  <c r="C21" i="3" s="1"/>
  <c r="S30" i="3" s="1"/>
  <c r="D5" i="3"/>
  <c r="D20" i="3" s="1"/>
  <c r="T29" i="3" s="1"/>
  <c r="D6" i="3"/>
  <c r="D21" i="3" s="1"/>
  <c r="T30" i="3" s="1"/>
  <c r="D4" i="3"/>
  <c r="D19" i="3" s="1"/>
  <c r="T28" i="3" s="1"/>
  <c r="D3" i="3"/>
  <c r="D18" i="3" s="1"/>
  <c r="T27" i="3" s="1"/>
  <c r="A5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18" i="4" l="1"/>
  <c r="A17" i="4"/>
  <c r="A16" i="4"/>
  <c r="O15" i="4"/>
  <c r="A15" i="4"/>
  <c r="A14" i="4"/>
  <c r="A13" i="4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O5" i="4"/>
  <c r="L18" i="4" s="1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J13" i="4" l="1"/>
  <c r="G13" i="4"/>
  <c r="L13" i="4"/>
  <c r="H14" i="4"/>
  <c r="E15" i="4"/>
  <c r="E16" i="4"/>
  <c r="C18" i="4"/>
  <c r="H18" i="4"/>
  <c r="G4" i="4"/>
  <c r="C13" i="4"/>
  <c r="H13" i="4"/>
  <c r="K14" i="4"/>
  <c r="I14" i="4"/>
  <c r="I15" i="4"/>
  <c r="I16" i="4"/>
  <c r="D18" i="4"/>
  <c r="I18" i="4"/>
  <c r="I17" i="4"/>
  <c r="E18" i="4"/>
  <c r="K18" i="4"/>
  <c r="D13" i="4"/>
  <c r="I13" i="4"/>
  <c r="D14" i="4"/>
  <c r="L14" i="4"/>
  <c r="D4" i="4"/>
  <c r="E13" i="4"/>
  <c r="K13" i="4"/>
  <c r="E14" i="4"/>
  <c r="L15" i="4"/>
  <c r="L16" i="4"/>
  <c r="J18" i="4"/>
  <c r="G18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U27" i="3" s="1"/>
  <c r="F20" i="3"/>
  <c r="V29" i="3" s="1"/>
  <c r="G20" i="3"/>
  <c r="W29" i="3" s="1"/>
  <c r="H23" i="3"/>
  <c r="X32" i="3" s="1"/>
  <c r="J21" i="3"/>
  <c r="Z30" i="3" s="1"/>
  <c r="L20" i="3"/>
  <c r="AB29" i="3" s="1"/>
  <c r="E19" i="3"/>
  <c r="U28" i="3" s="1"/>
  <c r="F21" i="3"/>
  <c r="V30" i="3" s="1"/>
  <c r="H22" i="3"/>
  <c r="X31" i="3" s="1"/>
  <c r="K19" i="3"/>
  <c r="AA28" i="3" s="1"/>
  <c r="K21" i="3"/>
  <c r="AA30" i="3" s="1"/>
  <c r="L21" i="3"/>
  <c r="AB30" i="3" s="1"/>
  <c r="E20" i="3"/>
  <c r="U29" i="3" s="1"/>
  <c r="F18" i="3"/>
  <c r="V27" i="3" s="1"/>
  <c r="F22" i="3"/>
  <c r="V31" i="3" s="1"/>
  <c r="G19" i="3"/>
  <c r="W28" i="3" s="1"/>
  <c r="G21" i="3"/>
  <c r="W30" i="3" s="1"/>
  <c r="I22" i="3"/>
  <c r="Y31" i="3" s="1"/>
  <c r="J18" i="3"/>
  <c r="Z27" i="3" s="1"/>
  <c r="J20" i="3"/>
  <c r="Z29" i="3" s="1"/>
  <c r="J22" i="3"/>
  <c r="Z31" i="3" s="1"/>
  <c r="L18" i="3"/>
  <c r="AB27" i="3" s="1"/>
  <c r="L22" i="3"/>
  <c r="AB31" i="3" s="1"/>
  <c r="C22" i="3"/>
  <c r="S31" i="3" s="1"/>
  <c r="E22" i="3"/>
  <c r="U31" i="3" s="1"/>
  <c r="G18" i="3"/>
  <c r="W27" i="3" s="1"/>
  <c r="G22" i="3"/>
  <c r="W31" i="3" s="1"/>
  <c r="J19" i="3"/>
  <c r="Z28" i="3" s="1"/>
  <c r="J23" i="3"/>
  <c r="Z32" i="3" s="1"/>
  <c r="C23" i="3"/>
  <c r="S32" i="3" s="1"/>
  <c r="E23" i="3"/>
  <c r="U32" i="3" s="1"/>
  <c r="I18" i="3"/>
  <c r="Y27" i="3" s="1"/>
  <c r="I20" i="3"/>
  <c r="Y29" i="3" s="1"/>
  <c r="I23" i="3"/>
  <c r="Y32" i="3" s="1"/>
  <c r="K23" i="3"/>
  <c r="AA32" i="3" s="1"/>
  <c r="D22" i="3"/>
  <c r="T31" i="3" s="1"/>
  <c r="T38" i="3" s="1"/>
  <c r="D23" i="3"/>
  <c r="T32" i="3" s="1"/>
  <c r="E21" i="3"/>
  <c r="U30" i="3" s="1"/>
  <c r="F19" i="3"/>
  <c r="V28" i="3" s="1"/>
  <c r="F23" i="3"/>
  <c r="V32" i="3" s="1"/>
  <c r="I19" i="3"/>
  <c r="Y28" i="3" s="1"/>
  <c r="I21" i="3"/>
  <c r="Y30" i="3" s="1"/>
  <c r="G23" i="3"/>
  <c r="W32" i="3" s="1"/>
  <c r="K18" i="3"/>
  <c r="AA27" i="3" s="1"/>
  <c r="K20" i="3"/>
  <c r="AA29" i="3" s="1"/>
  <c r="K22" i="3"/>
  <c r="AA31" i="3" s="1"/>
  <c r="L19" i="3"/>
  <c r="AB28" i="3" s="1"/>
  <c r="L23" i="3"/>
  <c r="AB32" i="3" s="1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T37" i="3" l="1"/>
  <c r="U37" i="3"/>
  <c r="X36" i="3"/>
</calcChain>
</file>

<file path=xl/sharedStrings.xml><?xml version="1.0" encoding="utf-8"?>
<sst xmlns="http://schemas.openxmlformats.org/spreadsheetml/2006/main" count="210" uniqueCount="56">
  <si>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</si>
  <si>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</si>
  <si>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</si>
  <si>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</si>
  <si>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</si>
  <si>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</si>
  <si>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</si>
  <si>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</si>
  <si>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</si>
  <si>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</si>
  <si>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</si>
  <si>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</si>
  <si>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</si>
  <si>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</si>
  <si>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</si>
  <si>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</si>
  <si>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</si>
  <si>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</si>
  <si>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</si>
  <si>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</si>
  <si>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</si>
  <si>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</si>
  <si>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</si>
  <si>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</si>
  <si>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</si>
  <si>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</si>
  <si>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</si>
  <si>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</si>
  <si>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</si>
  <si>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</si>
  <si>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</si>
  <si>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</si>
  <si>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</si>
  <si>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</si>
  <si>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</si>
  <si>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</si>
  <si>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mono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</si>
  <si>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</si>
  <si>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</si>
  <si>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</si>
  <si>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</si>
  <si>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</si>
  <si>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</si>
  <si>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</si>
  <si>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</si>
  <si>
    <t>Reflektions vinklen</t>
  </si>
  <si>
    <t>Vinklen mellem Rx og Tx</t>
  </si>
  <si>
    <t>Forskel</t>
  </si>
  <si>
    <t>X</t>
  </si>
  <si>
    <t>Dist 1</t>
  </si>
  <si>
    <t>Dist 2</t>
  </si>
  <si>
    <t>Dist 4</t>
  </si>
  <si>
    <t>Dist 8</t>
  </si>
  <si>
    <t>Dist 15</t>
  </si>
  <si>
    <t>Dist 30</t>
  </si>
  <si>
    <t>Meas2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</si>
</sst>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kr.&quot;\ * #,##0.00_ ;_ &quot;kr.&quot;\ * \-#,##0.00_ ;_ &quot;kr.&quot;\ * &quot;-&quot;??_ ;_ @_ 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21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14" fontId="0" fillId="0" borderId="0" xfId="0" applyNumberFormat="1" applyAlignment="1">
      <alignment horizontal="left"/>
    </xf>
    <xf numFmtId="2" fontId="0" fillId="0" borderId="32" xfId="0" applyNumberFormat="1" applyBorder="1"/>
    <xf numFmtId="2" fontId="0" fillId="0" borderId="41" xfId="0" applyNumberFormat="1" applyBorder="1"/>
    <xf numFmtId="2" fontId="0" fillId="0" borderId="42" xfId="0" applyNumberFormat="1" applyBorder="1"/>
    <xf numFmtId="2" fontId="0" fillId="0" borderId="31" xfId="0" applyNumberFormat="1" applyBorder="1"/>
    <xf numFmtId="2" fontId="0" fillId="0" borderId="22" xfId="0" applyNumberFormat="1" applyBorder="1"/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46" xfId="0" applyNumberFormat="1" applyBorder="1"/>
    <xf numFmtId="2" fontId="0" fillId="0" borderId="47" xfId="0" applyNumberFormat="1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24" xfId="0" applyNumberFormat="1" applyBorder="1"/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tti/Documents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  <cell r="D3">
            <v>40.549999999999997</v>
          </cell>
          <cell r="E3">
            <v>37.200000000000003</v>
          </cell>
          <cell r="F3">
            <v>65.05</v>
          </cell>
          <cell r="G3">
            <v>36.729999999999997</v>
          </cell>
          <cell r="H3">
            <v>36.51</v>
          </cell>
          <cell r="I3">
            <v>63.65</v>
          </cell>
          <cell r="J3">
            <v>37.590000000000003</v>
          </cell>
          <cell r="K3">
            <v>62.61</v>
          </cell>
          <cell r="L3">
            <v>38.090000000000003</v>
          </cell>
          <cell r="O3">
            <v>0.13176899999999966</v>
          </cell>
          <cell r="P3">
            <v>0.26832400000000073</v>
          </cell>
          <cell r="Q3">
            <v>3.4595999999997337E-2</v>
          </cell>
          <cell r="R3">
            <v>2.8900000000034399E-4</v>
          </cell>
          <cell r="S3">
            <v>7.2899999999997855E-2</v>
          </cell>
          <cell r="T3">
            <v>0.22467599999999008</v>
          </cell>
          <cell r="U3">
            <v>2.7888999999998158E-2</v>
          </cell>
          <cell r="V3">
            <v>8.1000000000134038E-5</v>
          </cell>
          <cell r="W3">
            <v>5.3824000000002981E-2</v>
          </cell>
          <cell r="X3">
            <v>1.4640999999998816E-2</v>
          </cell>
        </row>
        <row r="12">
          <cell r="C12">
            <v>49.27</v>
          </cell>
          <cell r="D12">
            <v>41.09</v>
          </cell>
          <cell r="E12">
            <v>37.15</v>
          </cell>
          <cell r="F12">
            <v>64.569999999999993</v>
          </cell>
          <cell r="G12">
            <v>36.880000000000003</v>
          </cell>
          <cell r="H12">
            <v>35.729999999999997</v>
          </cell>
          <cell r="I12">
            <v>63.63</v>
          </cell>
          <cell r="J12">
            <v>37.57</v>
          </cell>
          <cell r="K12">
            <v>62.94</v>
          </cell>
          <cell r="L12">
            <v>38.07</v>
          </cell>
          <cell r="O12">
            <v>2.1609000000001637E-2</v>
          </cell>
          <cell r="P12">
            <v>4.8400000000024508E-4</v>
          </cell>
          <cell r="Q12">
            <v>5.5695999999998629E-2</v>
          </cell>
          <cell r="R12">
            <v>0.21436899999999431</v>
          </cell>
          <cell r="S12">
            <v>1.439999999999768E-2</v>
          </cell>
          <cell r="T12">
            <v>9.3636000000007102E-2</v>
          </cell>
          <cell r="U12">
            <v>3.4968999999996447E-2</v>
          </cell>
          <cell r="V12">
            <v>1.2099999999990496E-4</v>
          </cell>
          <cell r="W12">
            <v>9.6039999999984072E-3</v>
          </cell>
          <cell r="X12">
            <v>1.9880999999999503E-2</v>
          </cell>
        </row>
        <row r="13">
          <cell r="C13">
            <v>59.74</v>
          </cell>
          <cell r="D13">
            <v>52.4</v>
          </cell>
          <cell r="E13">
            <v>46.08</v>
          </cell>
          <cell r="F13">
            <v>53.21</v>
          </cell>
          <cell r="G13">
            <v>47.12</v>
          </cell>
          <cell r="H13">
            <v>41.03</v>
          </cell>
          <cell r="I13">
            <v>53.07</v>
          </cell>
          <cell r="J13">
            <v>51.58</v>
          </cell>
          <cell r="K13">
            <v>56.98</v>
          </cell>
          <cell r="L13">
            <v>45.44</v>
          </cell>
          <cell r="O13">
            <v>8.0372250000000047</v>
          </cell>
          <cell r="P13">
            <v>0.14212900000000184</v>
          </cell>
          <cell r="Q13">
            <v>4.3560000000003301E-3</v>
          </cell>
          <cell r="R13">
            <v>1.0240000000002292E-3</v>
          </cell>
          <cell r="S13">
            <v>8.7024999999996813E-2</v>
          </cell>
          <cell r="T13">
            <v>6.3000999999998836E-2</v>
          </cell>
          <cell r="U13">
            <v>9.9856000000001582E-2</v>
          </cell>
          <cell r="V13">
            <v>2.0164000000000855E-2</v>
          </cell>
          <cell r="W13">
            <v>3.3489000000002538E-2</v>
          </cell>
          <cell r="X13">
            <v>2.160899999999746E-2</v>
          </cell>
        </row>
        <row r="22">
          <cell r="C22">
            <v>62.88</v>
          </cell>
          <cell r="D22">
            <v>53.33</v>
          </cell>
          <cell r="E22">
            <v>45.86</v>
          </cell>
          <cell r="F22">
            <v>53.27</v>
          </cell>
          <cell r="G22">
            <v>46.98</v>
          </cell>
          <cell r="H22">
            <v>41.21</v>
          </cell>
          <cell r="I22">
            <v>53.35</v>
          </cell>
          <cell r="J22">
            <v>51.63</v>
          </cell>
          <cell r="K22">
            <v>56.84</v>
          </cell>
          <cell r="L22">
            <v>45.53</v>
          </cell>
          <cell r="O22">
            <v>9.302499999999983E-2</v>
          </cell>
          <cell r="P22">
            <v>0.305808999999997</v>
          </cell>
          <cell r="Q22">
            <v>2.371599999999888E-2</v>
          </cell>
          <cell r="R22">
            <v>8.4640000000010766E-3</v>
          </cell>
          <cell r="S22">
            <v>2.4024999999998149E-2</v>
          </cell>
          <cell r="T22">
            <v>5.0409999999997098E-3</v>
          </cell>
          <cell r="U22">
            <v>1.2960000000000983E-3</v>
          </cell>
          <cell r="V22">
            <v>8.4639999999997703E-3</v>
          </cell>
          <cell r="W22">
            <v>1.8490000000011585E-3</v>
          </cell>
          <cell r="X22">
            <v>5.616899999999752E-2</v>
          </cell>
        </row>
        <row r="23">
          <cell r="C23">
            <v>73.12</v>
          </cell>
          <cell r="D23">
            <v>62.58</v>
          </cell>
          <cell r="E23">
            <v>57.83</v>
          </cell>
          <cell r="F23">
            <v>49.13</v>
          </cell>
          <cell r="G23">
            <v>56.9</v>
          </cell>
          <cell r="H23">
            <v>50.36</v>
          </cell>
          <cell r="I23">
            <v>65.28</v>
          </cell>
          <cell r="J23">
            <v>44.5</v>
          </cell>
          <cell r="K23">
            <v>51.22</v>
          </cell>
          <cell r="L23">
            <v>50.55</v>
          </cell>
          <cell r="O23">
            <v>3.5456890000000367</v>
          </cell>
          <cell r="P23">
            <v>0.10758399999999728</v>
          </cell>
          <cell r="Q23">
            <v>4.0000000000040925E-4</v>
          </cell>
          <cell r="R23">
            <v>0.20340100000000047</v>
          </cell>
          <cell r="S23">
            <v>1.6000000000010687E-3</v>
          </cell>
          <cell r="T23">
            <v>0.24108099999999966</v>
          </cell>
          <cell r="U23">
            <v>0.80102499999999288</v>
          </cell>
          <cell r="V23">
            <v>4.4890000000000225E-3</v>
          </cell>
          <cell r="W23">
            <v>0.36481599999999903</v>
          </cell>
          <cell r="X23">
            <v>1.5625E-2</v>
          </cell>
        </row>
        <row r="32">
          <cell r="C32">
            <v>71.349999999999994</v>
          </cell>
          <cell r="D32">
            <v>63.4</v>
          </cell>
          <cell r="E32">
            <v>57.4</v>
          </cell>
          <cell r="F32">
            <v>49.85</v>
          </cell>
          <cell r="G32">
            <v>57.06</v>
          </cell>
          <cell r="H32">
            <v>49.57</v>
          </cell>
          <cell r="I32">
            <v>62.78</v>
          </cell>
          <cell r="J32">
            <v>44.48</v>
          </cell>
          <cell r="K32">
            <v>51.4</v>
          </cell>
          <cell r="L32">
            <v>50.63</v>
          </cell>
          <cell r="O32">
            <v>1.2768999999999897E-2</v>
          </cell>
          <cell r="P32">
            <v>0.24206400000000436</v>
          </cell>
          <cell r="Q32">
            <v>0.16809999999999137</v>
          </cell>
          <cell r="R32">
            <v>7.2360999999999107E-2</v>
          </cell>
          <cell r="S32">
            <v>1.439999999999768E-2</v>
          </cell>
          <cell r="T32">
            <v>8.9400999999999689E-2</v>
          </cell>
          <cell r="U32">
            <v>2.5760250000000129</v>
          </cell>
          <cell r="V32">
            <v>7.5690000000005735E-3</v>
          </cell>
          <cell r="W32">
            <v>0.61465599999999831</v>
          </cell>
          <cell r="X32">
            <v>2.0249999999995142E-3</v>
          </cell>
        </row>
        <row r="33">
          <cell r="C33">
            <v>83.41</v>
          </cell>
          <cell r="D33">
            <v>73.52</v>
          </cell>
          <cell r="E33">
            <v>73.05</v>
          </cell>
          <cell r="F33">
            <v>56.15</v>
          </cell>
          <cell r="G33">
            <v>67.55</v>
          </cell>
          <cell r="H33">
            <v>61.27</v>
          </cell>
          <cell r="I33">
            <v>52.05</v>
          </cell>
          <cell r="J33">
            <v>53.7</v>
          </cell>
          <cell r="K33">
            <v>53.03</v>
          </cell>
          <cell r="L33">
            <v>56.2</v>
          </cell>
          <cell r="O33">
            <v>4.624000000001639E-3</v>
          </cell>
          <cell r="P33">
            <v>4.6225000000001466E-2</v>
          </cell>
          <cell r="Q33">
            <v>2.9160000000002209E-3</v>
          </cell>
          <cell r="R33">
            <v>3.5721000000000024E-2</v>
          </cell>
          <cell r="S33">
            <v>5.3361000000004044E-2</v>
          </cell>
          <cell r="T33">
            <v>5.6168999999994154E-2</v>
          </cell>
          <cell r="U33">
            <v>8.1000000000134038E-5</v>
          </cell>
          <cell r="V33">
            <v>3.8415999999999201E-2</v>
          </cell>
          <cell r="W33">
            <v>7.0559999999981471E-3</v>
          </cell>
          <cell r="X33">
            <v>5.1840000000003932E-3</v>
          </cell>
        </row>
        <row r="42">
          <cell r="C42">
            <v>83.84</v>
          </cell>
          <cell r="D42">
            <v>73.83</v>
          </cell>
          <cell r="E42">
            <v>73.31</v>
          </cell>
          <cell r="F42">
            <v>55.92</v>
          </cell>
          <cell r="G42">
            <v>68.48</v>
          </cell>
          <cell r="H42">
            <v>61.67</v>
          </cell>
          <cell r="I42">
            <v>52.12</v>
          </cell>
          <cell r="J42">
            <v>53.85</v>
          </cell>
          <cell r="K42">
            <v>52.84</v>
          </cell>
          <cell r="L42">
            <v>56.25</v>
          </cell>
          <cell r="O42">
            <v>0.13104399999999622</v>
          </cell>
          <cell r="P42">
            <v>9.0249999999997832E-3</v>
          </cell>
          <cell r="Q42">
            <v>4.2436000000001264E-2</v>
          </cell>
          <cell r="R42">
            <v>1.6809999999997389E-3</v>
          </cell>
          <cell r="S42">
            <v>0.48860099999999729</v>
          </cell>
          <cell r="T42">
            <v>2.6569000000003559E-2</v>
          </cell>
          <cell r="U42">
            <v>3.720999999999126E-3</v>
          </cell>
          <cell r="V42">
            <v>2.1159999999999426E-3</v>
          </cell>
          <cell r="W42">
            <v>1.1236000000001856E-2</v>
          </cell>
          <cell r="X42">
            <v>4.8400000000024508E-4</v>
          </cell>
        </row>
        <row r="43">
          <cell r="C43">
            <v>94.53</v>
          </cell>
          <cell r="D43">
            <v>87.75</v>
          </cell>
          <cell r="E43">
            <v>80.459999999999994</v>
          </cell>
          <cell r="F43">
            <v>65.94</v>
          </cell>
          <cell r="G43">
            <v>79.2</v>
          </cell>
          <cell r="H43">
            <v>73.58</v>
          </cell>
          <cell r="I43">
            <v>58.85</v>
          </cell>
          <cell r="J43">
            <v>63.28</v>
          </cell>
          <cell r="K43">
            <v>59.64</v>
          </cell>
          <cell r="L43">
            <v>56.95</v>
          </cell>
          <cell r="O43">
            <v>4.4890000000009748E-3</v>
          </cell>
          <cell r="P43">
            <v>0.14592400000000383</v>
          </cell>
          <cell r="Q43">
            <v>8.5849000000012055E-2</v>
          </cell>
          <cell r="R43">
            <v>0.43824399999998931</v>
          </cell>
          <cell r="S43">
            <v>1.5650010000000119</v>
          </cell>
          <cell r="T43">
            <v>0.89302499999998708</v>
          </cell>
          <cell r="U43">
            <v>2.6569000000001241E-2</v>
          </cell>
          <cell r="V43">
            <v>1.6900000000000664E-2</v>
          </cell>
          <cell r="W43">
            <v>9.2416000000001247E-2</v>
          </cell>
          <cell r="X43">
            <v>4.488999999999071E-3</v>
          </cell>
        </row>
        <row r="52">
          <cell r="C52">
            <v>94.69</v>
          </cell>
          <cell r="D52">
            <v>87.09</v>
          </cell>
          <cell r="E52">
            <v>79.83</v>
          </cell>
          <cell r="F52">
            <v>65.22</v>
          </cell>
          <cell r="G52">
            <v>80.95</v>
          </cell>
          <cell r="H52">
            <v>72.17</v>
          </cell>
          <cell r="I52">
            <v>58.84</v>
          </cell>
          <cell r="J52">
            <v>63.28</v>
          </cell>
          <cell r="K52">
            <v>59.59</v>
          </cell>
          <cell r="L52">
            <v>57</v>
          </cell>
          <cell r="O52">
            <v>8.6489999999980124E-3</v>
          </cell>
          <cell r="P52">
            <v>7.7283999999995329E-2</v>
          </cell>
          <cell r="Q52">
            <v>0.85192900000002958</v>
          </cell>
          <cell r="R52">
            <v>3.3640000000008043E-3</v>
          </cell>
          <cell r="S52">
            <v>0.24900099999999523</v>
          </cell>
          <cell r="T52">
            <v>0.21622500000000316</v>
          </cell>
          <cell r="U52">
            <v>2.3409000000001776E-2</v>
          </cell>
          <cell r="V52">
            <v>1.6900000000000664E-2</v>
          </cell>
          <cell r="W52">
            <v>0.12531599999999943</v>
          </cell>
          <cell r="X52">
            <v>2.8899999999986087E-4</v>
          </cell>
        </row>
        <row r="53">
          <cell r="C53">
            <v>102.84</v>
          </cell>
          <cell r="D53">
            <v>97.93</v>
          </cell>
          <cell r="E53">
            <v>91.62</v>
          </cell>
          <cell r="F53">
            <v>75.42</v>
          </cell>
          <cell r="G53">
            <v>94.15</v>
          </cell>
          <cell r="H53">
            <v>82.65</v>
          </cell>
          <cell r="I53">
            <v>71</v>
          </cell>
          <cell r="J53">
            <v>73.38</v>
          </cell>
          <cell r="K53">
            <v>62.73</v>
          </cell>
          <cell r="L53">
            <v>62.7</v>
          </cell>
          <cell r="O53">
            <v>1.4065959999999831</v>
          </cell>
          <cell r="P53">
            <v>4.3430560000000131</v>
          </cell>
          <cell r="Q53">
            <v>1.4883999999999973</v>
          </cell>
          <cell r="R53">
            <v>2.7889000000000531E-2</v>
          </cell>
          <cell r="S53">
            <v>7.562500000000312E-2</v>
          </cell>
          <cell r="T53">
            <v>2.5281000000001917E-2</v>
          </cell>
          <cell r="U53">
            <v>1.4184810000000059</v>
          </cell>
          <cell r="V53">
            <v>1.1448999999999853E-2</v>
          </cell>
          <cell r="W53">
            <v>4.9284000000000577E-2</v>
          </cell>
          <cell r="X53">
            <v>7.3959999999997457E-3</v>
          </cell>
        </row>
        <row r="62">
          <cell r="C62">
            <v>101.28</v>
          </cell>
          <cell r="D62">
            <v>97.07</v>
          </cell>
          <cell r="E62">
            <v>91</v>
          </cell>
          <cell r="F62">
            <v>75.89</v>
          </cell>
          <cell r="G62">
            <v>93.49</v>
          </cell>
          <cell r="H62">
            <v>82.4</v>
          </cell>
          <cell r="I62">
            <v>69.52</v>
          </cell>
          <cell r="J62">
            <v>73.239999999999995</v>
          </cell>
          <cell r="K62">
            <v>62.74</v>
          </cell>
          <cell r="L62">
            <v>62.74</v>
          </cell>
          <cell r="O62">
            <v>7.5405159999999736</v>
          </cell>
          <cell r="P62">
            <v>1.4981759999999744</v>
          </cell>
          <cell r="Q62">
            <v>0.35999999999999316</v>
          </cell>
          <cell r="R62">
            <v>9.180899999999835E-2</v>
          </cell>
          <cell r="S62">
            <v>0.87422500000003078</v>
          </cell>
          <cell r="T62">
            <v>8.2809999999989038E-3</v>
          </cell>
          <cell r="U62">
            <v>8.3521000000000858E-2</v>
          </cell>
          <cell r="V62">
            <v>6.1008999999999945E-2</v>
          </cell>
          <cell r="W62">
            <v>4.4943999999998388E-2</v>
          </cell>
          <cell r="X62">
            <v>2.1159999999999426E-3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  <cell r="P3">
            <v>3.4968999999999105E-2</v>
          </cell>
          <cell r="Q3">
            <v>4.9729000000002715E-2</v>
          </cell>
          <cell r="R3">
            <v>1.6641000000003094E-2</v>
          </cell>
          <cell r="S3">
            <v>8.4639999999997703E-3</v>
          </cell>
          <cell r="T3">
            <v>4.2024999999999299E-2</v>
          </cell>
          <cell r="U3">
            <v>2.160899999999746E-2</v>
          </cell>
          <cell r="V3">
            <v>1.4883999999999972E-2</v>
          </cell>
          <cell r="W3">
            <v>0.15999999999999887</v>
          </cell>
          <cell r="X3">
            <v>1.0608999999998852E-2</v>
          </cell>
        </row>
        <row r="12">
          <cell r="O12">
            <v>0.15444900000000053</v>
          </cell>
          <cell r="P12">
            <v>3.7248999999999165E-2</v>
          </cell>
          <cell r="Q12">
            <v>5.9289999999986255E-3</v>
          </cell>
          <cell r="R12">
            <v>0.18404100000000786</v>
          </cell>
          <cell r="S12">
            <v>1.7640000000001337E-3</v>
          </cell>
          <cell r="T12">
            <v>1.1025000000000836E-2</v>
          </cell>
          <cell r="U12">
            <v>1.876899999999623E-2</v>
          </cell>
          <cell r="V12">
            <v>1.4400000000001093E-4</v>
          </cell>
          <cell r="W12">
            <v>0.21160000000000079</v>
          </cell>
          <cell r="X12">
            <v>1.3689000000001037E-2</v>
          </cell>
        </row>
        <row r="13">
          <cell r="O13">
            <v>3.4809999999980278E-3</v>
          </cell>
          <cell r="P13">
            <v>1.9600000000002147E-2</v>
          </cell>
          <cell r="Q13">
            <v>1.1663999999999349E-2</v>
          </cell>
          <cell r="R13">
            <v>0.54316900000000279</v>
          </cell>
          <cell r="S13">
            <v>0.20430400000000479</v>
          </cell>
          <cell r="T13">
            <v>2.4024999999998149E-2</v>
          </cell>
          <cell r="U13">
            <v>0.90249999999999186</v>
          </cell>
          <cell r="V13">
            <v>0.30250000000000471</v>
          </cell>
          <cell r="W13">
            <v>8.1000000000006143E-5</v>
          </cell>
          <cell r="X13">
            <v>1.4400000000001093E-4</v>
          </cell>
        </row>
        <row r="22">
          <cell r="O22">
            <v>7.3441000000008139E-2</v>
          </cell>
          <cell r="P22">
            <v>1.439999999999768E-2</v>
          </cell>
          <cell r="Q22">
            <v>1.1663999999999349E-2</v>
          </cell>
          <cell r="R22">
            <v>4.9728999999999544E-2</v>
          </cell>
          <cell r="S22">
            <v>0.10758399999999728</v>
          </cell>
          <cell r="T22">
            <v>2.4999999999954526E-5</v>
          </cell>
          <cell r="U22">
            <v>0.18490000000000587</v>
          </cell>
          <cell r="V22">
            <v>4.8399999999999499E-2</v>
          </cell>
          <cell r="W22">
            <v>1.4160999999999946E-2</v>
          </cell>
          <cell r="X22">
            <v>1.0239999999997744E-3</v>
          </cell>
        </row>
        <row r="23">
          <cell r="O23">
            <v>0.3831609999999997</v>
          </cell>
          <cell r="P23">
            <v>9.9999999999533894E-7</v>
          </cell>
          <cell r="Q23">
            <v>4.4520999999996376E-2</v>
          </cell>
          <cell r="R23">
            <v>1.5104409999999981</v>
          </cell>
          <cell r="S23">
            <v>1.5875999999997621E-2</v>
          </cell>
          <cell r="T23">
            <v>0.10956100000000203</v>
          </cell>
          <cell r="U23">
            <v>0.3080250000000076</v>
          </cell>
          <cell r="V23">
            <v>1.7423999999999443E-2</v>
          </cell>
          <cell r="W23">
            <v>8.4099999999978896E-4</v>
          </cell>
          <cell r="X23">
            <v>2.3104000000000312E-2</v>
          </cell>
        </row>
        <row r="32">
          <cell r="O32">
            <v>5.7120999999995273E-2</v>
          </cell>
          <cell r="P32">
            <v>4.7961000000000524E-2</v>
          </cell>
          <cell r="Q32">
            <v>3.2760999999999055E-2</v>
          </cell>
          <cell r="R32">
            <v>0.57912100000000422</v>
          </cell>
          <cell r="S32">
            <v>4.1616000000003157E-2</v>
          </cell>
          <cell r="T32">
            <v>0.37088099999999347</v>
          </cell>
          <cell r="U32">
            <v>7.022499999999654E-2</v>
          </cell>
          <cell r="V32">
            <v>0.11022400000000049</v>
          </cell>
          <cell r="W32">
            <v>3.6099999999993738E-4</v>
          </cell>
          <cell r="X32">
            <v>2.8223999999999753E-2</v>
          </cell>
        </row>
        <row r="33">
          <cell r="O33">
            <v>2.1160000000005961E-3</v>
          </cell>
          <cell r="P33">
            <v>2.1159999999992886E-3</v>
          </cell>
          <cell r="Q33">
            <v>7.2250000000013527E-3</v>
          </cell>
          <cell r="R33">
            <v>4.1209000000001203E-2</v>
          </cell>
          <cell r="S33">
            <v>1.8490000000005475E-3</v>
          </cell>
          <cell r="T33">
            <v>4.8400000000024508E-4</v>
          </cell>
          <cell r="U33">
            <v>4.5368999999997384E-2</v>
          </cell>
          <cell r="V33">
            <v>3.3639999999999803E-3</v>
          </cell>
          <cell r="W33">
            <v>4.3263999999999338E-2</v>
          </cell>
          <cell r="X33">
            <v>1.295999999999075E-3</v>
          </cell>
        </row>
        <row r="42">
          <cell r="O42">
            <v>0.81721599999996775</v>
          </cell>
          <cell r="P42">
            <v>3.0276000000002294E-2</v>
          </cell>
          <cell r="Q42">
            <v>2.0250000000014323E-3</v>
          </cell>
          <cell r="R42">
            <v>4.2848999999997361E-2</v>
          </cell>
          <cell r="S42">
            <v>2.3409000000001776E-2</v>
          </cell>
          <cell r="T42">
            <v>3.2399999999976875E-4</v>
          </cell>
          <cell r="U42">
            <v>2.7889000000000531E-2</v>
          </cell>
          <cell r="V42">
            <v>4.0000000000097771E-6</v>
          </cell>
          <cell r="W42">
            <v>1.7423999999999443E-2</v>
          </cell>
          <cell r="X42">
            <v>2.5599999999971625E-4</v>
          </cell>
        </row>
        <row r="43">
          <cell r="O43">
            <v>9.7343999999998515E-2</v>
          </cell>
          <cell r="P43">
            <v>5.4289000000001905E-2</v>
          </cell>
          <cell r="Q43">
            <v>1.7450409999999945</v>
          </cell>
          <cell r="R43">
            <v>0.11492099999999908</v>
          </cell>
          <cell r="S43">
            <v>2.499999999999716E-3</v>
          </cell>
          <cell r="T43">
            <v>1.4089689999999944</v>
          </cell>
          <cell r="U43">
            <v>1.7423999999999443E-2</v>
          </cell>
          <cell r="V43">
            <v>1.0609000000000316E-2</v>
          </cell>
          <cell r="W43">
            <v>6.24999999999929E-4</v>
          </cell>
          <cell r="X43">
            <v>9.0000000000006829E-6</v>
          </cell>
        </row>
        <row r="52">
          <cell r="O52">
            <v>0.34574399999999278</v>
          </cell>
          <cell r="P52">
            <v>0.36844899999998193</v>
          </cell>
          <cell r="Q52">
            <v>0.59136100000000835</v>
          </cell>
          <cell r="R52">
            <v>3.2041000000000736E-2</v>
          </cell>
          <cell r="S52">
            <v>1.6899999999998819E-2</v>
          </cell>
          <cell r="T52">
            <v>0.19624899999999809</v>
          </cell>
          <cell r="U52">
            <v>1.7639999999995368E-3</v>
          </cell>
          <cell r="V52">
            <v>5.9289999999997201E-3</v>
          </cell>
          <cell r="W52">
            <v>2.2499999999980389E-4</v>
          </cell>
          <cell r="X52">
            <v>3.1328999999999857E-2</v>
          </cell>
        </row>
        <row r="53">
          <cell r="O53">
            <v>0.29702500000000187</v>
          </cell>
          <cell r="P53">
            <v>7.0756000000002844E-2</v>
          </cell>
          <cell r="Q53">
            <v>0.26214399999998589</v>
          </cell>
          <cell r="R53">
            <v>2.8900000000034399E-4</v>
          </cell>
          <cell r="S53">
            <v>0.9721959999999803</v>
          </cell>
          <cell r="T53">
            <v>2.3408999999997425E-2</v>
          </cell>
          <cell r="U53">
            <v>0.16402500000001244</v>
          </cell>
          <cell r="V53">
            <v>6.2500000000007105E-2</v>
          </cell>
          <cell r="W53">
            <v>1.4400000000001093E-4</v>
          </cell>
          <cell r="X53">
            <v>8.5848999999995401E-2</v>
          </cell>
        </row>
        <row r="62">
          <cell r="O62">
            <v>1.0506249999999826</v>
          </cell>
          <cell r="P62">
            <v>1.3455999999999921E-2</v>
          </cell>
          <cell r="Q62">
            <v>7.9523999999989992E-2</v>
          </cell>
          <cell r="R62">
            <v>1.3689000000001037E-2</v>
          </cell>
          <cell r="S62">
            <v>1.3782760000000154</v>
          </cell>
          <cell r="T62">
            <v>1.0547290000000313</v>
          </cell>
          <cell r="U62">
            <v>0.13322499999999626</v>
          </cell>
          <cell r="V62">
            <v>0.10889999999998949</v>
          </cell>
          <cell r="W62">
            <v>1.0240000000006839E-3</v>
          </cell>
          <cell r="X62">
            <v>5.9290000000019084E-3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M4" sqref="M4"/>
    </sheetView>
  </sheetViews>
  <sheetFormatPr defaultRowHeight="15" x14ac:dyDescent="0.25"/>
  <sheetData>
    <row r="1" spans="1:17" x14ac:dyDescent="0.25">
      <c r="A1" t="s">
        <v>0</v>
      </c>
      <c r="C1" t="s">
        <v>1</v>
      </c>
      <c r="G1" s="82" t="s">
        <v>45</v>
      </c>
      <c r="H1" s="82"/>
      <c r="I1" s="82"/>
      <c r="J1" s="82"/>
      <c r="K1" s="82"/>
      <c r="M1" s="82" t="s">
        <v>46</v>
      </c>
      <c r="N1" s="82"/>
      <c r="O1" s="82"/>
      <c r="P1" s="82"/>
      <c r="Q1" s="82"/>
    </row>
    <row r="2" spans="1:17" x14ac:dyDescent="0.25">
      <c r="A2">
        <v>0.01</v>
      </c>
      <c r="C2">
        <v>1</v>
      </c>
      <c r="G2" t="s">
        <v>47</v>
      </c>
      <c r="H2" s="63">
        <f>A$2</f>
        <v>0.01</v>
      </c>
      <c r="I2" s="63">
        <f>A$3</f>
        <v>0.08</v>
      </c>
      <c r="J2" s="63">
        <f>A$4</f>
        <v>0.34</v>
      </c>
      <c r="K2" s="63">
        <f>A$5</f>
        <v>2</v>
      </c>
    </row>
    <row r="3" spans="1:17" x14ac:dyDescent="0.25">
      <c r="A3">
        <v>0.08</v>
      </c>
      <c r="C3">
        <v>2</v>
      </c>
      <c r="G3" s="63">
        <f>A$2</f>
        <v>0.01</v>
      </c>
      <c r="H3" s="63">
        <v>1</v>
      </c>
      <c r="I3" s="63">
        <v>8</v>
      </c>
      <c r="J3" s="63">
        <v>34</v>
      </c>
      <c r="K3" s="63">
        <v>200</v>
      </c>
    </row>
    <row r="4" spans="1:17" x14ac:dyDescent="0.25">
      <c r="A4">
        <v>0.34</v>
      </c>
      <c r="C4">
        <v>3.9</v>
      </c>
      <c r="G4" s="63">
        <f>A$3</f>
        <v>0.08</v>
      </c>
      <c r="H4" s="63" t="s">
        <v>48</v>
      </c>
      <c r="I4" s="63">
        <v>1</v>
      </c>
      <c r="J4" s="63">
        <v>4.25</v>
      </c>
      <c r="K4" s="63">
        <v>25</v>
      </c>
    </row>
    <row r="5" spans="1:17" x14ac:dyDescent="0.25">
      <c r="A5">
        <v>2</v>
      </c>
      <c r="C5">
        <v>7.9</v>
      </c>
      <c r="G5" s="63">
        <f>A$4</f>
        <v>0.34</v>
      </c>
      <c r="H5" s="63" t="s">
        <v>48</v>
      </c>
      <c r="I5" s="63" t="s">
        <v>48</v>
      </c>
      <c r="J5" s="63">
        <v>1</v>
      </c>
      <c r="K5" s="63">
        <v>5.88</v>
      </c>
    </row>
    <row r="6" spans="1:17" x14ac:dyDescent="0.25">
      <c r="C6">
        <v>15.2</v>
      </c>
      <c r="G6" s="63">
        <f>A$5</f>
        <v>2</v>
      </c>
      <c r="H6" s="63" t="s">
        <v>48</v>
      </c>
      <c r="I6" s="63" t="s">
        <v>48</v>
      </c>
      <c r="J6" s="63" t="s">
        <v>48</v>
      </c>
      <c r="K6" s="63">
        <v>1</v>
      </c>
    </row>
    <row r="7" spans="1:17" x14ac:dyDescent="0.25">
      <c r="C7">
        <v>30</v>
      </c>
    </row>
    <row r="8" spans="1:17" x14ac:dyDescent="0.25">
      <c r="G8" t="s">
        <v>49</v>
      </c>
      <c r="H8" s="64">
        <f>A$2</f>
        <v>0.01</v>
      </c>
      <c r="I8" s="64">
        <f>A$3</f>
        <v>0.08</v>
      </c>
      <c r="J8" s="64">
        <f>A$4</f>
        <v>0.34</v>
      </c>
      <c r="K8" s="64">
        <f>A$5</f>
        <v>2</v>
      </c>
      <c r="M8" t="s">
        <v>49</v>
      </c>
      <c r="N8" s="64">
        <f>A$2</f>
        <v>0.01</v>
      </c>
      <c r="O8" s="64">
        <f>A$3</f>
        <v>0.08</v>
      </c>
      <c r="P8" s="64">
        <f>A$4</f>
        <v>0.34</v>
      </c>
      <c r="Q8" s="64">
        <f>A$5</f>
        <v>2</v>
      </c>
    </row>
    <row r="9" spans="1:17" x14ac:dyDescent="0.25">
      <c r="G9" s="64">
        <f>A$2</f>
        <v>0.01</v>
      </c>
      <c r="H9" s="64">
        <f>(ATAN(H$2/($C$2/(H$3+1))))/(2*PI())*360</f>
        <v>1.1457628381751035</v>
      </c>
      <c r="I9" s="64">
        <f t="shared" ref="I9:K9" si="0">(ATAN(I$2/($C$2/(I$3+1))))/(2*PI())*360</f>
        <v>35.753887254436755</v>
      </c>
      <c r="J9" s="64">
        <f t="shared" si="0"/>
        <v>85.196514240930924</v>
      </c>
      <c r="K9" s="64">
        <f t="shared" si="0"/>
        <v>89.857473479273423</v>
      </c>
      <c r="L9" s="64"/>
      <c r="M9" s="64">
        <f>A$2</f>
        <v>0.01</v>
      </c>
      <c r="N9" s="64">
        <f>(ATAN((N$8-$M9)/$C$2))/(2*PI())*360</f>
        <v>0</v>
      </c>
      <c r="O9" s="64">
        <f>(ATAN((O$8-$M9)/$C$2))/(2*PI())*360</f>
        <v>4.0041729407093882</v>
      </c>
      <c r="P9" s="64">
        <f t="shared" ref="P9:Q12" si="1">(ATAN((P$8-$M9)/$C$2))/(2*PI())*360</f>
        <v>18.262889942194128</v>
      </c>
      <c r="Q9" s="64">
        <f t="shared" si="1"/>
        <v>63.319897211468088</v>
      </c>
    </row>
    <row r="10" spans="1:17" x14ac:dyDescent="0.25">
      <c r="G10" s="64">
        <f>A$3</f>
        <v>0.08</v>
      </c>
      <c r="H10" s="64" t="s">
        <v>48</v>
      </c>
      <c r="I10" s="64">
        <f>(ATAN(I$2/($C$2/(I$4+1))))/(2*PI())*360</f>
        <v>9.0902769208223226</v>
      </c>
      <c r="J10" s="64">
        <f t="shared" ref="J10:K10" si="2">(ATAN(J$2/($C$2/(J$4+1))))/(2*PI())*360</f>
        <v>60.741400396253475</v>
      </c>
      <c r="K10" s="64">
        <f t="shared" si="2"/>
        <v>88.898293884793631</v>
      </c>
      <c r="L10" s="64"/>
      <c r="M10" s="64">
        <f>A$3</f>
        <v>0.08</v>
      </c>
      <c r="N10" s="64" t="s">
        <v>48</v>
      </c>
      <c r="O10" s="64">
        <f>(ATAN((O$8-$M10)/$C$2))/(2*PI())*360</f>
        <v>0</v>
      </c>
      <c r="P10" s="64">
        <f t="shared" si="1"/>
        <v>14.574216198038741</v>
      </c>
      <c r="Q10" s="64">
        <f t="shared" si="1"/>
        <v>62.487997376148556</v>
      </c>
    </row>
    <row r="11" spans="1:17" x14ac:dyDescent="0.25">
      <c r="G11" s="64">
        <f>A$4</f>
        <v>0.34</v>
      </c>
      <c r="H11" s="64" t="s">
        <v>48</v>
      </c>
      <c r="I11" s="64" t="s">
        <v>48</v>
      </c>
      <c r="J11" s="64">
        <f>(ATAN(J$2/($C$2/(J$5+1))))/(2*PI())*360</f>
        <v>34.215702132437407</v>
      </c>
      <c r="K11" s="64">
        <f>(ATAN(K$2/($C$2/(K$5+1))))/(2*PI())*360</f>
        <v>85.843370102683792</v>
      </c>
      <c r="L11" s="64"/>
      <c r="M11" s="64">
        <f>A$4</f>
        <v>0.34</v>
      </c>
      <c r="N11" s="64" t="s">
        <v>48</v>
      </c>
      <c r="O11" s="64" t="s">
        <v>48</v>
      </c>
      <c r="P11" s="64">
        <f t="shared" si="1"/>
        <v>0</v>
      </c>
      <c r="Q11" s="64">
        <f t="shared" si="1"/>
        <v>58.934835114501347</v>
      </c>
    </row>
    <row r="12" spans="1:17" x14ac:dyDescent="0.25">
      <c r="A12" t="s">
        <v>15</v>
      </c>
      <c r="C12">
        <f>(COUNT(A2:A10)*COUNT(A2:A10)/2 +COUNT(A2:A10)/2)*COUNT(C2:C10)</f>
        <v>60</v>
      </c>
      <c r="G12" s="64">
        <f>A$5</f>
        <v>2</v>
      </c>
      <c r="H12" s="64" t="s">
        <v>48</v>
      </c>
      <c r="I12" s="64" t="s">
        <v>48</v>
      </c>
      <c r="J12" s="64" t="s">
        <v>48</v>
      </c>
      <c r="K12" s="64">
        <f>(ATAN(K$2/($C$2/(K$6+1))))/(2*PI())*360</f>
        <v>75.963756532073532</v>
      </c>
      <c r="L12" s="64"/>
      <c r="M12" s="64">
        <f>A$5</f>
        <v>2</v>
      </c>
      <c r="N12" s="64" t="s">
        <v>48</v>
      </c>
      <c r="O12" s="64" t="s">
        <v>48</v>
      </c>
      <c r="P12" s="64" t="s">
        <v>48</v>
      </c>
      <c r="Q12" s="64">
        <f t="shared" si="1"/>
        <v>0</v>
      </c>
    </row>
    <row r="13" spans="1:17" x14ac:dyDescent="0.25">
      <c r="H13" s="64"/>
      <c r="I13" s="64"/>
      <c r="J13" s="64"/>
      <c r="K13" s="64"/>
      <c r="N13" s="64"/>
      <c r="O13" s="64"/>
      <c r="P13" s="64"/>
      <c r="Q13" s="64"/>
    </row>
    <row r="14" spans="1:17" x14ac:dyDescent="0.25">
      <c r="G14" t="s">
        <v>50</v>
      </c>
      <c r="H14" s="64">
        <f>A$2</f>
        <v>0.01</v>
      </c>
      <c r="I14" s="64">
        <f>A$3</f>
        <v>0.08</v>
      </c>
      <c r="J14" s="64">
        <f>A$4</f>
        <v>0.34</v>
      </c>
      <c r="K14" s="64">
        <f>A$5</f>
        <v>2</v>
      </c>
      <c r="M14" t="s">
        <v>49</v>
      </c>
      <c r="N14" s="64">
        <f>A$2</f>
        <v>0.01</v>
      </c>
      <c r="O14" s="64">
        <f>A$3</f>
        <v>0.08</v>
      </c>
      <c r="P14" s="64">
        <f>A$4</f>
        <v>0.34</v>
      </c>
      <c r="Q14" s="64">
        <f>A$5</f>
        <v>2</v>
      </c>
    </row>
    <row r="15" spans="1:17" x14ac:dyDescent="0.25">
      <c r="G15" s="64">
        <f>A$2</f>
        <v>0.01</v>
      </c>
      <c r="H15" s="64">
        <f>(ATAN(H$2/($C$3/(H$3+1))))/(2*PI())*360</f>
        <v>0.57293869768348593</v>
      </c>
      <c r="I15" s="64">
        <f t="shared" ref="I15:K15" si="3">(ATAN(I$2/($C$3/(I$3+1))))/(2*PI())*360</f>
        <v>19.798876354524928</v>
      </c>
      <c r="J15" s="64">
        <f t="shared" si="3"/>
        <v>80.459618195157375</v>
      </c>
      <c r="K15" s="64">
        <f t="shared" si="3"/>
        <v>89.714948722416182</v>
      </c>
      <c r="L15" s="64"/>
      <c r="M15" s="64">
        <f>A$2</f>
        <v>0.01</v>
      </c>
      <c r="N15" s="64">
        <f>(ATAN((N$8-$M15)/$C$3))/(2*PI())*360</f>
        <v>0</v>
      </c>
      <c r="O15" s="64">
        <f t="shared" ref="O15:Q16" si="4">(ATAN((O$8-$M15)/$C$3))/(2*PI())*360</f>
        <v>2.0045340321059046</v>
      </c>
      <c r="P15" s="64">
        <f t="shared" si="4"/>
        <v>9.3693850964874841</v>
      </c>
      <c r="Q15" s="64">
        <f t="shared" si="4"/>
        <v>44.856401855768794</v>
      </c>
    </row>
    <row r="16" spans="1:17" x14ac:dyDescent="0.25">
      <c r="G16" s="64">
        <f>A$3</f>
        <v>0.08</v>
      </c>
      <c r="H16" s="64" t="s">
        <v>48</v>
      </c>
      <c r="I16" s="64">
        <f>(ATAN(I$2/($C$3/(I$4+1))))/(2*PI())*360</f>
        <v>4.5739212599008612</v>
      </c>
      <c r="J16" s="64">
        <f t="shared" ref="J16:K16" si="5">(ATAN(J$2/($C$3/(J$4+1))))/(2*PI())*360</f>
        <v>41.748911723026602</v>
      </c>
      <c r="K16" s="64">
        <f t="shared" si="5"/>
        <v>87.797401838234194</v>
      </c>
      <c r="L16" s="64"/>
      <c r="M16" s="64">
        <f>A$3</f>
        <v>0.08</v>
      </c>
      <c r="N16" s="64" t="s">
        <v>48</v>
      </c>
      <c r="O16" s="64">
        <f>(ATAN((O$8-$M16)/$C$3))/(2*PI())*360</f>
        <v>0</v>
      </c>
      <c r="P16" s="64">
        <f t="shared" si="4"/>
        <v>7.4069121284952297</v>
      </c>
      <c r="Q16" s="64">
        <f t="shared" si="4"/>
        <v>43.830860672092584</v>
      </c>
    </row>
    <row r="17" spans="7:17" x14ac:dyDescent="0.25">
      <c r="G17" s="64">
        <f>A$4</f>
        <v>0.34</v>
      </c>
      <c r="H17" s="64" t="s">
        <v>48</v>
      </c>
      <c r="I17" s="64" t="s">
        <v>48</v>
      </c>
      <c r="J17" s="64">
        <f>(ATAN(J$2/($C$3/(J$5+1))))/(2*PI())*360</f>
        <v>18.778033222445544</v>
      </c>
      <c r="K17" s="64">
        <f>(ATAN(K$2/($C$3/(K$5+1))))/(2*PI())*360</f>
        <v>81.730038413018846</v>
      </c>
      <c r="L17" s="64"/>
      <c r="M17" s="64">
        <f>A$4</f>
        <v>0.34</v>
      </c>
      <c r="N17" s="64" t="s">
        <v>48</v>
      </c>
      <c r="O17" s="64" t="s">
        <v>48</v>
      </c>
      <c r="P17" s="64">
        <f>(ATAN((P$8-$M17)/$C$3))/(2*PI())*360</f>
        <v>0</v>
      </c>
      <c r="Q17" s="64">
        <f>(ATAN((Q$8-$M17)/$C$3))/(2*PI())*360</f>
        <v>39.692673150668817</v>
      </c>
    </row>
    <row r="18" spans="7:17" x14ac:dyDescent="0.25">
      <c r="G18" s="64">
        <f>A$5</f>
        <v>2</v>
      </c>
      <c r="H18" s="64" t="s">
        <v>48</v>
      </c>
      <c r="I18" s="64" t="s">
        <v>48</v>
      </c>
      <c r="J18" s="64" t="s">
        <v>48</v>
      </c>
      <c r="K18" s="64">
        <f>(ATAN(K$2/($C$3/(K$6+1))))/(2*PI())*360</f>
        <v>63.43494882292201</v>
      </c>
      <c r="L18" s="64"/>
      <c r="M18" s="64">
        <f>A$5</f>
        <v>2</v>
      </c>
      <c r="N18" s="64" t="s">
        <v>48</v>
      </c>
      <c r="O18" s="64" t="s">
        <v>48</v>
      </c>
      <c r="P18" s="64" t="s">
        <v>48</v>
      </c>
      <c r="Q18" s="64">
        <f>(ATAN((Q$8-$M18)/$C$3))/(2*PI())*360</f>
        <v>0</v>
      </c>
    </row>
    <row r="19" spans="7:17" x14ac:dyDescent="0.25">
      <c r="H19" s="64"/>
      <c r="I19" s="64"/>
      <c r="J19" s="64"/>
      <c r="K19" s="64"/>
      <c r="N19" s="64"/>
      <c r="O19" s="64"/>
      <c r="P19" s="64"/>
      <c r="Q19" s="64"/>
    </row>
    <row r="20" spans="7:17" x14ac:dyDescent="0.25">
      <c r="G20" t="s">
        <v>51</v>
      </c>
      <c r="H20" s="64">
        <f>A$2</f>
        <v>0.01</v>
      </c>
      <c r="I20" s="64">
        <f>A$3</f>
        <v>0.08</v>
      </c>
      <c r="J20" s="64">
        <f>A$4</f>
        <v>0.34</v>
      </c>
      <c r="K20" s="64">
        <f>A$5</f>
        <v>2</v>
      </c>
      <c r="M20" t="s">
        <v>49</v>
      </c>
      <c r="N20" s="64">
        <f>A$2</f>
        <v>0.01</v>
      </c>
      <c r="O20" s="64">
        <f>A$3</f>
        <v>0.08</v>
      </c>
      <c r="P20" s="64">
        <f>A$4</f>
        <v>0.34</v>
      </c>
      <c r="Q20" s="64">
        <f>A$5</f>
        <v>2</v>
      </c>
    </row>
    <row r="21" spans="7:17" x14ac:dyDescent="0.25">
      <c r="G21" s="64">
        <f>A$2</f>
        <v>0.01</v>
      </c>
      <c r="H21" s="64">
        <f>(ATAN(H$2/($C$4/(H$3+1))))/(2*PI())*360</f>
        <v>0.29382193465070378</v>
      </c>
      <c r="I21" s="64">
        <f t="shared" ref="I21:K21" si="6">(ATAN(I$2/($C$4/(I$3+1))))/(2*PI())*360</f>
        <v>10.459909092929129</v>
      </c>
      <c r="J21" s="64">
        <f t="shared" si="6"/>
        <v>71.854421340518599</v>
      </c>
      <c r="K21" s="64">
        <f t="shared" si="6"/>
        <v>89.444162860467316</v>
      </c>
      <c r="L21" s="64"/>
      <c r="M21" s="64">
        <f>A$2</f>
        <v>0.01</v>
      </c>
      <c r="N21" s="64">
        <f>(ATAN((N$8-$M21)/$C$4))/(2*PI())*360</f>
        <v>0</v>
      </c>
      <c r="O21" s="64">
        <f t="shared" ref="O21:Q22" si="7">(ATAN((O$8-$M21)/$C$4))/(2*PI())*360</f>
        <v>1.0282753737598873</v>
      </c>
      <c r="P21" s="64">
        <f t="shared" si="7"/>
        <v>4.8365834457353021</v>
      </c>
      <c r="Q21" s="64">
        <f t="shared" si="7"/>
        <v>27.033239158721127</v>
      </c>
    </row>
    <row r="22" spans="7:17" x14ac:dyDescent="0.25">
      <c r="G22" s="64">
        <f>A$3</f>
        <v>0.08</v>
      </c>
      <c r="H22" s="64" t="s">
        <v>48</v>
      </c>
      <c r="I22" s="64">
        <f>(ATAN(I$2/($C$4/(I$4+1))))/(2*PI())*360</f>
        <v>2.3492786474801295</v>
      </c>
      <c r="J22" s="64">
        <f t="shared" ref="J22:K22" si="8">(ATAN(J$2/($C$4/(J$4+1))))/(2*PI())*360</f>
        <v>24.593205388017697</v>
      </c>
      <c r="K22" s="64">
        <f t="shared" si="8"/>
        <v>85.710846671180988</v>
      </c>
      <c r="L22" s="64"/>
      <c r="M22" s="64">
        <f>A$3</f>
        <v>0.08</v>
      </c>
      <c r="N22" s="64" t="s">
        <v>48</v>
      </c>
      <c r="O22" s="64">
        <f>(ATAN((O$8-$M22)/$C$4))/(2*PI())*360</f>
        <v>0</v>
      </c>
      <c r="P22" s="64">
        <f t="shared" si="7"/>
        <v>3.8140748342903543</v>
      </c>
      <c r="Q22" s="64">
        <f t="shared" si="7"/>
        <v>26.211378017831528</v>
      </c>
    </row>
    <row r="23" spans="7:17" x14ac:dyDescent="0.25">
      <c r="G23" s="64">
        <f>A$4</f>
        <v>0.34</v>
      </c>
      <c r="H23" s="64" t="s">
        <v>48</v>
      </c>
      <c r="I23" s="64" t="s">
        <v>48</v>
      </c>
      <c r="J23" s="64">
        <f>(ATAN(J$2/($C$4/(J$5+1))))/(2*PI())*360</f>
        <v>9.8906049417580331</v>
      </c>
      <c r="K23" s="64">
        <f>(ATAN(K$2/($C$4/(K$5+1))))/(2*PI())*360</f>
        <v>74.175666841434989</v>
      </c>
      <c r="L23" s="64"/>
      <c r="M23" s="64">
        <f>A$4</f>
        <v>0.34</v>
      </c>
      <c r="N23" s="64" t="s">
        <v>48</v>
      </c>
      <c r="O23" s="64" t="s">
        <v>48</v>
      </c>
      <c r="P23" s="64">
        <f>(ATAN((P$8-$M23)/$C$4))/(2*PI())*360</f>
        <v>0</v>
      </c>
      <c r="Q23" s="64">
        <f>(ATAN((Q$8-$M23)/$C$4))/(2*PI())*360</f>
        <v>23.056593829115066</v>
      </c>
    </row>
    <row r="24" spans="7:17" x14ac:dyDescent="0.25">
      <c r="G24" s="64">
        <f>A$5</f>
        <v>2</v>
      </c>
      <c r="H24" s="64" t="s">
        <v>48</v>
      </c>
      <c r="I24" s="64" t="s">
        <v>48</v>
      </c>
      <c r="J24" s="64" t="s">
        <v>48</v>
      </c>
      <c r="K24" s="64">
        <f>(ATAN(K$2/($C$4/(K$6+1))))/(2*PI())*360</f>
        <v>45.725224299059256</v>
      </c>
      <c r="L24" s="64"/>
      <c r="M24" s="64">
        <f>A$5</f>
        <v>2</v>
      </c>
      <c r="N24" s="64" t="s">
        <v>48</v>
      </c>
      <c r="O24" s="64" t="s">
        <v>48</v>
      </c>
      <c r="P24" s="64" t="s">
        <v>48</v>
      </c>
      <c r="Q24" s="64">
        <f>(ATAN((Q$8-$M24)/$C$4))/(2*PI())*360</f>
        <v>0</v>
      </c>
    </row>
    <row r="25" spans="7:17" x14ac:dyDescent="0.25">
      <c r="H25" s="64"/>
      <c r="I25" s="64"/>
      <c r="J25" s="64"/>
      <c r="K25" s="64"/>
      <c r="N25" s="64"/>
      <c r="O25" s="64"/>
      <c r="P25" s="64"/>
      <c r="Q25" s="64"/>
    </row>
    <row r="26" spans="7:17" x14ac:dyDescent="0.25">
      <c r="G26" t="s">
        <v>52</v>
      </c>
      <c r="H26" s="64">
        <f>A$2</f>
        <v>0.01</v>
      </c>
      <c r="I26" s="64">
        <f>A$3</f>
        <v>0.08</v>
      </c>
      <c r="J26" s="64">
        <f>A$4</f>
        <v>0.34</v>
      </c>
      <c r="K26" s="64">
        <f>A$5</f>
        <v>2</v>
      </c>
      <c r="M26" t="s">
        <v>49</v>
      </c>
      <c r="N26" s="64">
        <f>A$2</f>
        <v>0.01</v>
      </c>
      <c r="O26" s="64">
        <f>A$3</f>
        <v>0.08</v>
      </c>
      <c r="P26" s="64">
        <f>A$4</f>
        <v>0.34</v>
      </c>
      <c r="Q26" s="64">
        <f>A$5</f>
        <v>2</v>
      </c>
    </row>
    <row r="27" spans="7:17" x14ac:dyDescent="0.25">
      <c r="G27" s="64">
        <f>A$2</f>
        <v>0.01</v>
      </c>
      <c r="H27" s="64">
        <f>(ATAN(H$2/($C$5/(H$3+1))))/(2*PI())*360</f>
        <v>0.14505229647162099</v>
      </c>
      <c r="I27" s="64">
        <f t="shared" ref="I27:K27" si="9">(ATAN(I$2/($C$5/(I$3+1))))/(2*PI())*360</f>
        <v>5.207507149806939</v>
      </c>
      <c r="J27" s="64">
        <f t="shared" si="9"/>
        <v>56.421186274999286</v>
      </c>
      <c r="K27" s="64">
        <f t="shared" si="9"/>
        <v>88.874183075639365</v>
      </c>
      <c r="L27" s="64"/>
      <c r="M27" s="64">
        <f>A$2</f>
        <v>0.01</v>
      </c>
      <c r="N27" s="64">
        <f>(ATAN((N$8-$M27)/$C$5))/(2*PI())*360</f>
        <v>0</v>
      </c>
      <c r="O27" s="64">
        <f t="shared" ref="O27:Q28" si="10">(ATAN((O$8-$M27)/$C$5))/(2*PI())*360</f>
        <v>0.50767083628257115</v>
      </c>
      <c r="P27" s="64">
        <f t="shared" si="10"/>
        <v>2.3919773878680219</v>
      </c>
      <c r="Q27" s="64">
        <f t="shared" si="10"/>
        <v>14.138587710693624</v>
      </c>
    </row>
    <row r="28" spans="7:17" x14ac:dyDescent="0.25">
      <c r="G28" s="64">
        <f>A$3</f>
        <v>0.08</v>
      </c>
      <c r="H28" s="64" t="s">
        <v>48</v>
      </c>
      <c r="I28" s="64">
        <f>(ATAN(I$2/($C$5/(I$4+1))))/(2*PI())*360</f>
        <v>1.1602622253322046</v>
      </c>
      <c r="J28" s="64">
        <f>(ATAN(J$2/($C$5/(J$4+1))))/(2*PI())*360</f>
        <v>12.732146638123853</v>
      </c>
      <c r="K28" s="64">
        <f>(ATAN(K$2/($C$5/(K$4+1))))/(2*PI())*360</f>
        <v>81.361505308553916</v>
      </c>
      <c r="L28" s="64"/>
      <c r="M28" s="64">
        <f>A$3</f>
        <v>0.08</v>
      </c>
      <c r="N28" s="64" t="s">
        <v>48</v>
      </c>
      <c r="O28" s="64">
        <f>(ATAN((O$8-$M28)/$C$5))/(2*PI())*360</f>
        <v>0</v>
      </c>
      <c r="P28" s="64">
        <f t="shared" si="10"/>
        <v>1.8850034925427268</v>
      </c>
      <c r="Q28" s="64">
        <f t="shared" si="10"/>
        <v>13.660202581747672</v>
      </c>
    </row>
    <row r="29" spans="7:17" x14ac:dyDescent="0.25">
      <c r="G29" s="64">
        <f>A$4</f>
        <v>0.34</v>
      </c>
      <c r="H29" s="64" t="s">
        <v>48</v>
      </c>
      <c r="I29" s="64" t="s">
        <v>48</v>
      </c>
      <c r="J29" s="64">
        <f>(ATAN(J$2/($C$5/(J$5+1))))/(2*PI())*360</f>
        <v>4.9196624893487009</v>
      </c>
      <c r="K29" s="64">
        <f>(ATAN(K$2/($C$5/(K$5+1))))/(2*PI())*360</f>
        <v>60.138664027012368</v>
      </c>
      <c r="L29" s="64"/>
      <c r="M29" s="64">
        <f>A$4</f>
        <v>0.34</v>
      </c>
      <c r="N29" s="64" t="s">
        <v>48</v>
      </c>
      <c r="O29" s="64" t="s">
        <v>48</v>
      </c>
      <c r="P29" s="64">
        <f>(ATAN((P$8-$M29)/$C$5))/(2*PI())*360</f>
        <v>0</v>
      </c>
      <c r="Q29" s="64">
        <f>(ATAN((Q$8-$M29)/$C$5))/(2*PI())*360</f>
        <v>11.866725242621037</v>
      </c>
    </row>
    <row r="30" spans="7:17" x14ac:dyDescent="0.25">
      <c r="G30" s="64">
        <f>A$5</f>
        <v>2</v>
      </c>
      <c r="H30" s="64" t="s">
        <v>48</v>
      </c>
      <c r="I30" s="64" t="s">
        <v>48</v>
      </c>
      <c r="J30" s="64" t="s">
        <v>48</v>
      </c>
      <c r="K30" s="64">
        <f>(ATAN(K$2/($C$5/(K$6+1))))/(2*PI())*360</f>
        <v>26.854421340518588</v>
      </c>
      <c r="L30" s="64"/>
      <c r="M30" s="64">
        <f>A$5</f>
        <v>2</v>
      </c>
      <c r="N30" s="64" t="s">
        <v>48</v>
      </c>
      <c r="O30" s="64" t="s">
        <v>48</v>
      </c>
      <c r="P30" s="64" t="s">
        <v>48</v>
      </c>
      <c r="Q30" s="64">
        <f>(ATAN((Q$8-$M30)/$C$5))/(2*PI())*360</f>
        <v>0</v>
      </c>
    </row>
    <row r="31" spans="7:17" x14ac:dyDescent="0.25">
      <c r="H31" s="64"/>
      <c r="I31" s="64"/>
      <c r="J31" s="64"/>
      <c r="K31" s="64"/>
      <c r="N31" s="64"/>
      <c r="O31" s="64"/>
      <c r="P31" s="64"/>
      <c r="Q31" s="64"/>
    </row>
    <row r="32" spans="7:17" x14ac:dyDescent="0.25">
      <c r="G32" t="s">
        <v>53</v>
      </c>
      <c r="H32" s="64">
        <f>A$2</f>
        <v>0.01</v>
      </c>
      <c r="I32" s="64">
        <f>A$3</f>
        <v>0.08</v>
      </c>
      <c r="J32" s="64">
        <f>A$4</f>
        <v>0.34</v>
      </c>
      <c r="K32" s="64">
        <f>A$5</f>
        <v>2</v>
      </c>
      <c r="M32" t="s">
        <v>49</v>
      </c>
      <c r="N32" s="64">
        <f>A$2</f>
        <v>0.01</v>
      </c>
      <c r="O32" s="64">
        <f>A$3</f>
        <v>0.08</v>
      </c>
      <c r="P32" s="64">
        <f>A$4</f>
        <v>0.34</v>
      </c>
      <c r="Q32" s="64">
        <f>A$5</f>
        <v>2</v>
      </c>
    </row>
    <row r="33" spans="7:17" x14ac:dyDescent="0.25">
      <c r="G33" s="64">
        <f>A$2</f>
        <v>0.01</v>
      </c>
      <c r="H33" s="64">
        <f>(ATAN(H$2/($C$6/(H$3+1))))/(2*PI())*360</f>
        <v>7.5389140062743804E-2</v>
      </c>
      <c r="I33" s="64">
        <f t="shared" ref="I33:K33" si="11">(ATAN(I$2/($C$6/(I$3+1))))/(2*PI())*360</f>
        <v>2.7119834674449446</v>
      </c>
      <c r="J33" s="64">
        <f t="shared" si="11"/>
        <v>38.05720496157285</v>
      </c>
      <c r="K33" s="64">
        <f t="shared" si="11"/>
        <v>87.834623945949545</v>
      </c>
      <c r="L33" s="64"/>
      <c r="M33" s="64">
        <f>A$2</f>
        <v>0.01</v>
      </c>
      <c r="N33" s="64">
        <f>(ATAN((N$8-$M33)/$C$6))/(2*PI())*360</f>
        <v>0</v>
      </c>
      <c r="O33" s="64">
        <f t="shared" ref="O33:Q34" si="12">(ATAN((O$8-$M33)/$C$6))/(2*PI())*360</f>
        <v>0.26386027714928567</v>
      </c>
      <c r="P33" s="64">
        <f t="shared" si="12"/>
        <v>1.2437261446149741</v>
      </c>
      <c r="Q33" s="64">
        <f t="shared" si="12"/>
        <v>7.458801400806796</v>
      </c>
    </row>
    <row r="34" spans="7:17" x14ac:dyDescent="0.25">
      <c r="G34" s="64">
        <f>A$3</f>
        <v>0.08</v>
      </c>
      <c r="H34" s="64" t="s">
        <v>48</v>
      </c>
      <c r="I34" s="64">
        <f>(ATAN(I$2/($C$6/(I$4+1))))/(2*PI())*360</f>
        <v>0.6030911943805326</v>
      </c>
      <c r="J34" s="64">
        <f t="shared" ref="J34:K34" si="13">(ATAN(J$2/($C$6/(J$4+1))))/(2*PI())*360</f>
        <v>6.6978076905797046</v>
      </c>
      <c r="K34" s="64">
        <f t="shared" si="13"/>
        <v>73.705952543401096</v>
      </c>
      <c r="L34" s="64"/>
      <c r="M34" s="64">
        <f>A$3</f>
        <v>0.08</v>
      </c>
      <c r="N34" s="64" t="s">
        <v>48</v>
      </c>
      <c r="O34" s="64">
        <f>(ATAN((O$8-$M34)/$C$6))/(2*PI())*360</f>
        <v>0</v>
      </c>
      <c r="P34" s="64">
        <f t="shared" si="12"/>
        <v>0.97996381798384125</v>
      </c>
      <c r="Q34" s="64">
        <f t="shared" si="12"/>
        <v>7.1992336383676472</v>
      </c>
    </row>
    <row r="35" spans="7:17" x14ac:dyDescent="0.25">
      <c r="G35" s="64">
        <f>A$4</f>
        <v>0.34</v>
      </c>
      <c r="H35" s="64" t="s">
        <v>48</v>
      </c>
      <c r="I35" s="64" t="s">
        <v>48</v>
      </c>
      <c r="J35" s="64">
        <f>(ATAN(J$2/($C$6/(J$5+1))))/(2*PI())*360</f>
        <v>2.561524286982086</v>
      </c>
      <c r="K35" s="64">
        <f>(ATAN(K$2/($C$6/(K$5+1))))/(2*PI())*360</f>
        <v>42.153383084183901</v>
      </c>
      <c r="L35" s="64"/>
      <c r="M35" s="64">
        <f>A$4</f>
        <v>0.34</v>
      </c>
      <c r="N35" s="64" t="s">
        <v>48</v>
      </c>
      <c r="O35" s="64" t="s">
        <v>48</v>
      </c>
      <c r="P35" s="64">
        <f>(ATAN((P$8-$M35)/$C$6))/(2*PI())*360</f>
        <v>0</v>
      </c>
      <c r="Q35" s="64">
        <f>(ATAN((Q$8-$M35)/$C$6))/(2*PI())*360</f>
        <v>6.2326019353943973</v>
      </c>
    </row>
    <row r="36" spans="7:17" x14ac:dyDescent="0.25">
      <c r="G36" s="64">
        <f>A$5</f>
        <v>2</v>
      </c>
      <c r="H36" s="64" t="s">
        <v>48</v>
      </c>
      <c r="I36" s="64" t="s">
        <v>48</v>
      </c>
      <c r="J36" s="64" t="s">
        <v>48</v>
      </c>
      <c r="K36" s="64">
        <f>(ATAN(K$2/($C$6/(K$6+1))))/(2*PI())*360</f>
        <v>14.743562836470733</v>
      </c>
      <c r="L36" s="64"/>
      <c r="M36" s="64">
        <f>A$5</f>
        <v>2</v>
      </c>
      <c r="N36" s="64" t="s">
        <v>48</v>
      </c>
      <c r="O36" s="64" t="s">
        <v>48</v>
      </c>
      <c r="P36" s="64" t="s">
        <v>48</v>
      </c>
      <c r="Q36" s="64">
        <f>(ATAN((Q$8-$M36)/$C$6))/(2*PI())*360</f>
        <v>0</v>
      </c>
    </row>
    <row r="37" spans="7:17" x14ac:dyDescent="0.25">
      <c r="H37" s="64"/>
      <c r="I37" s="64"/>
      <c r="J37" s="64"/>
      <c r="K37" s="64"/>
      <c r="N37" s="64"/>
      <c r="O37" s="64"/>
      <c r="P37" s="64"/>
      <c r="Q37" s="64"/>
    </row>
    <row r="38" spans="7:17" x14ac:dyDescent="0.25">
      <c r="G38" t="s">
        <v>54</v>
      </c>
      <c r="H38" s="64">
        <f>A$2</f>
        <v>0.01</v>
      </c>
      <c r="I38" s="64">
        <f>A$3</f>
        <v>0.08</v>
      </c>
      <c r="J38" s="64">
        <f>A$4</f>
        <v>0.34</v>
      </c>
      <c r="K38" s="64">
        <f>A$5</f>
        <v>2</v>
      </c>
      <c r="M38" t="s">
        <v>54</v>
      </c>
      <c r="N38" s="64">
        <f>A$2</f>
        <v>0.01</v>
      </c>
      <c r="O38" s="64">
        <f>A$3</f>
        <v>0.08</v>
      </c>
      <c r="P38" s="64">
        <f>A$4</f>
        <v>0.34</v>
      </c>
      <c r="Q38" s="64">
        <f>A$5</f>
        <v>2</v>
      </c>
    </row>
    <row r="39" spans="7:17" x14ac:dyDescent="0.25">
      <c r="G39" s="64">
        <f>A$2</f>
        <v>0.01</v>
      </c>
      <c r="H39" s="64">
        <f>(ATAN(H$2/($C$7/(H$3+1))))/(2*PI())*360</f>
        <v>3.8197180683213969E-2</v>
      </c>
      <c r="I39" s="64">
        <f t="shared" ref="I39:K39" si="14">(ATAN(I$2/($C$7/(I$3+1))))/(2*PI())*360</f>
        <v>1.3748347805694054</v>
      </c>
      <c r="J39" s="64">
        <f t="shared" si="14"/>
        <v>21.636577433858612</v>
      </c>
      <c r="K39" s="64">
        <f t="shared" si="14"/>
        <v>85.732106699709192</v>
      </c>
      <c r="L39" s="64"/>
      <c r="M39" s="64">
        <f>A$2</f>
        <v>0.01</v>
      </c>
      <c r="N39" s="64">
        <f>(ATAN((N$8-$M39)/$C$7))/(2*PI())*360</f>
        <v>0</v>
      </c>
      <c r="O39" s="64">
        <f t="shared" ref="O39:Q40" si="15">(ATAN((O$8-$M39)/$C$7))/(2*PI())*360</f>
        <v>0.13368990957511584</v>
      </c>
      <c r="P39" s="64">
        <f t="shared" si="15"/>
        <v>0.630228156261744</v>
      </c>
      <c r="Q39" s="64">
        <f t="shared" si="15"/>
        <v>3.7950603281918807</v>
      </c>
    </row>
    <row r="40" spans="7:17" x14ac:dyDescent="0.25">
      <c r="G40" s="64">
        <f>A$3</f>
        <v>0.08</v>
      </c>
      <c r="H40" s="64" t="s">
        <v>48</v>
      </c>
      <c r="I40" s="64">
        <f>(ATAN(I$2/($C$7/(I$4+1))))/(2*PI())*360</f>
        <v>0.30557459345856619</v>
      </c>
      <c r="J40" s="64">
        <f t="shared" ref="J40:K40" si="16">(ATAN(J$2/($C$7/(J$4+1))))/(2*PI())*360</f>
        <v>3.4050843842066811</v>
      </c>
      <c r="K40" s="64">
        <f t="shared" si="16"/>
        <v>60.018360631150664</v>
      </c>
      <c r="L40" s="64"/>
      <c r="M40" s="64">
        <f>A$3</f>
        <v>0.08</v>
      </c>
      <c r="N40" s="64" t="s">
        <v>48</v>
      </c>
      <c r="O40" s="64">
        <f>(ATAN((O$8-$M40)/$C$7))/(2*PI())*360</f>
        <v>0</v>
      </c>
      <c r="P40" s="64">
        <f t="shared" si="15"/>
        <v>0.49655099053017465</v>
      </c>
      <c r="Q40" s="64">
        <f t="shared" si="15"/>
        <v>3.6619355755198026</v>
      </c>
    </row>
    <row r="41" spans="7:17" x14ac:dyDescent="0.25">
      <c r="G41" s="64">
        <f>A$4</f>
        <v>0.34</v>
      </c>
      <c r="H41" s="64" t="s">
        <v>48</v>
      </c>
      <c r="I41" s="64" t="s">
        <v>48</v>
      </c>
      <c r="J41" s="64">
        <f>(ATAN(J$2/($C$7/(J$5+1))))/(2*PI())*360</f>
        <v>1.2984819890253725</v>
      </c>
      <c r="K41" s="64">
        <f>(ATAN(K$2/($C$7/(K$5+1))))/(2*PI())*360</f>
        <v>24.639345848796061</v>
      </c>
      <c r="L41" s="64"/>
      <c r="M41" s="64">
        <f>A$4</f>
        <v>0.34</v>
      </c>
      <c r="N41" s="64" t="s">
        <v>48</v>
      </c>
      <c r="O41" s="64" t="s">
        <v>48</v>
      </c>
      <c r="P41" s="64">
        <f>(ATAN((P$8-$M41)/$C$7))/(2*PI())*360</f>
        <v>0</v>
      </c>
      <c r="Q41" s="64">
        <f>(ATAN((Q$8-$M41)/$C$7))/(2*PI())*360</f>
        <v>3.1671367449997705</v>
      </c>
    </row>
    <row r="42" spans="7:17" x14ac:dyDescent="0.25">
      <c r="G42" s="64">
        <f>A$5</f>
        <v>2</v>
      </c>
      <c r="H42" s="64" t="s">
        <v>48</v>
      </c>
      <c r="I42" s="64" t="s">
        <v>48</v>
      </c>
      <c r="J42" s="64" t="s">
        <v>48</v>
      </c>
      <c r="K42" s="64">
        <f>(ATAN(K$2/($C$7/(K$6+1))))/(2*PI())*360</f>
        <v>7.594643368591445</v>
      </c>
      <c r="L42" s="64"/>
      <c r="M42" s="64">
        <f>A$5</f>
        <v>2</v>
      </c>
      <c r="N42" s="64" t="s">
        <v>48</v>
      </c>
      <c r="O42" s="64" t="s">
        <v>48</v>
      </c>
      <c r="P42" s="64" t="s">
        <v>48</v>
      </c>
      <c r="Q42" s="64">
        <f>(ATAN((Q$8-$M42)/$C$7))/(2*PI())*360</f>
        <v>0</v>
      </c>
    </row>
  </sheetData>
  <mergeCells count="2">
    <mergeCell ref="G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2" sqref="E2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2" ht="17.45" customHeight="1" x14ac:dyDescent="0.25">
      <c r="A1" s="69" t="s">
        <v>4</v>
      </c>
      <c r="B1" s="50" t="s">
        <v>3</v>
      </c>
      <c r="C1" s="69">
        <f>Punkter!$A$2</f>
        <v>0.01</v>
      </c>
      <c r="D1" s="76"/>
      <c r="E1" s="76"/>
      <c r="F1" s="70"/>
      <c r="G1" s="69">
        <f>Punkter!$A$3</f>
        <v>0.08</v>
      </c>
      <c r="H1" s="76"/>
      <c r="I1" s="70"/>
      <c r="J1" s="69">
        <f>Punkter!$A$4</f>
        <v>0.34</v>
      </c>
      <c r="K1" s="70"/>
      <c r="L1" s="26">
        <f>Punkter!$A$5</f>
        <v>2</v>
      </c>
    </row>
    <row r="2" spans="1:12" ht="17.45" customHeight="1" thickBot="1" x14ac:dyDescent="0.3">
      <c r="A2" s="75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45" customHeight="1" x14ac:dyDescent="0.25">
      <c r="A3" s="71">
        <f>Punkter!$C$2</f>
        <v>1</v>
      </c>
      <c r="B3" s="72"/>
      <c r="D3" s="15"/>
      <c r="E3" s="14"/>
      <c r="F3" s="50"/>
      <c r="G3" s="14"/>
      <c r="H3" s="56"/>
      <c r="I3" s="49"/>
      <c r="J3" s="11"/>
      <c r="K3" s="50"/>
      <c r="L3" s="50"/>
    </row>
    <row r="4" spans="1:12" ht="17.45" customHeight="1" x14ac:dyDescent="0.25">
      <c r="A4" s="73"/>
      <c r="B4" s="74"/>
      <c r="D4" s="15"/>
      <c r="E4" s="15"/>
      <c r="F4" s="9"/>
      <c r="G4" s="15"/>
      <c r="H4" s="55"/>
      <c r="I4" s="1"/>
      <c r="J4" s="12"/>
      <c r="K4" s="9"/>
      <c r="L4" s="9"/>
    </row>
    <row r="5" spans="1:12" ht="17.45" customHeight="1" x14ac:dyDescent="0.25">
      <c r="A5" s="73"/>
      <c r="B5" s="74"/>
      <c r="D5" s="15"/>
      <c r="E5" s="15"/>
      <c r="F5" s="10"/>
      <c r="G5" s="15"/>
      <c r="H5" s="55"/>
      <c r="I5" s="1"/>
      <c r="J5" s="12"/>
      <c r="K5" s="9"/>
      <c r="L5" s="9"/>
    </row>
    <row r="6" spans="1:12" ht="17.45" customHeight="1" x14ac:dyDescent="0.25">
      <c r="A6" s="73"/>
      <c r="B6" s="74"/>
      <c r="D6" s="15"/>
      <c r="E6" s="15"/>
      <c r="F6" s="10"/>
      <c r="G6" s="15"/>
      <c r="H6" s="57"/>
      <c r="I6" s="1"/>
      <c r="J6" s="12"/>
      <c r="K6" s="9"/>
      <c r="L6" s="9"/>
    </row>
    <row r="7" spans="1:12" ht="17.45" customHeight="1" x14ac:dyDescent="0.25">
      <c r="A7" s="73"/>
      <c r="B7" s="74"/>
      <c r="D7" s="15"/>
      <c r="E7" s="15"/>
      <c r="F7" s="9"/>
      <c r="G7" s="15"/>
      <c r="H7" s="55"/>
      <c r="I7" s="1"/>
      <c r="J7" s="12"/>
      <c r="K7" s="9"/>
      <c r="L7" s="9"/>
    </row>
    <row r="8" spans="1:12" ht="17.45" customHeight="1" x14ac:dyDescent="0.25">
      <c r="A8" s="73"/>
      <c r="B8" s="74"/>
      <c r="D8" s="15"/>
      <c r="E8" s="15"/>
      <c r="F8" s="9"/>
      <c r="G8" s="15"/>
      <c r="H8" s="55"/>
      <c r="I8" s="1"/>
      <c r="J8" s="12"/>
      <c r="K8" s="9"/>
      <c r="L8" s="9"/>
    </row>
    <row r="9" spans="1:12" ht="17.45" customHeight="1" x14ac:dyDescent="0.25">
      <c r="A9" s="73"/>
      <c r="B9" s="74"/>
      <c r="D9" s="15"/>
      <c r="E9" s="15"/>
      <c r="F9" s="9"/>
      <c r="G9" s="15"/>
      <c r="H9" s="55"/>
      <c r="I9" s="1"/>
      <c r="J9" s="12"/>
      <c r="K9" s="9"/>
      <c r="L9" s="9"/>
    </row>
    <row r="10" spans="1:12" ht="17.45" customHeight="1" x14ac:dyDescent="0.25">
      <c r="A10" s="73"/>
      <c r="B10" s="74"/>
      <c r="D10" s="15"/>
      <c r="E10" s="15"/>
      <c r="F10" s="9"/>
      <c r="G10" s="15"/>
      <c r="H10" s="55"/>
      <c r="I10" s="1"/>
      <c r="J10" s="12"/>
      <c r="K10" s="9"/>
      <c r="L10" s="9"/>
    </row>
    <row r="11" spans="1:12" ht="17.45" customHeight="1" x14ac:dyDescent="0.25">
      <c r="A11" s="73"/>
      <c r="B11" s="74"/>
      <c r="D11" s="15"/>
      <c r="E11" s="15"/>
      <c r="F11" s="9"/>
      <c r="G11" s="15"/>
      <c r="H11" s="55"/>
      <c r="I11" s="1"/>
      <c r="J11" s="12"/>
      <c r="K11" s="9"/>
      <c r="L11" s="9"/>
    </row>
    <row r="12" spans="1:12" ht="17.45" customHeight="1" thickBot="1" x14ac:dyDescent="0.3">
      <c r="A12" s="73"/>
      <c r="B12" s="74"/>
      <c r="C12" s="51"/>
      <c r="D12" s="16"/>
      <c r="E12" s="16"/>
      <c r="F12" s="4"/>
      <c r="G12" s="16"/>
      <c r="H12" s="54"/>
      <c r="I12" s="7"/>
      <c r="J12" s="13"/>
      <c r="K12" s="4"/>
      <c r="L12" s="4"/>
    </row>
    <row r="13" spans="1:12" ht="16.899999999999999" customHeight="1" x14ac:dyDescent="0.25">
      <c r="A13" s="71">
        <f>Punkter!$C$3</f>
        <v>2</v>
      </c>
      <c r="B13" s="72"/>
      <c r="D13" s="15"/>
      <c r="E13" s="15"/>
      <c r="F13" s="9"/>
      <c r="G13" s="15"/>
      <c r="H13" s="55"/>
      <c r="I13" s="1"/>
      <c r="J13" s="12"/>
      <c r="K13" s="9"/>
      <c r="L13" s="9"/>
    </row>
    <row r="14" spans="1:12" ht="16.899999999999999" customHeight="1" x14ac:dyDescent="0.25">
      <c r="A14" s="73"/>
      <c r="B14" s="74"/>
      <c r="D14" s="15"/>
      <c r="E14" s="15"/>
      <c r="F14" s="9"/>
      <c r="G14" s="15"/>
      <c r="H14" s="55"/>
      <c r="I14" s="1"/>
      <c r="J14" s="12"/>
      <c r="K14" s="9"/>
      <c r="L14" s="9"/>
    </row>
    <row r="15" spans="1:12" ht="16.899999999999999" customHeight="1" x14ac:dyDescent="0.25">
      <c r="A15" s="73"/>
      <c r="B15" s="74"/>
      <c r="D15" s="15"/>
      <c r="E15" s="15"/>
      <c r="F15" s="9"/>
      <c r="G15" s="15"/>
      <c r="H15" s="55"/>
      <c r="I15" s="1"/>
      <c r="J15" s="12"/>
      <c r="K15" s="9"/>
      <c r="L15" s="9"/>
    </row>
    <row r="16" spans="1:12" ht="16.899999999999999" customHeight="1" x14ac:dyDescent="0.25">
      <c r="A16" s="73"/>
      <c r="B16" s="74"/>
      <c r="D16" s="15"/>
      <c r="E16" s="15"/>
      <c r="F16" s="9"/>
      <c r="G16" s="15"/>
      <c r="H16" s="55"/>
      <c r="I16" s="1"/>
      <c r="J16" s="12"/>
      <c r="K16" s="9"/>
      <c r="L16" s="9"/>
    </row>
    <row r="17" spans="1:12" ht="16.899999999999999" customHeight="1" x14ac:dyDescent="0.25">
      <c r="A17" s="73"/>
      <c r="B17" s="74"/>
      <c r="D17" s="15"/>
      <c r="E17" s="15"/>
      <c r="F17" s="9"/>
      <c r="G17" s="15"/>
      <c r="H17" s="55"/>
      <c r="I17" s="1"/>
      <c r="J17" s="12"/>
      <c r="K17" s="9"/>
      <c r="L17" s="9"/>
    </row>
    <row r="18" spans="1:12" ht="16.899999999999999" customHeight="1" x14ac:dyDescent="0.25">
      <c r="A18" s="73"/>
      <c r="B18" s="74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899999999999999" customHeight="1" x14ac:dyDescent="0.25">
      <c r="A19" s="73"/>
      <c r="B19" s="74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899999999999999" customHeight="1" x14ac:dyDescent="0.25">
      <c r="A20" s="73"/>
      <c r="B20" s="74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899999999999999" customHeight="1" x14ac:dyDescent="0.25">
      <c r="A21" s="73"/>
      <c r="B21" s="74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899999999999999" customHeight="1" thickBot="1" x14ac:dyDescent="0.3">
      <c r="A22" s="73"/>
      <c r="B22" s="74"/>
      <c r="C22" s="5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899999999999999" customHeight="1" x14ac:dyDescent="0.25">
      <c r="A23" s="71">
        <v>4</v>
      </c>
      <c r="B23" s="72"/>
      <c r="D23" s="15"/>
      <c r="E23" s="14"/>
      <c r="F23" s="50"/>
      <c r="G23" s="14"/>
      <c r="H23" s="56"/>
      <c r="I23" s="49"/>
      <c r="J23" s="11"/>
      <c r="K23" s="50"/>
      <c r="L23" s="50"/>
    </row>
    <row r="24" spans="1:12" ht="16.899999999999999" customHeight="1" x14ac:dyDescent="0.25">
      <c r="A24" s="73"/>
      <c r="B24" s="74"/>
      <c r="D24" s="15"/>
      <c r="E24" s="15"/>
      <c r="F24" s="9"/>
      <c r="G24" s="15"/>
      <c r="H24" s="55"/>
      <c r="I24" s="1"/>
      <c r="J24" s="12"/>
      <c r="K24" s="9"/>
      <c r="L24" s="9"/>
    </row>
    <row r="25" spans="1:12" ht="16.899999999999999" customHeight="1" x14ac:dyDescent="0.25">
      <c r="A25" s="73"/>
      <c r="B25" s="74"/>
      <c r="D25" s="15"/>
      <c r="E25" s="15"/>
      <c r="F25" s="9"/>
      <c r="G25" s="15"/>
      <c r="H25" s="55"/>
      <c r="I25" s="1"/>
      <c r="J25" s="12"/>
      <c r="K25" s="9"/>
      <c r="L25" s="9"/>
    </row>
    <row r="26" spans="1:12" ht="16.899999999999999" customHeight="1" x14ac:dyDescent="0.25">
      <c r="A26" s="73"/>
      <c r="B26" s="74"/>
      <c r="D26" s="15"/>
      <c r="E26" s="15"/>
      <c r="F26" s="9"/>
      <c r="G26" s="15"/>
      <c r="H26" s="55"/>
      <c r="I26" s="1"/>
      <c r="J26" s="12"/>
      <c r="K26" s="9"/>
      <c r="L26" s="9"/>
    </row>
    <row r="27" spans="1:12" ht="16.899999999999999" customHeight="1" x14ac:dyDescent="0.25">
      <c r="A27" s="73"/>
      <c r="B27" s="74"/>
      <c r="D27" s="15"/>
      <c r="E27" s="15"/>
      <c r="F27" s="9"/>
      <c r="G27" s="15"/>
      <c r="H27" s="55"/>
      <c r="I27" s="1"/>
      <c r="J27" s="12"/>
      <c r="K27" s="9"/>
      <c r="L27" s="9"/>
    </row>
    <row r="28" spans="1:12" ht="16.899999999999999" customHeight="1" x14ac:dyDescent="0.25">
      <c r="A28" s="73"/>
      <c r="B28" s="74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899999999999999" customHeight="1" x14ac:dyDescent="0.25">
      <c r="A29" s="73"/>
      <c r="B29" s="74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899999999999999" customHeight="1" x14ac:dyDescent="0.25">
      <c r="A30" s="73"/>
      <c r="B30" s="74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899999999999999" customHeight="1" x14ac:dyDescent="0.25">
      <c r="A31" s="73"/>
      <c r="B31" s="74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899999999999999" customHeight="1" thickBot="1" x14ac:dyDescent="0.3">
      <c r="A32" s="73"/>
      <c r="B32" s="74"/>
      <c r="C32" s="5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899999999999999" customHeight="1" x14ac:dyDescent="0.25">
      <c r="A33" s="71">
        <v>8</v>
      </c>
      <c r="B33" s="72"/>
      <c r="D33" s="15"/>
      <c r="E33" s="15"/>
      <c r="F33" s="9"/>
      <c r="G33" s="15"/>
      <c r="H33" s="55"/>
      <c r="I33" s="1"/>
      <c r="J33" s="12"/>
      <c r="K33" s="9"/>
      <c r="L33" s="9"/>
    </row>
    <row r="34" spans="1:12" ht="16.899999999999999" customHeight="1" x14ac:dyDescent="0.25">
      <c r="A34" s="73"/>
      <c r="B34" s="74"/>
      <c r="D34" s="15"/>
      <c r="E34" s="15"/>
      <c r="F34" s="9"/>
      <c r="G34" s="15"/>
      <c r="H34" s="55"/>
      <c r="I34" s="1"/>
      <c r="J34" s="12"/>
      <c r="K34" s="9"/>
      <c r="L34" s="9"/>
    </row>
    <row r="35" spans="1:12" ht="16.899999999999999" customHeight="1" x14ac:dyDescent="0.25">
      <c r="A35" s="73"/>
      <c r="B35" s="74"/>
      <c r="D35" s="15"/>
      <c r="E35" s="15"/>
      <c r="F35" s="9"/>
      <c r="G35" s="15"/>
      <c r="H35" s="55"/>
      <c r="I35" s="1"/>
      <c r="J35" s="12"/>
      <c r="K35" s="9"/>
      <c r="L35" s="9"/>
    </row>
    <row r="36" spans="1:12" ht="16.899999999999999" customHeight="1" x14ac:dyDescent="0.25">
      <c r="A36" s="73"/>
      <c r="B36" s="74"/>
      <c r="D36" s="15"/>
      <c r="E36" s="15"/>
      <c r="F36" s="9"/>
      <c r="G36" s="15"/>
      <c r="H36" s="55"/>
      <c r="I36" s="1"/>
      <c r="J36" s="12"/>
      <c r="K36" s="9"/>
      <c r="L36" s="9"/>
    </row>
    <row r="37" spans="1:12" ht="16.899999999999999" customHeight="1" x14ac:dyDescent="0.25">
      <c r="A37" s="73"/>
      <c r="B37" s="74"/>
      <c r="D37" s="15"/>
      <c r="E37" s="15"/>
      <c r="F37" s="9"/>
      <c r="G37" s="15"/>
      <c r="H37" s="55"/>
      <c r="I37" s="1"/>
      <c r="J37" s="12"/>
      <c r="K37" s="9"/>
      <c r="L37" s="9"/>
    </row>
    <row r="38" spans="1:12" ht="16.899999999999999" customHeight="1" x14ac:dyDescent="0.25">
      <c r="A38" s="73"/>
      <c r="B38" s="74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899999999999999" customHeight="1" x14ac:dyDescent="0.25">
      <c r="A39" s="73"/>
      <c r="B39" s="74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899999999999999" customHeight="1" x14ac:dyDescent="0.25">
      <c r="A40" s="73"/>
      <c r="B40" s="74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899999999999999" customHeight="1" x14ac:dyDescent="0.25">
      <c r="A41" s="73"/>
      <c r="B41" s="74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899999999999999" customHeight="1" thickBot="1" x14ac:dyDescent="0.3">
      <c r="A42" s="73"/>
      <c r="B42" s="74"/>
      <c r="C42" s="5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899999999999999" customHeight="1" x14ac:dyDescent="0.25">
      <c r="A43" s="71">
        <v>15</v>
      </c>
      <c r="B43" s="72"/>
      <c r="C43" s="12"/>
      <c r="D43" s="15"/>
      <c r="E43" s="15"/>
      <c r="F43" s="50"/>
      <c r="G43" s="14"/>
      <c r="H43" s="14"/>
      <c r="I43" s="49"/>
      <c r="J43" s="11"/>
      <c r="K43" s="50"/>
      <c r="L43" s="50"/>
    </row>
    <row r="44" spans="1:12" ht="16.899999999999999" customHeight="1" x14ac:dyDescent="0.25">
      <c r="A44" s="73"/>
      <c r="B44" s="74"/>
      <c r="C44" s="12"/>
      <c r="D44" s="15"/>
      <c r="E44" s="15"/>
      <c r="F44" s="9"/>
      <c r="G44" s="15"/>
      <c r="H44" s="15"/>
      <c r="I44" s="1"/>
      <c r="J44" s="12"/>
      <c r="K44" s="9"/>
      <c r="L44" s="9"/>
    </row>
    <row r="45" spans="1:12" ht="16.899999999999999" customHeight="1" x14ac:dyDescent="0.25">
      <c r="A45" s="73"/>
      <c r="B45" s="74"/>
      <c r="C45" s="12"/>
      <c r="D45" s="15"/>
      <c r="E45" s="15"/>
      <c r="F45" s="9"/>
      <c r="G45" s="15"/>
      <c r="H45" s="15"/>
      <c r="I45" s="1"/>
      <c r="J45" s="12"/>
      <c r="K45" s="9"/>
      <c r="L45" s="9"/>
    </row>
    <row r="46" spans="1:12" ht="16.899999999999999" customHeight="1" x14ac:dyDescent="0.25">
      <c r="A46" s="73"/>
      <c r="B46" s="74"/>
      <c r="C46" s="12"/>
      <c r="D46" s="15"/>
      <c r="E46" s="15"/>
      <c r="F46" s="9"/>
      <c r="G46" s="15"/>
      <c r="H46" s="15"/>
      <c r="I46" s="1"/>
      <c r="J46" s="12"/>
      <c r="K46" s="9"/>
      <c r="L46" s="9"/>
    </row>
    <row r="47" spans="1:12" ht="16.899999999999999" customHeight="1" x14ac:dyDescent="0.25">
      <c r="A47" s="73"/>
      <c r="B47" s="74"/>
      <c r="C47" s="12"/>
      <c r="D47" s="15"/>
      <c r="E47" s="15"/>
      <c r="F47" s="9"/>
      <c r="G47" s="15"/>
      <c r="H47" s="15"/>
      <c r="I47" s="1"/>
      <c r="J47" s="12"/>
      <c r="K47" s="9"/>
      <c r="L47" s="9"/>
    </row>
    <row r="48" spans="1:12" ht="16.899999999999999" customHeight="1" x14ac:dyDescent="0.25">
      <c r="A48" s="73"/>
      <c r="B48" s="74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99999999999999" customHeight="1" x14ac:dyDescent="0.25">
      <c r="A49" s="73"/>
      <c r="B49" s="74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99999999999999" customHeight="1" x14ac:dyDescent="0.25">
      <c r="A50" s="73"/>
      <c r="B50" s="74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99999999999999" customHeight="1" x14ac:dyDescent="0.25">
      <c r="A51" s="73"/>
      <c r="B51" s="74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99999999999999" customHeight="1" thickBot="1" x14ac:dyDescent="0.3">
      <c r="A52" s="73"/>
      <c r="B52" s="74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99999999999999" customHeight="1" x14ac:dyDescent="0.25">
      <c r="A53" s="71">
        <f>Punkter!$C$7</f>
        <v>30</v>
      </c>
      <c r="B53" s="72"/>
      <c r="C53" s="12"/>
      <c r="D53" s="15"/>
      <c r="E53" s="15"/>
      <c r="F53" s="9"/>
      <c r="G53" s="15"/>
      <c r="H53" s="15"/>
      <c r="I53" s="1"/>
      <c r="J53" s="12"/>
      <c r="K53" s="9"/>
      <c r="L53" s="9"/>
    </row>
    <row r="54" spans="1:12" ht="16.899999999999999" customHeight="1" x14ac:dyDescent="0.25">
      <c r="A54" s="73"/>
      <c r="B54" s="74"/>
      <c r="C54" s="12"/>
      <c r="D54" s="15"/>
      <c r="E54" s="15"/>
      <c r="F54" s="9"/>
      <c r="G54" s="15"/>
      <c r="H54" s="15"/>
      <c r="I54" s="1"/>
      <c r="J54" s="12"/>
      <c r="K54" s="9"/>
      <c r="L54" s="9"/>
    </row>
    <row r="55" spans="1:12" ht="16.899999999999999" customHeight="1" x14ac:dyDescent="0.25">
      <c r="A55" s="73"/>
      <c r="B55" s="74"/>
      <c r="C55" s="12"/>
      <c r="D55" s="15"/>
      <c r="E55" s="15"/>
      <c r="F55" s="9"/>
      <c r="G55" s="15"/>
      <c r="H55" s="15"/>
      <c r="I55" s="1"/>
      <c r="J55" s="12"/>
      <c r="K55" s="9"/>
      <c r="L55" s="9"/>
    </row>
    <row r="56" spans="1:12" ht="16.899999999999999" customHeight="1" x14ac:dyDescent="0.25">
      <c r="A56" s="73"/>
      <c r="B56" s="74"/>
      <c r="C56" s="12"/>
      <c r="D56" s="15"/>
      <c r="E56" s="15"/>
      <c r="F56" s="9"/>
      <c r="G56" s="15"/>
      <c r="H56" s="15"/>
      <c r="I56" s="1"/>
      <c r="J56" s="12"/>
      <c r="K56" s="9"/>
      <c r="L56" s="9"/>
    </row>
    <row r="57" spans="1:12" ht="16.899999999999999" customHeight="1" x14ac:dyDescent="0.25">
      <c r="A57" s="73"/>
      <c r="B57" s="74"/>
      <c r="C57" s="12"/>
      <c r="D57" s="15"/>
      <c r="E57" s="15"/>
      <c r="F57" s="9"/>
      <c r="G57" s="15"/>
      <c r="H57" s="15"/>
      <c r="I57" s="1"/>
      <c r="J57" s="12"/>
      <c r="K57" s="9"/>
      <c r="L57" s="9"/>
    </row>
    <row r="58" spans="1:12" ht="16.899999999999999" customHeight="1" x14ac:dyDescent="0.25">
      <c r="A58" s="73"/>
      <c r="B58" s="74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99999999999999" customHeight="1" x14ac:dyDescent="0.25">
      <c r="A59" s="73"/>
      <c r="B59" s="74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99999999999999" customHeight="1" x14ac:dyDescent="0.25">
      <c r="A60" s="73"/>
      <c r="B60" s="74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99999999999999" customHeight="1" x14ac:dyDescent="0.25">
      <c r="A61" s="73"/>
      <c r="B61" s="74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99999999999999" customHeight="1" thickBot="1" x14ac:dyDescent="0.3">
      <c r="A62" s="77"/>
      <c r="B62" s="78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10" x14ac:dyDescent="0.25">
      <c r="C65" s="67" t="s">
        <v>6</v>
      </c>
      <c r="D65" s="67"/>
      <c r="E65" s="67"/>
      <c r="F65" s="67"/>
      <c r="G65" s="67"/>
    </row>
    <row r="66" spans="3:10" x14ac:dyDescent="0.25">
      <c r="C66" s="67" t="s">
        <v>7</v>
      </c>
      <c r="D66" s="67"/>
      <c r="E66" s="67" t="s">
        <v>36</v>
      </c>
      <c r="F66" s="67"/>
      <c r="G66" s="67"/>
      <c r="I66" s="2" t="s">
        <v>27</v>
      </c>
      <c r="J66" s="2">
        <v>100</v>
      </c>
    </row>
    <row r="67" spans="3:10" x14ac:dyDescent="0.25">
      <c r="C67" s="67" t="s">
        <v>8</v>
      </c>
      <c r="D67" s="67"/>
      <c r="E67" s="67" t="s">
        <v>36</v>
      </c>
      <c r="F67" s="67"/>
      <c r="G67" s="67"/>
      <c r="I67" s="2" t="s">
        <v>28</v>
      </c>
      <c r="J67" s="2">
        <v>100</v>
      </c>
    </row>
    <row r="68" spans="3:10" x14ac:dyDescent="0.25">
      <c r="C68" s="67" t="s">
        <v>9</v>
      </c>
      <c r="D68" s="67"/>
      <c r="E68" s="67" t="s">
        <v>34</v>
      </c>
      <c r="F68" s="67"/>
      <c r="G68" s="67"/>
      <c r="I68" s="2" t="s">
        <v>29</v>
      </c>
      <c r="J68" s="2">
        <v>2.5798999999999999</v>
      </c>
    </row>
    <row r="69" spans="3:10" x14ac:dyDescent="0.25">
      <c r="C69" s="67" t="s">
        <v>10</v>
      </c>
      <c r="D69" s="67"/>
      <c r="E69" s="67" t="s">
        <v>25</v>
      </c>
      <c r="F69" s="67"/>
      <c r="G69" s="67"/>
      <c r="I69" s="2" t="s">
        <v>30</v>
      </c>
      <c r="J69" s="2" t="s">
        <v>35</v>
      </c>
    </row>
    <row r="70" spans="3:10" x14ac:dyDescent="0.25">
      <c r="C70" s="67" t="s">
        <v>11</v>
      </c>
      <c r="D70" s="67"/>
      <c r="E70" s="68">
        <v>42661</v>
      </c>
      <c r="F70" s="67"/>
      <c r="G70" s="67"/>
      <c r="I70" s="2" t="s">
        <v>31</v>
      </c>
      <c r="J70" s="2" t="s">
        <v>32</v>
      </c>
    </row>
    <row r="71" spans="3:10" x14ac:dyDescent="0.25">
      <c r="C71" s="67" t="s">
        <v>12</v>
      </c>
      <c r="D71" s="67"/>
      <c r="E71" s="67">
        <v>18</v>
      </c>
      <c r="F71" s="67"/>
      <c r="G71" s="67"/>
    </row>
    <row r="72" spans="3:10" x14ac:dyDescent="0.25">
      <c r="C72" s="67" t="s">
        <v>13</v>
      </c>
      <c r="D72" s="67"/>
      <c r="E72" s="67"/>
      <c r="F72" s="67"/>
      <c r="G72" s="67"/>
      <c r="I72" s="2" t="s">
        <v>2</v>
      </c>
      <c r="J72" s="2">
        <v>0</v>
      </c>
    </row>
    <row r="73" spans="3:10" x14ac:dyDescent="0.25">
      <c r="C73" s="67" t="s">
        <v>14</v>
      </c>
      <c r="D73" s="67"/>
      <c r="E73" s="67" t="s">
        <v>26</v>
      </c>
      <c r="F73" s="67"/>
      <c r="G73" s="67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61" workbookViewId="0">
      <selection activeCell="O1" sqref="O1:X1048576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24" ht="17.45" customHeight="1" x14ac:dyDescent="0.25">
      <c r="A1" s="69" t="s">
        <v>4</v>
      </c>
      <c r="B1" s="50" t="s">
        <v>3</v>
      </c>
      <c r="C1" s="69">
        <f>Punkter!$A$2</f>
        <v>0.01</v>
      </c>
      <c r="D1" s="76"/>
      <c r="E1" s="76"/>
      <c r="F1" s="70"/>
      <c r="G1" s="69">
        <f>Punkter!$A$3</f>
        <v>0.08</v>
      </c>
      <c r="H1" s="76"/>
      <c r="I1" s="70"/>
      <c r="J1" s="69">
        <f>Punkter!$A$4</f>
        <v>0.34</v>
      </c>
      <c r="K1" s="70"/>
      <c r="L1" s="26">
        <f>Punkter!$A$5</f>
        <v>2</v>
      </c>
    </row>
    <row r="2" spans="1:24" ht="17.45" customHeight="1" thickBot="1" x14ac:dyDescent="0.3">
      <c r="A2" s="75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45" customHeight="1" x14ac:dyDescent="0.25">
      <c r="A3" s="71">
        <f>Punkter!$C$2</f>
        <v>1</v>
      </c>
      <c r="B3" s="72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56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45" customHeight="1" x14ac:dyDescent="0.25">
      <c r="A4" s="73"/>
      <c r="B4" s="74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5">
        <v>36.85</v>
      </c>
      <c r="I4" s="1">
        <v>63.84</v>
      </c>
      <c r="J4" s="12">
        <v>37.520000000000003</v>
      </c>
      <c r="K4" s="9">
        <v>62.81</v>
      </c>
      <c r="L4" s="9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45" customHeight="1" x14ac:dyDescent="0.25">
      <c r="A5" s="73"/>
      <c r="B5" s="74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5">
        <v>35.82</v>
      </c>
      <c r="I5" s="1">
        <v>63.62</v>
      </c>
      <c r="J5" s="12">
        <v>37.47</v>
      </c>
      <c r="K5" s="9">
        <v>62.77</v>
      </c>
      <c r="L5" s="9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45" customHeight="1" x14ac:dyDescent="0.25">
      <c r="A6" s="73"/>
      <c r="B6" s="74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7">
        <v>36.17</v>
      </c>
      <c r="I6" s="1">
        <v>63.8</v>
      </c>
      <c r="J6" s="12">
        <v>37.590000000000003</v>
      </c>
      <c r="K6" s="9">
        <v>62.68</v>
      </c>
      <c r="L6" s="9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45" customHeight="1" x14ac:dyDescent="0.25">
      <c r="A7" s="73"/>
      <c r="B7" s="74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5">
        <v>35.72</v>
      </c>
      <c r="I7" s="1">
        <v>64.84</v>
      </c>
      <c r="J7" s="12">
        <v>37.76</v>
      </c>
      <c r="K7" s="9">
        <v>63.27</v>
      </c>
      <c r="L7" s="9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45" customHeight="1" x14ac:dyDescent="0.25">
      <c r="A8" s="73"/>
      <c r="B8" s="74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5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45" customHeight="1" x14ac:dyDescent="0.25">
      <c r="A9" s="73"/>
      <c r="B9" s="74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5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45" customHeight="1" x14ac:dyDescent="0.25">
      <c r="A10" s="73"/>
      <c r="B10" s="74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5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45" customHeight="1" x14ac:dyDescent="0.25">
      <c r="A11" s="73"/>
      <c r="B11" s="74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5">
        <v>35.69</v>
      </c>
      <c r="I11" s="1">
        <v>64.23</v>
      </c>
      <c r="J11" s="12">
        <v>37.57</v>
      </c>
      <c r="K11" s="9">
        <v>63.14</v>
      </c>
      <c r="L11" s="9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45" customHeight="1" thickBot="1" x14ac:dyDescent="0.3">
      <c r="A12" s="73"/>
      <c r="B12" s="74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54">
        <v>35.729999999999997</v>
      </c>
      <c r="I12" s="7">
        <v>63.63</v>
      </c>
      <c r="J12" s="13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899999999999999" customHeight="1" x14ac:dyDescent="0.25">
      <c r="A13" s="71">
        <f>Punkter!$C$3</f>
        <v>2</v>
      </c>
      <c r="B13" s="72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5">
        <v>41.03</v>
      </c>
      <c r="I13" s="1">
        <v>53.07</v>
      </c>
      <c r="J13" s="12">
        <v>51.58</v>
      </c>
      <c r="K13" s="9">
        <v>56.98</v>
      </c>
      <c r="L13" s="9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899999999999999" customHeight="1" x14ac:dyDescent="0.25">
      <c r="A14" s="73"/>
      <c r="B14" s="74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5">
        <v>41.17</v>
      </c>
      <c r="I14" s="1">
        <v>53.32</v>
      </c>
      <c r="J14" s="12">
        <v>51.52</v>
      </c>
      <c r="K14" s="9">
        <v>56.67</v>
      </c>
      <c r="L14" s="9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899999999999999" customHeight="1" x14ac:dyDescent="0.25">
      <c r="A15" s="73"/>
      <c r="B15" s="74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5">
        <v>41.04</v>
      </c>
      <c r="I15" s="1">
        <v>53.33</v>
      </c>
      <c r="J15" s="12">
        <v>51.61</v>
      </c>
      <c r="K15" s="9">
        <v>56.69</v>
      </c>
      <c r="L15" s="9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899999999999999" customHeight="1" x14ac:dyDescent="0.25">
      <c r="A16" s="73"/>
      <c r="B16" s="74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5">
        <v>41.53</v>
      </c>
      <c r="I16" s="1">
        <v>53.53</v>
      </c>
      <c r="J16" s="12">
        <v>51.92</v>
      </c>
      <c r="K16" s="9">
        <v>56.12</v>
      </c>
      <c r="L16" s="9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899999999999999" customHeight="1" x14ac:dyDescent="0.25">
      <c r="A17" s="73"/>
      <c r="B17" s="74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5">
        <v>41.35</v>
      </c>
      <c r="I17" s="1">
        <v>53.51</v>
      </c>
      <c r="J17" s="12">
        <v>51.8</v>
      </c>
      <c r="K17" s="9">
        <v>56.94</v>
      </c>
      <c r="L17" s="9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899999999999999" customHeight="1" x14ac:dyDescent="0.25">
      <c r="A18" s="73"/>
      <c r="B18" s="74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5">
        <v>41.37</v>
      </c>
      <c r="I18" s="1">
        <v>53.59</v>
      </c>
      <c r="J18" s="12">
        <v>51.95</v>
      </c>
      <c r="K18" s="9">
        <v>56.51</v>
      </c>
      <c r="L18" s="9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899999999999999" customHeight="1" x14ac:dyDescent="0.25">
      <c r="A19" s="73"/>
      <c r="B19" s="74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5">
        <v>41.32</v>
      </c>
      <c r="I19" s="1">
        <v>53.35</v>
      </c>
      <c r="J19" s="12">
        <v>51.74</v>
      </c>
      <c r="K19" s="9">
        <v>56.93</v>
      </c>
      <c r="L19" s="9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899999999999999" customHeight="1" x14ac:dyDescent="0.25">
      <c r="A20" s="73"/>
      <c r="B20" s="74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5">
        <v>41.61</v>
      </c>
      <c r="I20" s="1">
        <v>53.4</v>
      </c>
      <c r="J20" s="12">
        <v>51.62</v>
      </c>
      <c r="K20" s="9">
        <v>57.09</v>
      </c>
      <c r="L20" s="9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899999999999999" customHeight="1" x14ac:dyDescent="0.25">
      <c r="A21" s="73"/>
      <c r="B21" s="74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5">
        <v>41.18</v>
      </c>
      <c r="I21" s="1">
        <v>53.41</v>
      </c>
      <c r="J21" s="12">
        <v>51.85</v>
      </c>
      <c r="K21" s="9">
        <v>57.2</v>
      </c>
      <c r="L21" s="9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899999999999999" customHeight="1" thickBot="1" x14ac:dyDescent="0.3">
      <c r="A22" s="73"/>
      <c r="B22" s="74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5">
        <v>41.21</v>
      </c>
      <c r="I22" s="1">
        <v>53.35</v>
      </c>
      <c r="J22" s="12">
        <v>51.63</v>
      </c>
      <c r="K22" s="9">
        <v>56.84</v>
      </c>
      <c r="L22" s="9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899999999999999" customHeight="1" x14ac:dyDescent="0.25">
      <c r="A23" s="71">
        <v>4</v>
      </c>
      <c r="B23" s="72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56">
        <v>50.36</v>
      </c>
      <c r="I23" s="49">
        <v>65.28</v>
      </c>
      <c r="J23" s="11">
        <v>44.5</v>
      </c>
      <c r="K23" s="50">
        <v>51.22</v>
      </c>
      <c r="L23" s="50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899999999999999" customHeight="1" x14ac:dyDescent="0.25">
      <c r="A24" s="73"/>
      <c r="B24" s="74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5">
        <v>49.76</v>
      </c>
      <c r="I24" s="1">
        <v>65.11</v>
      </c>
      <c r="J24" s="12">
        <v>44.69</v>
      </c>
      <c r="K24" s="9">
        <v>50.29</v>
      </c>
      <c r="L24" s="9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899999999999999" customHeight="1" x14ac:dyDescent="0.25">
      <c r="A25" s="73"/>
      <c r="B25" s="74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5">
        <v>49.66</v>
      </c>
      <c r="I25" s="1">
        <v>64.180000000000007</v>
      </c>
      <c r="J25" s="12">
        <v>44.51</v>
      </c>
      <c r="K25" s="9">
        <v>50.25</v>
      </c>
      <c r="L25" s="9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899999999999999" customHeight="1" x14ac:dyDescent="0.25">
      <c r="A26" s="73"/>
      <c r="B26" s="74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5">
        <v>50.04</v>
      </c>
      <c r="I26" s="1">
        <v>64.36</v>
      </c>
      <c r="J26" s="12">
        <v>44.52</v>
      </c>
      <c r="K26" s="9">
        <v>50.28</v>
      </c>
      <c r="L26" s="9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899999999999999" customHeight="1" x14ac:dyDescent="0.25">
      <c r="A27" s="73"/>
      <c r="B27" s="74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5">
        <v>49.88</v>
      </c>
      <c r="I27" s="1">
        <v>64.349999999999994</v>
      </c>
      <c r="J27" s="12">
        <v>44.69</v>
      </c>
      <c r="K27" s="9">
        <v>50.41</v>
      </c>
      <c r="L27" s="9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899999999999999" customHeight="1" x14ac:dyDescent="0.25">
      <c r="A28" s="73"/>
      <c r="B28" s="74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5">
        <v>49.85</v>
      </c>
      <c r="I28" s="1">
        <v>64.819999999999993</v>
      </c>
      <c r="J28" s="12">
        <v>44.61</v>
      </c>
      <c r="K28" s="9">
        <v>50.42</v>
      </c>
      <c r="L28" s="9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899999999999999" customHeight="1" x14ac:dyDescent="0.25">
      <c r="A29" s="73"/>
      <c r="B29" s="74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5">
        <v>49.88</v>
      </c>
      <c r="I29" s="1">
        <v>64.55</v>
      </c>
      <c r="J29" s="12">
        <v>44.5</v>
      </c>
      <c r="K29" s="9">
        <v>50.46</v>
      </c>
      <c r="L29" s="9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899999999999999" customHeight="1" x14ac:dyDescent="0.25">
      <c r="A30" s="73"/>
      <c r="B30" s="74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5">
        <v>50.22</v>
      </c>
      <c r="I30" s="1">
        <v>64.459999999999994</v>
      </c>
      <c r="J30" s="12">
        <v>44.73</v>
      </c>
      <c r="K30" s="9">
        <v>51.12</v>
      </c>
      <c r="L30" s="9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899999999999999" customHeight="1" x14ac:dyDescent="0.25">
      <c r="A31" s="73"/>
      <c r="B31" s="74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5">
        <v>49.47</v>
      </c>
      <c r="I31" s="1">
        <v>63.96</v>
      </c>
      <c r="J31" s="12">
        <v>44.44</v>
      </c>
      <c r="K31" s="9">
        <v>50.31</v>
      </c>
      <c r="L31" s="9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899999999999999" customHeight="1" thickBot="1" x14ac:dyDescent="0.3">
      <c r="A32" s="73"/>
      <c r="B32" s="74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54">
        <v>49.57</v>
      </c>
      <c r="I32" s="7">
        <v>62.78</v>
      </c>
      <c r="J32" s="13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899999999999999" customHeight="1" x14ac:dyDescent="0.25">
      <c r="A33" s="71">
        <v>8</v>
      </c>
      <c r="B33" s="72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5">
        <v>61.27</v>
      </c>
      <c r="I33" s="1">
        <v>52.05</v>
      </c>
      <c r="J33" s="12">
        <v>53.7</v>
      </c>
      <c r="K33" s="9">
        <v>53.03</v>
      </c>
      <c r="L33" s="9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899999999999999" customHeight="1" x14ac:dyDescent="0.25">
      <c r="A34" s="73"/>
      <c r="B34" s="74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5">
        <v>61.2</v>
      </c>
      <c r="I34" s="1">
        <v>51.96</v>
      </c>
      <c r="J34" s="12">
        <v>53.78</v>
      </c>
      <c r="K34" s="9">
        <v>52.76</v>
      </c>
      <c r="L34" s="9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899999999999999" customHeight="1" x14ac:dyDescent="0.25">
      <c r="A35" s="73"/>
      <c r="B35" s="74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5">
        <v>61.52</v>
      </c>
      <c r="I35" s="1">
        <v>51.94</v>
      </c>
      <c r="J35" s="12">
        <v>53.95</v>
      </c>
      <c r="K35" s="9">
        <v>52.89</v>
      </c>
      <c r="L35" s="9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899999999999999" customHeight="1" x14ac:dyDescent="0.25">
      <c r="A36" s="73"/>
      <c r="B36" s="74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5">
        <v>61.61</v>
      </c>
      <c r="I36" s="1">
        <v>52.14</v>
      </c>
      <c r="J36" s="12">
        <v>54</v>
      </c>
      <c r="K36" s="9">
        <v>52.86</v>
      </c>
      <c r="L36" s="9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899999999999999" customHeight="1" x14ac:dyDescent="0.25">
      <c r="A37" s="73"/>
      <c r="B37" s="74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5">
        <v>61.78</v>
      </c>
      <c r="I37" s="1">
        <v>52.08</v>
      </c>
      <c r="J37" s="12">
        <v>53.99</v>
      </c>
      <c r="K37" s="9">
        <v>53.38</v>
      </c>
      <c r="L37" s="9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899999999999999" customHeight="1" x14ac:dyDescent="0.25">
      <c r="A38" s="73"/>
      <c r="B38" s="74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5">
        <v>61.62</v>
      </c>
      <c r="I38" s="1">
        <v>52.11</v>
      </c>
      <c r="J38" s="12">
        <v>53.8</v>
      </c>
      <c r="K38" s="9">
        <v>52.79</v>
      </c>
      <c r="L38" s="9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899999999999999" customHeight="1" x14ac:dyDescent="0.25">
      <c r="A39" s="73"/>
      <c r="B39" s="74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5">
        <v>61.52</v>
      </c>
      <c r="I39" s="1">
        <v>52.09</v>
      </c>
      <c r="J39" s="12">
        <v>53.98</v>
      </c>
      <c r="K39" s="9">
        <v>52.84</v>
      </c>
      <c r="L39" s="9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899999999999999" customHeight="1" x14ac:dyDescent="0.25">
      <c r="A40" s="73"/>
      <c r="B40" s="74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5">
        <v>61.39</v>
      </c>
      <c r="I40" s="1">
        <v>52.1</v>
      </c>
      <c r="J40" s="12">
        <v>53.88</v>
      </c>
      <c r="K40" s="9">
        <v>52.98</v>
      </c>
      <c r="L40" s="9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899999999999999" customHeight="1" x14ac:dyDescent="0.25">
      <c r="A41" s="73"/>
      <c r="B41" s="74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5">
        <v>61.49</v>
      </c>
      <c r="I41" s="1">
        <v>52</v>
      </c>
      <c r="J41" s="12">
        <v>54.03</v>
      </c>
      <c r="K41" s="9">
        <v>53.09</v>
      </c>
      <c r="L41" s="9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899999999999999" customHeight="1" thickBot="1" x14ac:dyDescent="0.3">
      <c r="A42" s="73"/>
      <c r="B42" s="74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5">
        <v>61.67</v>
      </c>
      <c r="I42" s="1">
        <v>52.12</v>
      </c>
      <c r="J42" s="12">
        <v>53.85</v>
      </c>
      <c r="K42" s="9">
        <v>52.84</v>
      </c>
      <c r="L42" s="9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899999999999999" customHeight="1" x14ac:dyDescent="0.25">
      <c r="A43" s="71">
        <v>15</v>
      </c>
      <c r="B43" s="72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899999999999999" customHeight="1" x14ac:dyDescent="0.25">
      <c r="A44" s="73"/>
      <c r="B44" s="74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899999999999999" customHeight="1" x14ac:dyDescent="0.25">
      <c r="A45" s="73"/>
      <c r="B45" s="74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899999999999999" customHeight="1" x14ac:dyDescent="0.25">
      <c r="A46" s="73"/>
      <c r="B46" s="74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899999999999999" customHeight="1" x14ac:dyDescent="0.25">
      <c r="A47" s="73"/>
      <c r="B47" s="74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899999999999999" customHeight="1" x14ac:dyDescent="0.25">
      <c r="A48" s="73"/>
      <c r="B48" s="74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899999999999999" customHeight="1" x14ac:dyDescent="0.25">
      <c r="A49" s="73"/>
      <c r="B49" s="74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899999999999999" customHeight="1" x14ac:dyDescent="0.25">
      <c r="A50" s="73"/>
      <c r="B50" s="74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899999999999999" customHeight="1" x14ac:dyDescent="0.25">
      <c r="A51" s="73"/>
      <c r="B51" s="74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899999999999999" customHeight="1" thickBot="1" x14ac:dyDescent="0.3">
      <c r="A52" s="73"/>
      <c r="B52" s="74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899999999999999" customHeight="1" x14ac:dyDescent="0.25">
      <c r="A53" s="71">
        <f>Punkter!$C$7</f>
        <v>30</v>
      </c>
      <c r="B53" s="72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899999999999999" customHeight="1" x14ac:dyDescent="0.25">
      <c r="A54" s="73"/>
      <c r="B54" s="74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899999999999999" customHeight="1" x14ac:dyDescent="0.25">
      <c r="A55" s="73"/>
      <c r="B55" s="74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899999999999999" customHeight="1" x14ac:dyDescent="0.25">
      <c r="A56" s="73"/>
      <c r="B56" s="74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899999999999999" customHeight="1" x14ac:dyDescent="0.25">
      <c r="A57" s="73"/>
      <c r="B57" s="74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899999999999999" customHeight="1" x14ac:dyDescent="0.25">
      <c r="A58" s="73"/>
      <c r="B58" s="74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899999999999999" customHeight="1" x14ac:dyDescent="0.25">
      <c r="A59" s="73"/>
      <c r="B59" s="74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899999999999999" customHeight="1" x14ac:dyDescent="0.25">
      <c r="A60" s="73"/>
      <c r="B60" s="74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899999999999999" customHeight="1" x14ac:dyDescent="0.25">
      <c r="A61" s="73"/>
      <c r="B61" s="74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899999999999999" customHeight="1" thickBot="1" x14ac:dyDescent="0.3">
      <c r="A62" s="77"/>
      <c r="B62" s="78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25">
      <c r="C65" s="67" t="s">
        <v>6</v>
      </c>
      <c r="D65" s="67"/>
      <c r="E65" s="67"/>
      <c r="F65" s="67"/>
      <c r="G65" s="67"/>
    </row>
    <row r="66" spans="3:10" x14ac:dyDescent="0.25">
      <c r="C66" s="67" t="s">
        <v>7</v>
      </c>
      <c r="D66" s="67"/>
      <c r="E66" s="67" t="s">
        <v>23</v>
      </c>
      <c r="F66" s="67"/>
      <c r="G66" s="67"/>
      <c r="I66" s="2" t="s">
        <v>27</v>
      </c>
      <c r="J66" s="2">
        <v>100</v>
      </c>
    </row>
    <row r="67" spans="3:10" x14ac:dyDescent="0.25">
      <c r="C67" s="67" t="s">
        <v>8</v>
      </c>
      <c r="D67" s="67"/>
      <c r="E67" s="67" t="s">
        <v>23</v>
      </c>
      <c r="F67" s="67"/>
      <c r="G67" s="67"/>
      <c r="I67" s="2" t="s">
        <v>28</v>
      </c>
      <c r="J67" s="2">
        <v>100</v>
      </c>
    </row>
    <row r="68" spans="3:10" x14ac:dyDescent="0.25">
      <c r="C68" s="67" t="s">
        <v>9</v>
      </c>
      <c r="D68" s="67"/>
      <c r="E68" s="67" t="s">
        <v>34</v>
      </c>
      <c r="F68" s="67"/>
      <c r="G68" s="67"/>
      <c r="I68" s="2" t="s">
        <v>29</v>
      </c>
      <c r="J68" s="2">
        <v>2.5798999999999999</v>
      </c>
    </row>
    <row r="69" spans="3:10" x14ac:dyDescent="0.25">
      <c r="C69" s="67" t="s">
        <v>10</v>
      </c>
      <c r="D69" s="67"/>
      <c r="E69" s="67" t="s">
        <v>25</v>
      </c>
      <c r="F69" s="67"/>
      <c r="G69" s="67"/>
      <c r="I69" s="2" t="s">
        <v>30</v>
      </c>
      <c r="J69" s="2" t="s">
        <v>35</v>
      </c>
    </row>
    <row r="70" spans="3:10" x14ac:dyDescent="0.25">
      <c r="C70" s="67" t="s">
        <v>11</v>
      </c>
      <c r="D70" s="67"/>
      <c r="E70" s="68">
        <v>42661</v>
      </c>
      <c r="F70" s="67"/>
      <c r="G70" s="67"/>
      <c r="I70" s="2" t="s">
        <v>31</v>
      </c>
      <c r="J70" s="2" t="s">
        <v>32</v>
      </c>
    </row>
    <row r="71" spans="3:10" x14ac:dyDescent="0.25">
      <c r="C71" s="67" t="s">
        <v>12</v>
      </c>
      <c r="D71" s="67"/>
      <c r="E71" s="67">
        <v>18</v>
      </c>
      <c r="F71" s="67"/>
      <c r="G71" s="67"/>
    </row>
    <row r="72" spans="3:10" x14ac:dyDescent="0.25">
      <c r="C72" s="67" t="s">
        <v>13</v>
      </c>
      <c r="D72" s="67"/>
      <c r="E72" s="67"/>
      <c r="F72" s="67"/>
      <c r="G72" s="67"/>
      <c r="I72" s="2" t="s">
        <v>2</v>
      </c>
      <c r="J72" s="2">
        <v>0</v>
      </c>
    </row>
    <row r="73" spans="3:10" x14ac:dyDescent="0.25">
      <c r="C73" s="67" t="s">
        <v>14</v>
      </c>
      <c r="D73" s="67"/>
      <c r="E73" s="67" t="s">
        <v>26</v>
      </c>
      <c r="F73" s="67"/>
      <c r="G73" s="67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O3" sqref="O3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24" ht="17.45" customHeight="1" x14ac:dyDescent="0.25">
      <c r="A1" s="69" t="s">
        <v>4</v>
      </c>
      <c r="B1" s="3" t="s">
        <v>3</v>
      </c>
      <c r="C1" s="69">
        <f>Punkter!$A$2</f>
        <v>0.01</v>
      </c>
      <c r="D1" s="76"/>
      <c r="E1" s="76"/>
      <c r="F1" s="70"/>
      <c r="G1" s="69">
        <f>Punkter!$A$3</f>
        <v>0.08</v>
      </c>
      <c r="H1" s="76"/>
      <c r="I1" s="70"/>
      <c r="J1" s="69">
        <f>Punkter!$A$4</f>
        <v>0.34</v>
      </c>
      <c r="K1" s="70"/>
      <c r="L1" s="26">
        <f>Punkter!$A$5</f>
        <v>2</v>
      </c>
    </row>
    <row r="2" spans="1:24" ht="17.45" customHeight="1" thickBot="1" x14ac:dyDescent="0.3">
      <c r="A2" s="75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45" customHeight="1" x14ac:dyDescent="0.25">
      <c r="A3" s="71">
        <f>Punkter!$C$2</f>
        <v>1</v>
      </c>
      <c r="B3" s="72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6">
        <v>36.25</v>
      </c>
      <c r="I3" s="8">
        <v>51.95</v>
      </c>
      <c r="J3" s="11">
        <v>37.75</v>
      </c>
      <c r="K3" s="31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45" customHeight="1" x14ac:dyDescent="0.25">
      <c r="A4" s="73"/>
      <c r="B4" s="74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5">
        <v>36.22</v>
      </c>
      <c r="I4" s="1">
        <v>51.89</v>
      </c>
      <c r="J4" s="12">
        <v>37.68</v>
      </c>
      <c r="K4" s="9">
        <v>56.29</v>
      </c>
      <c r="L4" s="9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45" customHeight="1" x14ac:dyDescent="0.25">
      <c r="A5" s="73"/>
      <c r="B5" s="74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5">
        <v>36.200000000000003</v>
      </c>
      <c r="I5" s="1">
        <v>51.65</v>
      </c>
      <c r="J5" s="12">
        <v>37.51</v>
      </c>
      <c r="K5" s="9">
        <v>55.79</v>
      </c>
      <c r="L5" s="9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45" customHeight="1" x14ac:dyDescent="0.25">
      <c r="A6" s="73"/>
      <c r="B6" s="74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7">
        <v>36.25</v>
      </c>
      <c r="I6" s="1">
        <v>51.62</v>
      </c>
      <c r="J6" s="12">
        <v>37.6</v>
      </c>
      <c r="K6" s="9">
        <v>55.6</v>
      </c>
      <c r="L6" s="9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45" customHeight="1" x14ac:dyDescent="0.25">
      <c r="A7" s="73"/>
      <c r="B7" s="74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5">
        <v>35.81</v>
      </c>
      <c r="I7" s="1">
        <v>51.8</v>
      </c>
      <c r="J7" s="12">
        <v>37.54</v>
      </c>
      <c r="K7" s="9">
        <v>55.77</v>
      </c>
      <c r="L7" s="9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45" customHeight="1" x14ac:dyDescent="0.25">
      <c r="A8" s="73"/>
      <c r="B8" s="74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5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45" customHeight="1" x14ac:dyDescent="0.25">
      <c r="A9" s="73"/>
      <c r="B9" s="74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5">
        <v>35.93</v>
      </c>
      <c r="I9" s="1">
        <v>51.85</v>
      </c>
      <c r="J9" s="12">
        <v>37.64</v>
      </c>
      <c r="K9" s="9">
        <v>55.74</v>
      </c>
      <c r="L9" s="9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45" customHeight="1" x14ac:dyDescent="0.25">
      <c r="A10" s="73"/>
      <c r="B10" s="74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5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45" customHeight="1" x14ac:dyDescent="0.25">
      <c r="A11" s="73"/>
      <c r="B11" s="74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5">
        <v>36.020000000000003</v>
      </c>
      <c r="I11" s="1">
        <v>51.73</v>
      </c>
      <c r="J11" s="12">
        <v>37.64</v>
      </c>
      <c r="K11" s="9">
        <v>56.21</v>
      </c>
      <c r="L11" s="9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45" customHeight="1" thickBot="1" x14ac:dyDescent="0.3">
      <c r="A12" s="73"/>
      <c r="B12" s="74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54">
        <v>35.94</v>
      </c>
      <c r="I12" s="7">
        <v>51.94</v>
      </c>
      <c r="J12" s="13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899999999999999" customHeight="1" x14ac:dyDescent="0.25">
      <c r="A13" s="71">
        <f>Punkter!$C$3</f>
        <v>2</v>
      </c>
      <c r="B13" s="72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5">
        <v>41.57</v>
      </c>
      <c r="I13" s="1">
        <v>52.36</v>
      </c>
      <c r="J13" s="12">
        <v>45.34</v>
      </c>
      <c r="K13" s="9">
        <v>50.53</v>
      </c>
      <c r="L13" s="9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899999999999999" customHeight="1" x14ac:dyDescent="0.25">
      <c r="A14" s="73"/>
      <c r="B14" s="74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5">
        <v>41.38</v>
      </c>
      <c r="I14" s="1">
        <v>51.79</v>
      </c>
      <c r="J14" s="12">
        <v>44.66</v>
      </c>
      <c r="K14" s="9">
        <v>50.54</v>
      </c>
      <c r="L14" s="9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899999999999999" customHeight="1" x14ac:dyDescent="0.25">
      <c r="A15" s="73"/>
      <c r="B15" s="74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5">
        <v>41.4</v>
      </c>
      <c r="I15" s="1">
        <v>51.52</v>
      </c>
      <c r="J15" s="12">
        <v>45.13</v>
      </c>
      <c r="K15" s="9">
        <v>50.56</v>
      </c>
      <c r="L15" s="9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899999999999999" customHeight="1" x14ac:dyDescent="0.25">
      <c r="A16" s="73"/>
      <c r="B16" s="74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5">
        <v>41.42</v>
      </c>
      <c r="I16" s="1">
        <v>51.28</v>
      </c>
      <c r="J16" s="12">
        <v>44.61</v>
      </c>
      <c r="K16" s="9">
        <v>50.88</v>
      </c>
      <c r="L16" s="9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899999999999999" customHeight="1" x14ac:dyDescent="0.25">
      <c r="A17" s="73"/>
      <c r="B17" s="74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5">
        <v>41.38</v>
      </c>
      <c r="I17" s="1">
        <v>51.3</v>
      </c>
      <c r="J17" s="12">
        <v>45.2</v>
      </c>
      <c r="K17" s="9">
        <v>50.77</v>
      </c>
      <c r="L17" s="9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899999999999999" customHeight="1" x14ac:dyDescent="0.25">
      <c r="A18" s="73"/>
      <c r="B18" s="74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5">
        <v>41.29</v>
      </c>
      <c r="I18" s="1">
        <v>51.33</v>
      </c>
      <c r="J18" s="12">
        <v>44.52</v>
      </c>
      <c r="K18" s="9">
        <v>50.48</v>
      </c>
      <c r="L18" s="9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899999999999999" customHeight="1" x14ac:dyDescent="0.25">
      <c r="A19" s="73"/>
      <c r="B19" s="74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5">
        <v>41.45</v>
      </c>
      <c r="I19" s="1">
        <v>51.24</v>
      </c>
      <c r="J19" s="12">
        <v>44.69</v>
      </c>
      <c r="K19" s="9">
        <v>50.42</v>
      </c>
      <c r="L19" s="9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899999999999999" customHeight="1" x14ac:dyDescent="0.25">
      <c r="A20" s="73"/>
      <c r="B20" s="74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5">
        <v>41.43</v>
      </c>
      <c r="I20" s="1">
        <v>51.29</v>
      </c>
      <c r="J20" s="12">
        <v>44.63</v>
      </c>
      <c r="K20" s="9">
        <v>50.28</v>
      </c>
      <c r="L20" s="9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899999999999999" customHeight="1" x14ac:dyDescent="0.25">
      <c r="A21" s="73"/>
      <c r="B21" s="74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5">
        <v>41.41</v>
      </c>
      <c r="I21" s="1">
        <v>51.01</v>
      </c>
      <c r="J21" s="12">
        <v>44.55</v>
      </c>
      <c r="K21" s="9">
        <v>50.51</v>
      </c>
      <c r="L21" s="9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899999999999999" customHeight="1" thickBot="1" x14ac:dyDescent="0.3">
      <c r="A22" s="73"/>
      <c r="B22" s="74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5">
        <v>41.42</v>
      </c>
      <c r="I22" s="1">
        <v>50.98</v>
      </c>
      <c r="J22" s="12">
        <v>44.57</v>
      </c>
      <c r="K22" s="9">
        <v>50.42</v>
      </c>
      <c r="L22" s="9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899999999999999" customHeight="1" x14ac:dyDescent="0.25">
      <c r="A23" s="71">
        <v>4</v>
      </c>
      <c r="B23" s="72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6">
        <v>50.18</v>
      </c>
      <c r="I23" s="8">
        <v>51.46</v>
      </c>
      <c r="J23" s="11">
        <v>47.32</v>
      </c>
      <c r="K23" s="31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899999999999999" customHeight="1" x14ac:dyDescent="0.25">
      <c r="A24" s="73"/>
      <c r="B24" s="74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5">
        <v>50.4</v>
      </c>
      <c r="I24" s="1">
        <v>51.14</v>
      </c>
      <c r="J24" s="12">
        <v>47.58</v>
      </c>
      <c r="K24" s="9">
        <v>51.07</v>
      </c>
      <c r="L24" s="9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899999999999999" customHeight="1" x14ac:dyDescent="0.25">
      <c r="A25" s="73"/>
      <c r="B25" s="74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5">
        <v>50.22</v>
      </c>
      <c r="I25" s="1">
        <v>51.18</v>
      </c>
      <c r="J25" s="12">
        <v>47.31</v>
      </c>
      <c r="K25" s="9">
        <v>51.14</v>
      </c>
      <c r="L25" s="9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899999999999999" customHeight="1" x14ac:dyDescent="0.25">
      <c r="A26" s="73"/>
      <c r="B26" s="74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5">
        <v>50.39</v>
      </c>
      <c r="I26" s="1">
        <v>50.7</v>
      </c>
      <c r="J26" s="12">
        <v>47.67</v>
      </c>
      <c r="K26" s="9">
        <v>50.98</v>
      </c>
      <c r="L26" s="9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899999999999999" customHeight="1" x14ac:dyDescent="0.25">
      <c r="A27" s="73"/>
      <c r="B27" s="74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5">
        <v>50.63</v>
      </c>
      <c r="I27" s="1">
        <v>50.85</v>
      </c>
      <c r="J27" s="12">
        <v>47.28</v>
      </c>
      <c r="K27" s="9">
        <v>50.9</v>
      </c>
      <c r="L27" s="9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899999999999999" customHeight="1" x14ac:dyDescent="0.25">
      <c r="A28" s="73"/>
      <c r="B28" s="74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5">
        <v>50.58</v>
      </c>
      <c r="I28" s="1">
        <v>50.56</v>
      </c>
      <c r="J28" s="12">
        <v>47.8</v>
      </c>
      <c r="K28" s="9">
        <v>51.05</v>
      </c>
      <c r="L28" s="9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899999999999999" customHeight="1" x14ac:dyDescent="0.25">
      <c r="A29" s="73"/>
      <c r="B29" s="74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55">
        <v>50.36</v>
      </c>
      <c r="I29" s="1">
        <v>50.39</v>
      </c>
      <c r="J29" s="12">
        <v>47.17</v>
      </c>
      <c r="K29" s="9">
        <v>51.04</v>
      </c>
      <c r="L29" s="9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899999999999999" customHeight="1" x14ac:dyDescent="0.25">
      <c r="A30" s="73"/>
      <c r="B30" s="74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5">
        <v>50.38</v>
      </c>
      <c r="I30" s="1">
        <v>51.05</v>
      </c>
      <c r="J30" s="12">
        <v>48</v>
      </c>
      <c r="K30" s="9">
        <v>51.08</v>
      </c>
      <c r="L30" s="9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899999999999999" customHeight="1" x14ac:dyDescent="0.25">
      <c r="A31" s="73"/>
      <c r="B31" s="74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5">
        <v>50.85</v>
      </c>
      <c r="I31" s="1">
        <v>51.08</v>
      </c>
      <c r="J31" s="12">
        <v>47.27</v>
      </c>
      <c r="K31" s="9">
        <v>50.86</v>
      </c>
      <c r="L31" s="9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899999999999999" customHeight="1" thickBot="1" x14ac:dyDescent="0.3">
      <c r="A32" s="73"/>
      <c r="B32" s="74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54">
        <v>51.12</v>
      </c>
      <c r="I32" s="7">
        <v>50.64</v>
      </c>
      <c r="J32" s="13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899999999999999" customHeight="1" x14ac:dyDescent="0.25">
      <c r="A33" s="71">
        <v>8</v>
      </c>
      <c r="B33" s="72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5">
        <v>58.68</v>
      </c>
      <c r="I33" s="1">
        <v>54.67</v>
      </c>
      <c r="J33" s="12">
        <v>54.48</v>
      </c>
      <c r="K33" s="9">
        <v>54.64</v>
      </c>
      <c r="L33" s="9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899999999999999" customHeight="1" x14ac:dyDescent="0.25">
      <c r="A34" s="73"/>
      <c r="B34" s="74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5">
        <v>58.66</v>
      </c>
      <c r="I34" s="1">
        <v>54.74</v>
      </c>
      <c r="J34" s="12">
        <v>54.52</v>
      </c>
      <c r="K34" s="9">
        <v>54.84</v>
      </c>
      <c r="L34" s="9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899999999999999" customHeight="1" x14ac:dyDescent="0.25">
      <c r="A35" s="73"/>
      <c r="B35" s="74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5">
        <v>58.82</v>
      </c>
      <c r="I35" s="1">
        <v>54.79</v>
      </c>
      <c r="J35" s="12">
        <v>54.56</v>
      </c>
      <c r="K35" s="9">
        <v>54.85</v>
      </c>
      <c r="L35" s="9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899999999999999" customHeight="1" x14ac:dyDescent="0.25">
      <c r="A36" s="73"/>
      <c r="B36" s="74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5">
        <v>58.91</v>
      </c>
      <c r="I36" s="1">
        <v>54.9</v>
      </c>
      <c r="J36" s="12">
        <v>54.5</v>
      </c>
      <c r="K36" s="9">
        <v>54.7</v>
      </c>
      <c r="L36" s="9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899999999999999" customHeight="1" x14ac:dyDescent="0.25">
      <c r="A37" s="73"/>
      <c r="B37" s="74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5">
        <v>58.84</v>
      </c>
      <c r="I37" s="1">
        <v>54.96</v>
      </c>
      <c r="J37" s="12">
        <v>54.57</v>
      </c>
      <c r="K37" s="9">
        <v>54.99</v>
      </c>
      <c r="L37" s="9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899999999999999" customHeight="1" x14ac:dyDescent="0.25">
      <c r="A38" s="73"/>
      <c r="B38" s="74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5">
        <v>58.53</v>
      </c>
      <c r="I38" s="1">
        <v>54.77</v>
      </c>
      <c r="J38" s="12">
        <v>54.68</v>
      </c>
      <c r="K38" s="9">
        <v>54.73</v>
      </c>
      <c r="L38" s="9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899999999999999" customHeight="1" x14ac:dyDescent="0.25">
      <c r="A39" s="73"/>
      <c r="B39" s="74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5">
        <v>58.42</v>
      </c>
      <c r="I39" s="1">
        <v>55.06</v>
      </c>
      <c r="J39" s="12">
        <v>54.43</v>
      </c>
      <c r="K39" s="9">
        <v>55.04</v>
      </c>
      <c r="L39" s="9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899999999999999" customHeight="1" x14ac:dyDescent="0.25">
      <c r="A40" s="73"/>
      <c r="B40" s="74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5">
        <v>58.55</v>
      </c>
      <c r="I40" s="1">
        <v>55</v>
      </c>
      <c r="J40" s="12">
        <v>54.51</v>
      </c>
      <c r="K40" s="9">
        <v>54.83</v>
      </c>
      <c r="L40" s="9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899999999999999" customHeight="1" x14ac:dyDescent="0.25">
      <c r="A41" s="73"/>
      <c r="B41" s="74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5">
        <v>58.53</v>
      </c>
      <c r="I41" s="1">
        <v>54.89</v>
      </c>
      <c r="J41" s="12">
        <v>54.59</v>
      </c>
      <c r="K41" s="9">
        <v>54.88</v>
      </c>
      <c r="L41" s="9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899999999999999" customHeight="1" thickBot="1" x14ac:dyDescent="0.3">
      <c r="A42" s="73"/>
      <c r="B42" s="74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5">
        <v>58.64</v>
      </c>
      <c r="I42" s="1">
        <v>55.05</v>
      </c>
      <c r="J42" s="12">
        <v>54.54</v>
      </c>
      <c r="K42" s="9">
        <v>54.98</v>
      </c>
      <c r="L42" s="9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899999999999999" customHeight="1" x14ac:dyDescent="0.25">
      <c r="A43" s="71">
        <v>15</v>
      </c>
      <c r="B43" s="72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899999999999999" customHeight="1" x14ac:dyDescent="0.25">
      <c r="A44" s="73"/>
      <c r="B44" s="74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899999999999999" customHeight="1" x14ac:dyDescent="0.25">
      <c r="A45" s="73"/>
      <c r="B45" s="74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899999999999999" customHeight="1" x14ac:dyDescent="0.25">
      <c r="A46" s="73"/>
      <c r="B46" s="74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899999999999999" customHeight="1" x14ac:dyDescent="0.25">
      <c r="A47" s="73"/>
      <c r="B47" s="74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899999999999999" customHeight="1" x14ac:dyDescent="0.25">
      <c r="A48" s="73"/>
      <c r="B48" s="74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899999999999999" customHeight="1" x14ac:dyDescent="0.25">
      <c r="A49" s="73"/>
      <c r="B49" s="74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899999999999999" customHeight="1" x14ac:dyDescent="0.25">
      <c r="A50" s="73"/>
      <c r="B50" s="74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899999999999999" customHeight="1" x14ac:dyDescent="0.25">
      <c r="A51" s="73"/>
      <c r="B51" s="74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899999999999999" customHeight="1" thickBot="1" x14ac:dyDescent="0.3">
      <c r="A52" s="73"/>
      <c r="B52" s="74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899999999999999" customHeight="1" x14ac:dyDescent="0.25">
      <c r="A53" s="71">
        <f>Punkter!$C$7</f>
        <v>30</v>
      </c>
      <c r="B53" s="72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899999999999999" customHeight="1" x14ac:dyDescent="0.25">
      <c r="A54" s="73"/>
      <c r="B54" s="74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899999999999999" customHeight="1" x14ac:dyDescent="0.25">
      <c r="A55" s="73"/>
      <c r="B55" s="74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899999999999999" customHeight="1" x14ac:dyDescent="0.25">
      <c r="A56" s="73"/>
      <c r="B56" s="74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899999999999999" customHeight="1" x14ac:dyDescent="0.25">
      <c r="A57" s="73"/>
      <c r="B57" s="74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899999999999999" customHeight="1" x14ac:dyDescent="0.25">
      <c r="A58" s="73"/>
      <c r="B58" s="74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899999999999999" customHeight="1" x14ac:dyDescent="0.25">
      <c r="A59" s="73"/>
      <c r="B59" s="74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899999999999999" customHeight="1" x14ac:dyDescent="0.25">
      <c r="A60" s="73"/>
      <c r="B60" s="74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899999999999999" customHeight="1" x14ac:dyDescent="0.25">
      <c r="A61" s="73"/>
      <c r="B61" s="74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899999999999999" customHeight="1" thickBot="1" x14ac:dyDescent="0.3">
      <c r="A62" s="77"/>
      <c r="B62" s="78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25">
      <c r="N63" s="2">
        <f>COUNTA(C3:L62)</f>
        <v>600</v>
      </c>
    </row>
    <row r="65" spans="3:10" x14ac:dyDescent="0.25">
      <c r="C65" s="67" t="s">
        <v>6</v>
      </c>
      <c r="D65" s="67"/>
      <c r="E65" s="67"/>
      <c r="F65" s="67"/>
      <c r="G65" s="67"/>
    </row>
    <row r="66" spans="3:10" x14ac:dyDescent="0.25">
      <c r="C66" s="67" t="s">
        <v>7</v>
      </c>
      <c r="D66" s="67"/>
      <c r="E66" s="67" t="s">
        <v>23</v>
      </c>
      <c r="F66" s="67"/>
      <c r="G66" s="67"/>
      <c r="I66" s="2" t="s">
        <v>27</v>
      </c>
      <c r="J66" s="2">
        <v>100</v>
      </c>
    </row>
    <row r="67" spans="3:10" x14ac:dyDescent="0.25">
      <c r="C67" s="67" t="s">
        <v>8</v>
      </c>
      <c r="D67" s="67"/>
      <c r="E67" s="67" t="s">
        <v>23</v>
      </c>
      <c r="F67" s="67"/>
      <c r="G67" s="67"/>
      <c r="I67" s="2" t="s">
        <v>28</v>
      </c>
      <c r="J67" s="2">
        <v>100</v>
      </c>
    </row>
    <row r="68" spans="3:10" x14ac:dyDescent="0.25">
      <c r="C68" s="67" t="s">
        <v>9</v>
      </c>
      <c r="D68" s="67"/>
      <c r="E68" s="67" t="s">
        <v>24</v>
      </c>
      <c r="F68" s="67"/>
      <c r="G68" s="67"/>
      <c r="I68" s="2" t="s">
        <v>29</v>
      </c>
      <c r="J68" s="2">
        <v>2.5798999999999999</v>
      </c>
    </row>
    <row r="69" spans="3:10" x14ac:dyDescent="0.25">
      <c r="C69" s="67" t="s">
        <v>10</v>
      </c>
      <c r="D69" s="67"/>
      <c r="E69" s="67" t="s">
        <v>25</v>
      </c>
      <c r="F69" s="67"/>
      <c r="G69" s="67"/>
      <c r="I69" s="2" t="s">
        <v>30</v>
      </c>
      <c r="J69" s="2" t="s">
        <v>35</v>
      </c>
    </row>
    <row r="70" spans="3:10" x14ac:dyDescent="0.25">
      <c r="C70" s="67" t="s">
        <v>11</v>
      </c>
      <c r="D70" s="67"/>
      <c r="E70" s="68">
        <v>42661</v>
      </c>
      <c r="F70" s="67"/>
      <c r="G70" s="67"/>
      <c r="I70" s="2" t="s">
        <v>31</v>
      </c>
      <c r="J70" s="2" t="s">
        <v>32</v>
      </c>
    </row>
    <row r="71" spans="3:10" x14ac:dyDescent="0.25">
      <c r="C71" s="67" t="s">
        <v>12</v>
      </c>
      <c r="D71" s="67"/>
      <c r="E71" s="67">
        <v>18</v>
      </c>
      <c r="F71" s="67"/>
      <c r="G71" s="67"/>
    </row>
    <row r="72" spans="3:10" x14ac:dyDescent="0.25">
      <c r="C72" s="67" t="s">
        <v>13</v>
      </c>
      <c r="D72" s="67"/>
      <c r="E72" s="67"/>
      <c r="F72" s="67"/>
      <c r="G72" s="67"/>
    </row>
    <row r="73" spans="3:10" x14ac:dyDescent="0.25">
      <c r="C73" s="67" t="s">
        <v>14</v>
      </c>
      <c r="D73" s="67"/>
      <c r="E73" s="67" t="s">
        <v>26</v>
      </c>
      <c r="F73" s="67"/>
      <c r="G73" s="67"/>
    </row>
  </sheetData>
  <mergeCells count="27"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topLeftCell="A19" zoomScaleNormal="100" workbookViewId="0">
      <selection activeCell="O23" sqref="O23"/>
    </sheetView>
  </sheetViews>
  <sheetFormatPr defaultRowHeight="15" x14ac:dyDescent="0.25"/>
  <cols>
    <col min="3" max="3" width="8.85546875" customWidth="1"/>
  </cols>
  <sheetData>
    <row r="1" spans="1:29" x14ac:dyDescent="0.25">
      <c r="A1" s="69" t="s">
        <v>5</v>
      </c>
      <c r="B1" s="5" t="s">
        <v>3</v>
      </c>
      <c r="C1" s="69">
        <f>Punkter!$A$2</f>
        <v>0.01</v>
      </c>
      <c r="D1" s="76"/>
      <c r="E1" s="76"/>
      <c r="F1" s="70"/>
      <c r="G1" s="69">
        <f>Punkter!$A$3</f>
        <v>0.08</v>
      </c>
      <c r="H1" s="76"/>
      <c r="I1" s="70"/>
      <c r="J1" s="69">
        <f>Punkter!$A$4</f>
        <v>0.34</v>
      </c>
      <c r="K1" s="70"/>
      <c r="L1" s="26">
        <f>Punkter!$A$5</f>
        <v>2</v>
      </c>
      <c r="N1" t="str">
        <f>Meas1!C66</f>
        <v>TX</v>
      </c>
      <c r="O1">
        <f>Meas1!D66</f>
        <v>0</v>
      </c>
      <c r="R1" s="69" t="s">
        <v>5</v>
      </c>
      <c r="S1" s="52" t="s">
        <v>3</v>
      </c>
      <c r="T1" s="69">
        <f>Punkter!$A$2</f>
        <v>0.01</v>
      </c>
      <c r="U1" s="76"/>
      <c r="V1" s="76"/>
      <c r="W1" s="70"/>
      <c r="X1" s="69">
        <f>Punkter!$A$3</f>
        <v>0.08</v>
      </c>
      <c r="Y1" s="76"/>
      <c r="Z1" s="70"/>
      <c r="AA1" s="69">
        <f>Punkter!$A$4</f>
        <v>0.34</v>
      </c>
      <c r="AB1" s="70"/>
      <c r="AC1" s="26">
        <f>Punkter!$A$5</f>
        <v>2</v>
      </c>
    </row>
    <row r="2" spans="1:29" ht="15.75" thickBot="1" x14ac:dyDescent="0.3">
      <c r="A2" s="75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75"/>
      <c r="S2" s="4" t="s">
        <v>2</v>
      </c>
      <c r="T2" s="53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53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.75" thickBot="1" x14ac:dyDescent="0.3">
      <c r="A3" s="79">
        <f>Punkter!$C$2</f>
        <v>1</v>
      </c>
      <c r="B3" s="80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79">
        <f>Punkter!$C$2</f>
        <v>1</v>
      </c>
      <c r="S3" s="80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.75" thickBot="1" x14ac:dyDescent="0.3">
      <c r="A4" s="79">
        <f>Punkter!$C$3</f>
        <v>2</v>
      </c>
      <c r="B4" s="80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79">
        <f>Punkter!$C$3</f>
        <v>2</v>
      </c>
      <c r="S4" s="80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.75" thickBot="1" x14ac:dyDescent="0.3">
      <c r="A5" s="79">
        <f>Punkter!$C$4</f>
        <v>3.9</v>
      </c>
      <c r="B5" s="80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79">
        <f>Punkter!$C$4</f>
        <v>3.9</v>
      </c>
      <c r="S5" s="80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.75" thickBot="1" x14ac:dyDescent="0.3">
      <c r="A6" s="79">
        <f>Punkter!$C$5</f>
        <v>7.9</v>
      </c>
      <c r="B6" s="80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79">
        <f>Punkter!$C$5</f>
        <v>7.9</v>
      </c>
      <c r="S6" s="80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.75" thickBot="1" x14ac:dyDescent="0.3">
      <c r="A7" s="79">
        <f>Punkter!$C$6</f>
        <v>15.2</v>
      </c>
      <c r="B7" s="80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79">
        <f>Punkter!$C$6</f>
        <v>15.2</v>
      </c>
      <c r="S7" s="80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.75" thickBot="1" x14ac:dyDescent="0.3">
      <c r="A8" s="79">
        <f>Punkter!$C$7</f>
        <v>30</v>
      </c>
      <c r="B8" s="80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79">
        <f>Punkter!$C$7</f>
        <v>30</v>
      </c>
      <c r="S8" s="80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25">
      <c r="F9" t="s">
        <v>41</v>
      </c>
      <c r="X9" t="s">
        <v>42</v>
      </c>
    </row>
    <row r="10" spans="1:29" x14ac:dyDescent="0.25">
      <c r="B10" t="s">
        <v>37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25">
      <c r="B11" t="s">
        <v>38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25">
      <c r="B12" t="s">
        <v>39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25">
      <c r="B13" t="s">
        <v>40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25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25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1:29" x14ac:dyDescent="0.25">
      <c r="C18">
        <f>-C3-2*C10</f>
        <v>-62.826000000000001</v>
      </c>
      <c r="D18">
        <f>-D3-2*D10</f>
        <v>-59.7288</v>
      </c>
      <c r="E18" s="58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59">
        <f t="shared" si="0"/>
        <v>-55.911999999999992</v>
      </c>
      <c r="T18">
        <f t="shared" ref="T18:AC23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1:29" x14ac:dyDescent="0.25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59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1:29" x14ac:dyDescent="0.25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59">
        <f t="shared" si="3"/>
        <v>-68.677999999999997</v>
      </c>
      <c r="H20" s="59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59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1:29" x14ac:dyDescent="0.25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59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1:29" x14ac:dyDescent="0.25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59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1:29" x14ac:dyDescent="0.25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59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5" spans="1:29" ht="15.75" thickBot="1" x14ac:dyDescent="0.3"/>
    <row r="26" spans="1:29" x14ac:dyDescent="0.25">
      <c r="A26" s="69" t="s">
        <v>55</v>
      </c>
      <c r="B26" s="65" t="s">
        <v>2</v>
      </c>
      <c r="C26" s="69">
        <f>[1]Punkter!$A$2</f>
        <v>0.01</v>
      </c>
      <c r="D26" s="76"/>
      <c r="E26" s="76"/>
      <c r="F26" s="70"/>
      <c r="G26" s="69">
        <f>[1]Punkter!$A$3</f>
        <v>0.08</v>
      </c>
      <c r="H26" s="76"/>
      <c r="I26" s="70"/>
      <c r="J26" s="69">
        <f>[1]Punkter!$A$4</f>
        <v>0.34</v>
      </c>
      <c r="K26" s="70"/>
      <c r="L26" s="26">
        <f>[1]Punkter!$A$5</f>
        <v>2</v>
      </c>
      <c r="N26" t="str">
        <f>[1]Meas1!C66</f>
        <v>TX</v>
      </c>
      <c r="O26" t="str">
        <f>[1]Meas1!E66</f>
        <v>patch</v>
      </c>
    </row>
    <row r="27" spans="1:29" ht="15.75" thickBot="1" x14ac:dyDescent="0.3">
      <c r="A27" s="75"/>
      <c r="B27" s="4" t="s">
        <v>3</v>
      </c>
      <c r="C27" s="66">
        <f>[1]Punkter!$A$2</f>
        <v>0.01</v>
      </c>
      <c r="D27" s="7">
        <f>[1]Punkter!$A$3</f>
        <v>0.08</v>
      </c>
      <c r="E27" s="7">
        <f>[1]Punkter!$A$4</f>
        <v>0.34</v>
      </c>
      <c r="F27" s="4">
        <f>[1]Punkter!$A$5</f>
        <v>2</v>
      </c>
      <c r="G27" s="66">
        <f>[1]Punkter!$A$3</f>
        <v>0.08</v>
      </c>
      <c r="H27" s="7">
        <f>[1]Punkter!$A$4</f>
        <v>0.34</v>
      </c>
      <c r="I27" s="4">
        <f>[1]Punkter!$A$5</f>
        <v>2</v>
      </c>
      <c r="J27" s="7">
        <f>[1]Punkter!$A$4</f>
        <v>0.34</v>
      </c>
      <c r="K27" s="4">
        <f>[1]Punkter!$A$5</f>
        <v>2</v>
      </c>
      <c r="L27" s="4">
        <f>[1]Punkter!$A$5</f>
        <v>2</v>
      </c>
      <c r="N27" t="str">
        <f>[1]Meas1!C67</f>
        <v>RX</v>
      </c>
      <c r="O27" t="str">
        <f>[1]Meas1!E67</f>
        <v>patch</v>
      </c>
      <c r="S27" s="61">
        <f>C18-T18</f>
        <v>3.8891999999999953</v>
      </c>
      <c r="T27" s="62">
        <f t="shared" ref="T27:AB27" si="7">D18-U18</f>
        <v>-1.4226000000000028</v>
      </c>
      <c r="U27" s="62">
        <f t="shared" si="7"/>
        <v>-4.9054000000000144</v>
      </c>
      <c r="V27" s="62">
        <f t="shared" si="7"/>
        <v>-0.20920000000000272</v>
      </c>
      <c r="W27" s="62">
        <f t="shared" si="7"/>
        <v>-2.7588000000000079</v>
      </c>
      <c r="X27" s="62">
        <f t="shared" si="7"/>
        <v>-3.6615999999999929</v>
      </c>
      <c r="Y27" s="61">
        <f>I18-Z18</f>
        <v>7.0511999999999802</v>
      </c>
      <c r="Z27" s="62">
        <f t="shared" si="7"/>
        <v>-7.3800000000005639E-2</v>
      </c>
      <c r="AA27" s="61">
        <f t="shared" si="7"/>
        <v>2.0894000000000119</v>
      </c>
      <c r="AB27" s="62">
        <f t="shared" si="7"/>
        <v>-0.10879999999999512</v>
      </c>
    </row>
    <row r="28" spans="1:29" ht="15.75" thickBot="1" x14ac:dyDescent="0.3">
      <c r="A28" s="79">
        <f>[1]Punkter!$C$2</f>
        <v>1</v>
      </c>
      <c r="B28" s="81"/>
      <c r="C28" s="105">
        <f>SUM([1]Meas2!C$3:'[1]Meas2'!C$12)/10</f>
        <v>49.122999999999998</v>
      </c>
      <c r="D28" s="106">
        <f>SUM([1]Meas2!D$3:'[1]Meas2'!D$12)/10</f>
        <v>41.067999999999998</v>
      </c>
      <c r="E28" s="106">
        <f>SUM([1]Meas2!E$3:'[1]Meas2'!E$12)/10</f>
        <v>37.385999999999996</v>
      </c>
      <c r="F28" s="107">
        <f>SUM([1]Meas2!F$3:'[1]Meas2'!F$12)/10</f>
        <v>65.032999999999987</v>
      </c>
      <c r="G28" s="106">
        <f>SUM([1]Meas2!G$3:'[1]Meas2'!G$12)/10</f>
        <v>36.999999999999993</v>
      </c>
      <c r="H28" s="106">
        <f>SUM([1]Meas2!H$3:'[1]Meas2'!H$12)/10</f>
        <v>36.036000000000008</v>
      </c>
      <c r="I28" s="107">
        <f>SUM([1]Meas2!I$3:'[1]Meas2'!I$12)/10</f>
        <v>63.816999999999993</v>
      </c>
      <c r="J28" s="106">
        <f>SUM([1]Meas2!J$3:'[1]Meas2'!J$12)/10</f>
        <v>37.580999999999996</v>
      </c>
      <c r="K28" s="107">
        <f>SUM([1]Meas2!K$3:'[1]Meas2'!K$12)/10</f>
        <v>62.842000000000006</v>
      </c>
      <c r="L28" s="108">
        <f>SUM([1]Meas2!L$3:'[1]Meas2'!L$12)/10</f>
        <v>38.210999999999999</v>
      </c>
      <c r="N28" t="str">
        <f>[1]Meas1!C68</f>
        <v>Polar</v>
      </c>
      <c r="O28" t="str">
        <f>[1]Meas1!E68</f>
        <v>vertical</v>
      </c>
      <c r="S28" s="61">
        <f t="shared" ref="S28:S32" si="8">C19-T19</f>
        <v>5.6492000000000218</v>
      </c>
      <c r="T28" s="61">
        <f t="shared" ref="T28:T32" si="9">D19-U19</f>
        <v>2.6187999999999931</v>
      </c>
      <c r="U28" s="62">
        <f t="shared" ref="U28:U32" si="10">E19-V19</f>
        <v>-1.4377999999999957</v>
      </c>
      <c r="V28" s="62">
        <f t="shared" ref="V28:V32" si="11">F19-W19</f>
        <v>-5.1854000000000084</v>
      </c>
      <c r="W28" s="61">
        <f t="shared" ref="W28:W32" si="12">G19-X19</f>
        <v>2.6200000000002888E-2</v>
      </c>
      <c r="X28" s="62">
        <f t="shared" ref="X28:X32" si="13">H19-Y19</f>
        <v>-1.8016000000000076</v>
      </c>
      <c r="Y28" s="62">
        <f t="shared" ref="Y28:Y32" si="14">I19-Z19</f>
        <v>-1.230400000000003</v>
      </c>
      <c r="Z28" s="61">
        <f t="shared" ref="Z28:Z32" si="15">J19-AA19</f>
        <v>6.9052000000000007</v>
      </c>
      <c r="AA28" s="61">
        <f t="shared" ref="AA28:AA32" si="16">K19-AB19</f>
        <v>2.7109999999999914</v>
      </c>
      <c r="AB28" s="61">
        <f t="shared" ref="AB28:AB32" si="17">L19-AC19</f>
        <v>0.81820000000000448</v>
      </c>
    </row>
    <row r="29" spans="1:29" ht="15.75" thickBot="1" x14ac:dyDescent="0.3">
      <c r="A29" s="79">
        <f>[1]Punkter!$C$3</f>
        <v>2</v>
      </c>
      <c r="B29" s="81"/>
      <c r="C29" s="36">
        <f>SUM([1]Meas2!C$13:'[1]Meas2'!C$22)/10</f>
        <v>62.575000000000003</v>
      </c>
      <c r="D29" s="37">
        <f>SUM([1]Meas2!D$13:'[1]Meas2'!D$22)/10</f>
        <v>52.777000000000001</v>
      </c>
      <c r="E29" s="37">
        <f>SUM([1]Meas2!E$13:'[1]Meas2'!E$22)/10</f>
        <v>46.013999999999996</v>
      </c>
      <c r="F29" s="88">
        <f>SUM([1]Meas2!F$13:'[1]Meas2'!F$22)/10</f>
        <v>53.177999999999997</v>
      </c>
      <c r="G29" s="37">
        <f>SUM([1]Meas2!G$13:'[1]Meas2'!G$22)/10</f>
        <v>46.825000000000003</v>
      </c>
      <c r="H29" s="37">
        <f>SUM([1]Meas2!H$13:'[1]Meas2'!H$22)/10</f>
        <v>41.280999999999999</v>
      </c>
      <c r="I29" s="88">
        <f>SUM([1]Meas2!I$13:'[1]Meas2'!I$22)/10</f>
        <v>53.386000000000003</v>
      </c>
      <c r="J29" s="37">
        <f>SUM([1]Meas2!J$13:'[1]Meas2'!J$22)/10</f>
        <v>51.722000000000001</v>
      </c>
      <c r="K29" s="88">
        <f>SUM([1]Meas2!K$13:'[1]Meas2'!K$22)/10</f>
        <v>56.79699999999999</v>
      </c>
      <c r="L29" s="38">
        <f>SUM([1]Meas2!L$13:'[1]Meas2'!L$22)/10</f>
        <v>45.293000000000006</v>
      </c>
      <c r="N29" t="str">
        <f>[1]Meas1!C69</f>
        <v>Frekvens</v>
      </c>
      <c r="O29" t="str">
        <f>[1]Meas1!E69</f>
        <v>2,58GHz</v>
      </c>
      <c r="S29" s="61">
        <f t="shared" si="8"/>
        <v>3.5691999999999808</v>
      </c>
      <c r="T29" s="61">
        <f t="shared" si="9"/>
        <v>2.3607999999999976</v>
      </c>
      <c r="U29" s="61">
        <f t="shared" si="10"/>
        <v>1.7253999999999792</v>
      </c>
      <c r="V29" s="62">
        <f t="shared" si="11"/>
        <v>-7.4975999999999985</v>
      </c>
      <c r="W29" s="61">
        <f t="shared" si="12"/>
        <v>5.8542000000000201</v>
      </c>
      <c r="X29" s="62">
        <f t="shared" si="13"/>
        <v>-1.6355999999999966</v>
      </c>
      <c r="Y29" s="61">
        <f t="shared" si="14"/>
        <v>9.1810000000000187</v>
      </c>
      <c r="Z29" s="62">
        <f t="shared" si="15"/>
        <v>-2.9117999999999995</v>
      </c>
      <c r="AA29" s="62">
        <f t="shared" si="16"/>
        <v>-4.7395999999999958</v>
      </c>
      <c r="AB29" s="62">
        <f t="shared" si="17"/>
        <v>-0.57380000000000564</v>
      </c>
    </row>
    <row r="30" spans="1:29" ht="15.75" thickBot="1" x14ac:dyDescent="0.3">
      <c r="A30" s="79">
        <f>[1]Punkter!$C$4</f>
        <v>4</v>
      </c>
      <c r="B30" s="81"/>
      <c r="C30" s="36">
        <f>SUM([1]Meas2!C$23:'[1]Meas2'!C$32)/10</f>
        <v>71.236999999999995</v>
      </c>
      <c r="D30" s="37">
        <f>SUM([1]Meas2!D$23:'[1]Meas2'!D$32)/10</f>
        <v>62.907999999999994</v>
      </c>
      <c r="E30" s="37">
        <f>SUM([1]Meas2!E$23:'[1]Meas2'!E$32)/10</f>
        <v>57.809999999999988</v>
      </c>
      <c r="F30" s="88">
        <f>SUM([1]Meas2!F$23:'[1]Meas2'!F$32)/10</f>
        <v>49.581000000000003</v>
      </c>
      <c r="G30" s="37">
        <f>SUM([1]Meas2!G$23:'[1]Meas2'!G$32)/10</f>
        <v>56.940000000000012</v>
      </c>
      <c r="H30" s="37">
        <f>SUM([1]Meas2!H$23:'[1]Meas2'!H$32)/10</f>
        <v>49.869</v>
      </c>
      <c r="I30" s="88">
        <f>SUM([1]Meas2!I$23:'[1]Meas2'!I$32)/10</f>
        <v>64.385000000000005</v>
      </c>
      <c r="J30" s="37">
        <f>SUM([1]Meas2!J$23:'[1]Meas2'!J$32)/10</f>
        <v>44.567</v>
      </c>
      <c r="K30" s="88">
        <f>SUM([1]Meas2!K$23:'[1]Meas2'!K$32)/10</f>
        <v>50.616</v>
      </c>
      <c r="L30" s="38">
        <f>SUM([1]Meas2!L$23:'[1]Meas2'!L$32)/10</f>
        <v>50.674999999999997</v>
      </c>
      <c r="N30" t="str">
        <f>[1]Meas1!C70</f>
        <v>Date</v>
      </c>
      <c r="O30">
        <f>[1]Meas1!E70</f>
        <v>42661</v>
      </c>
      <c r="S30" s="61">
        <f t="shared" si="8"/>
        <v>3.1172000000000111</v>
      </c>
      <c r="T30" s="61">
        <f t="shared" si="9"/>
        <v>1.3427999999999969</v>
      </c>
      <c r="U30" s="61">
        <f t="shared" si="10"/>
        <v>7.0008000000000123</v>
      </c>
      <c r="V30" s="62">
        <f t="shared" si="11"/>
        <v>-3.4748000000000161</v>
      </c>
      <c r="W30" s="61">
        <f t="shared" si="12"/>
        <v>0.78719999999999857</v>
      </c>
      <c r="X30" s="61">
        <f t="shared" si="13"/>
        <v>2.510799999999989</v>
      </c>
      <c r="Y30" s="62">
        <f t="shared" si="14"/>
        <v>-5.8567999999999927</v>
      </c>
      <c r="Z30" s="62">
        <f t="shared" si="15"/>
        <v>-0.66879999999999029</v>
      </c>
      <c r="AA30" s="62">
        <f t="shared" si="16"/>
        <v>-4.9347999999999956</v>
      </c>
      <c r="AB30" s="62">
        <f t="shared" si="17"/>
        <v>-0.61879999999999313</v>
      </c>
    </row>
    <row r="31" spans="1:29" ht="15.75" thickBot="1" x14ac:dyDescent="0.3">
      <c r="A31" s="79">
        <f>[1]Punkter!$C$5</f>
        <v>8</v>
      </c>
      <c r="B31" s="81"/>
      <c r="C31" s="36">
        <f>SUM([1]Meas2!C$33:'[1]Meas2'!C$42)/10</f>
        <v>83.478000000000009</v>
      </c>
      <c r="D31" s="37">
        <f>SUM([1]Meas2!D$33:'[1]Meas2'!D$42)/10</f>
        <v>73.734999999999999</v>
      </c>
      <c r="E31" s="37">
        <f>SUM([1]Meas2!E$33:'[1]Meas2'!E$42)/10</f>
        <v>73.103999999999999</v>
      </c>
      <c r="F31" s="88">
        <f>SUM([1]Meas2!F$33:'[1]Meas2'!F$42)/10</f>
        <v>55.960999999999999</v>
      </c>
      <c r="G31" s="37">
        <f>SUM([1]Meas2!G$33:'[1]Meas2'!G$42)/10</f>
        <v>67.781000000000006</v>
      </c>
      <c r="H31" s="37">
        <f>SUM([1]Meas2!H$33:'[1]Meas2'!H$42)/10</f>
        <v>61.506999999999991</v>
      </c>
      <c r="I31" s="88">
        <f>SUM([1]Meas2!I$33:'[1]Meas2'!I$42)/10</f>
        <v>52.059000000000005</v>
      </c>
      <c r="J31" s="37">
        <f>SUM([1]Meas2!J$33:'[1]Meas2'!J$42)/10</f>
        <v>53.896000000000001</v>
      </c>
      <c r="K31" s="88">
        <f>SUM([1]Meas2!K$33:'[1]Meas2'!K$42)/10</f>
        <v>52.946000000000012</v>
      </c>
      <c r="L31" s="38">
        <f>SUM([1]Meas2!L$33:'[1]Meas2'!L$42)/10</f>
        <v>56.272000000000006</v>
      </c>
      <c r="N31" t="str">
        <f>[1]Meas1!C71</f>
        <v>Start time</v>
      </c>
      <c r="O31">
        <f>[1]Meas1!E71</f>
        <v>18</v>
      </c>
      <c r="S31" s="61">
        <f t="shared" si="8"/>
        <v>6.718199999999996</v>
      </c>
      <c r="T31" s="61">
        <f t="shared" si="9"/>
        <v>3.6467999999999847</v>
      </c>
      <c r="U31" s="61">
        <f t="shared" si="10"/>
        <v>4.2938000000000187</v>
      </c>
      <c r="V31" s="62">
        <f t="shared" si="11"/>
        <v>-0.76059999999999661</v>
      </c>
      <c r="W31" s="61">
        <f t="shared" si="12"/>
        <v>1.6642000000000223</v>
      </c>
      <c r="X31" s="61">
        <f t="shared" si="13"/>
        <v>0.88380000000000791</v>
      </c>
      <c r="Y31" s="62">
        <f t="shared" si="14"/>
        <v>-2.6226000000000056</v>
      </c>
      <c r="Z31" s="61">
        <f t="shared" si="15"/>
        <v>0.78619999999999379</v>
      </c>
      <c r="AA31" s="62">
        <f t="shared" si="16"/>
        <v>-0.8686000000000007</v>
      </c>
      <c r="AB31" s="62">
        <f t="shared" si="17"/>
        <v>-5.1228000000000122</v>
      </c>
    </row>
    <row r="32" spans="1:29" ht="15.75" thickBot="1" x14ac:dyDescent="0.3">
      <c r="A32" s="79">
        <f>[1]Punkter!$C$6</f>
        <v>15</v>
      </c>
      <c r="B32" s="81"/>
      <c r="C32" s="36">
        <f>SUM([1]Meas2!C$43:'[1]Meas2'!C$52)/10</f>
        <v>94.597000000000008</v>
      </c>
      <c r="D32" s="37">
        <f>SUM([1]Meas2!D$43:'[1]Meas2'!D$52)/10</f>
        <v>87.367999999999995</v>
      </c>
      <c r="E32" s="37">
        <f>SUM([1]Meas2!E$43:'[1]Meas2'!E$52)/10</f>
        <v>80.753000000000014</v>
      </c>
      <c r="F32" s="88">
        <f>SUM([1]Meas2!F$43:'[1]Meas2'!F$52)/10</f>
        <v>65.278000000000006</v>
      </c>
      <c r="G32" s="37">
        <f>SUM([1]Meas2!G$43:'[1]Meas2'!G$52)/10</f>
        <v>80.451000000000008</v>
      </c>
      <c r="H32" s="37">
        <f>SUM([1]Meas2!H$43:'[1]Meas2'!H$52)/10</f>
        <v>72.635000000000005</v>
      </c>
      <c r="I32" s="88">
        <f>SUM([1]Meas2!I$43:'[1]Meas2'!I$52)/10</f>
        <v>58.686999999999998</v>
      </c>
      <c r="J32" s="37">
        <f>SUM([1]Meas2!J$43:'[1]Meas2'!J$52)/10</f>
        <v>63.410000000000004</v>
      </c>
      <c r="K32" s="88">
        <f>SUM([1]Meas2!K$43:'[1]Meas2'!K$52)/10</f>
        <v>59.944000000000003</v>
      </c>
      <c r="L32" s="38">
        <f>SUM([1]Meas2!L$43:'[1]Meas2'!L$52)/10</f>
        <v>57.016999999999996</v>
      </c>
      <c r="N32" t="str">
        <f>[1]Meas1!C72</f>
        <v>End time</v>
      </c>
      <c r="O32">
        <f>[1]Meas1!E72</f>
        <v>0</v>
      </c>
      <c r="S32" s="61">
        <f t="shared" si="8"/>
        <v>2.4642000000000053</v>
      </c>
      <c r="T32" s="62">
        <f t="shared" si="9"/>
        <v>-1.6199999999997772E-2</v>
      </c>
      <c r="U32" s="61">
        <f t="shared" si="10"/>
        <v>1.2398000000000167</v>
      </c>
      <c r="V32" s="62">
        <f t="shared" si="11"/>
        <v>-0.11959999999999127</v>
      </c>
      <c r="W32" s="61">
        <f t="shared" si="12"/>
        <v>2.0222000000000122</v>
      </c>
      <c r="X32" s="62">
        <f t="shared" si="13"/>
        <v>-0.96019999999998618</v>
      </c>
      <c r="Y32" s="62">
        <f t="shared" si="14"/>
        <v>-0.74960000000001514</v>
      </c>
      <c r="Z32" s="62">
        <f t="shared" si="15"/>
        <v>-1.9800000000003593E-2</v>
      </c>
      <c r="AA32" s="62">
        <f t="shared" si="16"/>
        <v>-4.4835999999999956</v>
      </c>
      <c r="AB32" s="62">
        <f t="shared" si="17"/>
        <v>-4.7578000000000173</v>
      </c>
    </row>
    <row r="33" spans="1:24" ht="15.75" thickBot="1" x14ac:dyDescent="0.3">
      <c r="A33" s="79">
        <f>[1]Punkter!$C$7</f>
        <v>30</v>
      </c>
      <c r="B33" s="81"/>
      <c r="C33" s="45">
        <f>SUM([1]Meas2!C$53:'[1]Meas2'!C$62)/10</f>
        <v>104.026</v>
      </c>
      <c r="D33" s="46">
        <f>SUM([1]Meas2!D$53:'[1]Meas2'!D$62)/10</f>
        <v>95.846000000000004</v>
      </c>
      <c r="E33" s="46">
        <f>SUM([1]Meas2!E$53:'[1]Meas2'!E$62)/10</f>
        <v>90.4</v>
      </c>
      <c r="F33" s="98">
        <f>SUM([1]Meas2!F$53:'[1]Meas2'!F$62)/10</f>
        <v>75.587000000000003</v>
      </c>
      <c r="G33" s="46">
        <f>SUM([1]Meas2!G$53:'[1]Meas2'!G$62)/10</f>
        <v>94.425000000000011</v>
      </c>
      <c r="H33" s="46">
        <f>SUM([1]Meas2!H$53:'[1]Meas2'!H$62)/10</f>
        <v>82.491</v>
      </c>
      <c r="I33" s="98">
        <f>SUM([1]Meas2!I$53:'[1]Meas2'!I$62)/10</f>
        <v>69.808999999999997</v>
      </c>
      <c r="J33" s="46">
        <f>SUM([1]Meas2!J$53:'[1]Meas2'!J$62)/10</f>
        <v>73.486999999999995</v>
      </c>
      <c r="K33" s="98">
        <f>SUM([1]Meas2!K$53:'[1]Meas2'!K$62)/10</f>
        <v>62.951999999999998</v>
      </c>
      <c r="L33" s="47">
        <f>SUM([1]Meas2!L$53:'[1]Meas2'!L$62)/10</f>
        <v>62.786000000000001</v>
      </c>
      <c r="N33" t="str">
        <f>[1]Meas1!C73</f>
        <v>Place</v>
      </c>
      <c r="O33" t="str">
        <f>[1]Meas1!E73</f>
        <v>P-Plads</v>
      </c>
    </row>
    <row r="36" spans="1:24" x14ac:dyDescent="0.25">
      <c r="X36">
        <f>MAX(S27:AB32)</f>
        <v>9.1810000000000187</v>
      </c>
    </row>
    <row r="37" spans="1:24" x14ac:dyDescent="0.25">
      <c r="S37" s="58" t="s">
        <v>43</v>
      </c>
      <c r="T37" s="63">
        <f>AVERAGE(T32,T27,U27:U28,V27:V32,W27,X27:X29,X32:AB32,Y28,Z27,AB27,Y30:Y31,AA31:AB31,Z29:AB30)</f>
        <v>-2.3809125000000013</v>
      </c>
      <c r="U37" s="64">
        <f>AVERAGE(S27:AB32)</f>
        <v>0.27896333333333367</v>
      </c>
    </row>
    <row r="38" spans="1:24" x14ac:dyDescent="0.25">
      <c r="S38" s="60" t="s">
        <v>44</v>
      </c>
      <c r="T38" s="63">
        <f>AVERAGE(T28:T31,S27:S32,U29:U32,W28:W32,X30:X31,Y29,Y27,Z31,AA27,Z28:AB28)</f>
        <v>3.318821428571431</v>
      </c>
    </row>
    <row r="41" spans="1:24" x14ac:dyDescent="0.25">
      <c r="S41">
        <v>9.18</v>
      </c>
    </row>
    <row r="42" spans="1:24" x14ac:dyDescent="0.25">
      <c r="S42">
        <v>7.05</v>
      </c>
    </row>
    <row r="43" spans="1:24" x14ac:dyDescent="0.25">
      <c r="S43">
        <v>7</v>
      </c>
      <c r="V43">
        <v>1</v>
      </c>
      <c r="W43">
        <v>2</v>
      </c>
      <c r="X43">
        <v>3</v>
      </c>
    </row>
    <row r="44" spans="1:24" x14ac:dyDescent="0.25">
      <c r="S44">
        <v>6.91</v>
      </c>
    </row>
    <row r="45" spans="1:24" x14ac:dyDescent="0.25">
      <c r="S45">
        <v>6.72</v>
      </c>
    </row>
    <row r="46" spans="1:24" x14ac:dyDescent="0.25">
      <c r="S46">
        <v>5.85</v>
      </c>
    </row>
    <row r="47" spans="1:24" x14ac:dyDescent="0.25">
      <c r="S47">
        <v>5.65</v>
      </c>
    </row>
    <row r="48" spans="1:24" x14ac:dyDescent="0.25">
      <c r="S48">
        <v>4.29</v>
      </c>
    </row>
    <row r="49" spans="19:19" x14ac:dyDescent="0.25">
      <c r="S49">
        <v>3.89</v>
      </c>
    </row>
    <row r="50" spans="19:19" x14ac:dyDescent="0.25">
      <c r="S50">
        <v>3.65</v>
      </c>
    </row>
    <row r="51" spans="19:19" x14ac:dyDescent="0.25">
      <c r="S51">
        <v>3.57</v>
      </c>
    </row>
    <row r="52" spans="19:19" x14ac:dyDescent="0.25">
      <c r="S52">
        <v>3.12</v>
      </c>
    </row>
    <row r="53" spans="19:19" x14ac:dyDescent="0.25">
      <c r="S53">
        <v>2.71</v>
      </c>
    </row>
    <row r="54" spans="19:19" x14ac:dyDescent="0.25">
      <c r="S54">
        <v>2.62</v>
      </c>
    </row>
    <row r="55" spans="19:19" x14ac:dyDescent="0.25">
      <c r="S55">
        <v>2.5099999999999998</v>
      </c>
    </row>
    <row r="56" spans="19:19" x14ac:dyDescent="0.25">
      <c r="S56">
        <v>2.46</v>
      </c>
    </row>
    <row r="57" spans="19:19" x14ac:dyDescent="0.25">
      <c r="S57">
        <v>2.36</v>
      </c>
    </row>
    <row r="58" spans="19:19" x14ac:dyDescent="0.25">
      <c r="S58">
        <v>2.09</v>
      </c>
    </row>
    <row r="59" spans="19:19" x14ac:dyDescent="0.25">
      <c r="S59">
        <v>2.02</v>
      </c>
    </row>
    <row r="60" spans="19:19" x14ac:dyDescent="0.25">
      <c r="S60">
        <v>1.73</v>
      </c>
    </row>
    <row r="61" spans="19:19" x14ac:dyDescent="0.25">
      <c r="S61">
        <v>1.66</v>
      </c>
    </row>
    <row r="62" spans="19:19" x14ac:dyDescent="0.25">
      <c r="S62">
        <v>1.34</v>
      </c>
    </row>
    <row r="63" spans="19:19" x14ac:dyDescent="0.25">
      <c r="S63">
        <v>1.24</v>
      </c>
    </row>
    <row r="64" spans="19:19" x14ac:dyDescent="0.25">
      <c r="S64">
        <v>0.88</v>
      </c>
    </row>
    <row r="65" spans="19:19" x14ac:dyDescent="0.25">
      <c r="S65">
        <v>0.82</v>
      </c>
    </row>
    <row r="66" spans="19:19" x14ac:dyDescent="0.25">
      <c r="S66">
        <v>0.79</v>
      </c>
    </row>
    <row r="67" spans="19:19" x14ac:dyDescent="0.25">
      <c r="S67">
        <v>0.79</v>
      </c>
    </row>
    <row r="68" spans="19:19" x14ac:dyDescent="0.25">
      <c r="S68">
        <v>0.03</v>
      </c>
    </row>
    <row r="69" spans="19:19" x14ac:dyDescent="0.25">
      <c r="S69">
        <v>-0.02</v>
      </c>
    </row>
    <row r="70" spans="19:19" x14ac:dyDescent="0.25">
      <c r="S70">
        <v>-0.02</v>
      </c>
    </row>
    <row r="71" spans="19:19" x14ac:dyDescent="0.25">
      <c r="S71">
        <v>-7.0000000000000007E-2</v>
      </c>
    </row>
    <row r="72" spans="19:19" x14ac:dyDescent="0.25">
      <c r="S72">
        <v>-0.11</v>
      </c>
    </row>
    <row r="73" spans="19:19" x14ac:dyDescent="0.25">
      <c r="S73">
        <v>-0.12</v>
      </c>
    </row>
    <row r="74" spans="19:19" x14ac:dyDescent="0.25">
      <c r="S74">
        <v>-0.21</v>
      </c>
    </row>
    <row r="75" spans="19:19" x14ac:dyDescent="0.25">
      <c r="S75">
        <v>-0.56999999999999995</v>
      </c>
    </row>
    <row r="76" spans="19:19" x14ac:dyDescent="0.25">
      <c r="S76">
        <v>-0.62</v>
      </c>
    </row>
    <row r="77" spans="19:19" x14ac:dyDescent="0.25">
      <c r="S77">
        <v>-0.67</v>
      </c>
    </row>
    <row r="78" spans="19:19" x14ac:dyDescent="0.25">
      <c r="S78">
        <v>-0.75</v>
      </c>
    </row>
    <row r="79" spans="19:19" x14ac:dyDescent="0.25">
      <c r="S79">
        <v>-0.76</v>
      </c>
    </row>
    <row r="80" spans="19:19" x14ac:dyDescent="0.25">
      <c r="S80">
        <v>-0.87</v>
      </c>
    </row>
    <row r="81" spans="19:19" x14ac:dyDescent="0.25">
      <c r="S81">
        <v>-0.96</v>
      </c>
    </row>
    <row r="82" spans="19:19" x14ac:dyDescent="0.25">
      <c r="S82">
        <v>-1.23</v>
      </c>
    </row>
    <row r="83" spans="19:19" x14ac:dyDescent="0.25">
      <c r="S83">
        <v>-1.42</v>
      </c>
    </row>
    <row r="84" spans="19:19" x14ac:dyDescent="0.25">
      <c r="S84">
        <v>-1.44</v>
      </c>
    </row>
    <row r="85" spans="19:19" x14ac:dyDescent="0.25">
      <c r="S85">
        <v>-1.64</v>
      </c>
    </row>
    <row r="86" spans="19:19" x14ac:dyDescent="0.25">
      <c r="S86">
        <v>-1.8</v>
      </c>
    </row>
    <row r="87" spans="19:19" x14ac:dyDescent="0.25">
      <c r="S87">
        <v>-2.62</v>
      </c>
    </row>
    <row r="88" spans="19:19" x14ac:dyDescent="0.25">
      <c r="S88">
        <v>-2.76</v>
      </c>
    </row>
    <row r="89" spans="19:19" x14ac:dyDescent="0.25">
      <c r="S89">
        <v>-2.91</v>
      </c>
    </row>
    <row r="90" spans="19:19" x14ac:dyDescent="0.25">
      <c r="S90">
        <v>-3.47</v>
      </c>
    </row>
    <row r="91" spans="19:19" x14ac:dyDescent="0.25">
      <c r="S91">
        <v>-3.66</v>
      </c>
    </row>
    <row r="92" spans="19:19" x14ac:dyDescent="0.25">
      <c r="S92">
        <v>-4.4800000000000004</v>
      </c>
    </row>
    <row r="93" spans="19:19" x14ac:dyDescent="0.25">
      <c r="S93">
        <v>-4.74</v>
      </c>
    </row>
    <row r="94" spans="19:19" x14ac:dyDescent="0.25">
      <c r="S94">
        <v>-4.76</v>
      </c>
    </row>
    <row r="95" spans="19:19" x14ac:dyDescent="0.25">
      <c r="S95">
        <v>-4.91</v>
      </c>
    </row>
    <row r="96" spans="19:19" x14ac:dyDescent="0.25">
      <c r="S96">
        <v>-4.93</v>
      </c>
    </row>
    <row r="97" spans="19:19" x14ac:dyDescent="0.25">
      <c r="S97">
        <v>-5.12</v>
      </c>
    </row>
    <row r="98" spans="19:19" x14ac:dyDescent="0.25">
      <c r="S98">
        <v>-5.19</v>
      </c>
    </row>
    <row r="99" spans="19:19" x14ac:dyDescent="0.25">
      <c r="S99">
        <v>-5.86</v>
      </c>
    </row>
    <row r="100" spans="19:19" x14ac:dyDescent="0.25">
      <c r="S100">
        <v>-7.5</v>
      </c>
    </row>
  </sheetData>
  <sortState ref="S41:S100">
    <sortCondition descending="1" ref="S41"/>
  </sortState>
  <mergeCells count="30">
    <mergeCell ref="A29:B29"/>
    <mergeCell ref="A30:B30"/>
    <mergeCell ref="A31:B31"/>
    <mergeCell ref="A32:B32"/>
    <mergeCell ref="A33:B33"/>
    <mergeCell ref="A26:A27"/>
    <mergeCell ref="C26:F26"/>
    <mergeCell ref="G26:I26"/>
    <mergeCell ref="J26:K26"/>
    <mergeCell ref="A28:B28"/>
    <mergeCell ref="R4:S4"/>
    <mergeCell ref="R5:S5"/>
    <mergeCell ref="R6:S6"/>
    <mergeCell ref="R7:S7"/>
    <mergeCell ref="R8:S8"/>
    <mergeCell ref="R1:R2"/>
    <mergeCell ref="T1:W1"/>
    <mergeCell ref="X1:Z1"/>
    <mergeCell ref="AA1:AB1"/>
    <mergeCell ref="R3:S3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5" sqref="D5"/>
    </sheetView>
  </sheetViews>
  <sheetFormatPr defaultRowHeight="15" x14ac:dyDescent="0.25"/>
  <cols>
    <col min="3" max="3" width="8.85546875" customWidth="1"/>
    <col min="14" max="14" width="9.7109375" bestFit="1" customWidth="1"/>
    <col min="15" max="15" width="10.42578125" style="83" bestFit="1" customWidth="1"/>
  </cols>
  <sheetData>
    <row r="1" spans="1:15" x14ac:dyDescent="0.25">
      <c r="A1" s="69" t="s">
        <v>5</v>
      </c>
      <c r="B1" s="65" t="s">
        <v>2</v>
      </c>
      <c r="C1" s="69">
        <f>[1]Punkter!$A$2</f>
        <v>0.01</v>
      </c>
      <c r="D1" s="76"/>
      <c r="E1" s="76"/>
      <c r="F1" s="70"/>
      <c r="G1" s="69">
        <f>[1]Punkter!$A$3</f>
        <v>0.08</v>
      </c>
      <c r="H1" s="76"/>
      <c r="I1" s="70"/>
      <c r="J1" s="69">
        <f>[1]Punkter!$A$4</f>
        <v>0.34</v>
      </c>
      <c r="K1" s="70"/>
      <c r="L1" s="26">
        <f>[1]Punkter!$A$5</f>
        <v>2</v>
      </c>
      <c r="N1" t="str">
        <f>[1]Meas1!C66</f>
        <v>TX</v>
      </c>
      <c r="O1" s="83" t="str">
        <f>[1]Meas1!E66</f>
        <v>patch</v>
      </c>
    </row>
    <row r="2" spans="1:15" ht="15.75" thickBot="1" x14ac:dyDescent="0.3">
      <c r="A2" s="75"/>
      <c r="B2" s="4" t="s">
        <v>3</v>
      </c>
      <c r="C2" s="32">
        <f>[1]Punkter!$A$2</f>
        <v>0.01</v>
      </c>
      <c r="D2" s="1">
        <f>[1]Punkter!$A$3</f>
        <v>0.08</v>
      </c>
      <c r="E2" s="1">
        <f>[1]Punkter!$A$4</f>
        <v>0.34</v>
      </c>
      <c r="F2" s="9">
        <f>[1]Punkter!$A$5</f>
        <v>2</v>
      </c>
      <c r="G2" s="32">
        <f>[1]Punkter!$A$3</f>
        <v>0.08</v>
      </c>
      <c r="H2" s="1">
        <f>[1]Punkter!$A$4</f>
        <v>0.34</v>
      </c>
      <c r="I2" s="9">
        <f>[1]Punkter!$A$5</f>
        <v>2</v>
      </c>
      <c r="J2" s="1">
        <f>[1]Punkter!$A$4</f>
        <v>0.34</v>
      </c>
      <c r="K2" s="9">
        <f>[1]Punkter!$A$5</f>
        <v>2</v>
      </c>
      <c r="L2" s="9">
        <f>[1]Punkter!$A$5</f>
        <v>2</v>
      </c>
      <c r="N2" t="str">
        <f>[1]Meas1!C67</f>
        <v>RX</v>
      </c>
      <c r="O2" s="83" t="str">
        <f>[1]Meas1!E67</f>
        <v>patch</v>
      </c>
    </row>
    <row r="3" spans="1:15" ht="15.75" thickBot="1" x14ac:dyDescent="0.3">
      <c r="A3" s="79">
        <f>[1]Punkter!$C$2</f>
        <v>1</v>
      </c>
      <c r="B3" s="81"/>
      <c r="C3" s="33">
        <f>SUM([1]Meas1!O$3:'[1]Meas1'!O$12)/9</f>
        <v>6.7823333333333874E-2</v>
      </c>
      <c r="D3" s="34">
        <f>SUM([1]Meas1!P$3:'[1]Meas1'!P$12)/9</f>
        <v>4.0289999999999611E-2</v>
      </c>
      <c r="E3" s="34">
        <f>SUM([1]Meas1!Q$3:'[1]Meas1'!Q$12)/9</f>
        <v>4.3667777777777396E-2</v>
      </c>
      <c r="F3" s="34">
        <f>SUM([1]Meas1!R$3:'[1]Meas1'!R$12)/9</f>
        <v>4.2387777777777878E-2</v>
      </c>
      <c r="G3" s="84">
        <f>SUM([1]Meas1!S$3:'[1]Meas1'!S$12)/9</f>
        <v>5.4528888888888648E-2</v>
      </c>
      <c r="H3" s="34">
        <f>SUM([1]Meas1!T$3:'[1]Meas1'!T$12)/9</f>
        <v>2.8516666666666728E-2</v>
      </c>
      <c r="I3" s="85">
        <f>SUM([1]Meas1!U$3:'[1]Meas1'!U$12)/9</f>
        <v>1.2512222222222485E-2</v>
      </c>
      <c r="J3" s="34">
        <f>SUM([1]Meas1!V$3:'[1]Meas1'!V$12)/9</f>
        <v>1.0217777777777833E-2</v>
      </c>
      <c r="K3" s="34">
        <f>SUM([1]Meas1!W$3:'[1]Meas1'!W$12)/9</f>
        <v>0.11111111111111067</v>
      </c>
      <c r="L3" s="86">
        <f>SUM([1]Meas1!X$3:'[1]Meas1'!X$12)/9</f>
        <v>3.6677777777777082E-3</v>
      </c>
      <c r="N3" t="str">
        <f>[1]Meas1!C68</f>
        <v>Polar</v>
      </c>
      <c r="O3" s="83" t="str">
        <f>[1]Meas1!E68</f>
        <v>vertical</v>
      </c>
    </row>
    <row r="4" spans="1:15" ht="15.75" thickBot="1" x14ac:dyDescent="0.3">
      <c r="A4" s="79">
        <f>[1]Punkter!$C$3</f>
        <v>2</v>
      </c>
      <c r="B4" s="81"/>
      <c r="C4" s="36">
        <f>SUM([1]Meas1!O$13:'[1]Meas1'!O$22)/9</f>
        <v>3.0521111111110763E-2</v>
      </c>
      <c r="D4" s="37">
        <f>SUM([1]Meas1!P$13:'[1]Meas1'!P$22)/9</f>
        <v>3.4977777777777677E-2</v>
      </c>
      <c r="E4" s="37">
        <f>SUM([1]Meas1!Q$13:'[1]Meas1'!Q$22)/9</f>
        <v>6.8884444444444651E-2</v>
      </c>
      <c r="F4" s="37">
        <f>SUM([1]Meas1!R$13:'[1]Meas1'!R$22)/9</f>
        <v>0.13857888888888853</v>
      </c>
      <c r="G4" s="87">
        <f>SUM([1]Meas1!S$13:'[1]Meas1'!S$22)/9</f>
        <v>6.4817777777777821E-2</v>
      </c>
      <c r="H4" s="37">
        <f>SUM([1]Meas1!T$13:'[1]Meas1'!T$22)/9</f>
        <v>4.8722222222222483E-3</v>
      </c>
      <c r="I4" s="88">
        <f>SUM([1]Meas1!U$13:'[1]Meas1'!U$22)/9</f>
        <v>0.16473333333333368</v>
      </c>
      <c r="J4" s="37">
        <f>SUM([1]Meas1!V$13:'[1]Meas1'!V$22)/9</f>
        <v>9.4444444444445344E-2</v>
      </c>
      <c r="K4" s="37">
        <f>SUM([1]Meas1!W$13:'[1]Meas1'!W$22)/9</f>
        <v>2.998777777777804E-2</v>
      </c>
      <c r="L4" s="89">
        <f>SUM([1]Meas1!X$13:'[1]Meas1'!X$22)/9</f>
        <v>3.0622222222221728E-3</v>
      </c>
      <c r="N4" t="str">
        <f>[1]Meas1!C69</f>
        <v>Frekvens</v>
      </c>
      <c r="O4" s="83" t="str">
        <f>[1]Meas1!E69</f>
        <v>2,58GHz</v>
      </c>
    </row>
    <row r="5" spans="1:15" ht="15.75" thickBot="1" x14ac:dyDescent="0.3">
      <c r="A5" s="79">
        <f>[1]Punkter!$C$4</f>
        <v>4</v>
      </c>
      <c r="B5" s="81"/>
      <c r="C5" s="42">
        <f>SUM([1]Meas1!O$23:'[1]Meas1'!O$32)/9</f>
        <v>0.1050988888888893</v>
      </c>
      <c r="D5" s="43">
        <f>SUM([1]Meas1!P$23:'[1]Meas1'!P$32)/9</f>
        <v>3.6187777777777923E-2</v>
      </c>
      <c r="E5" s="43">
        <f>SUM([1]Meas1!Q$23:'[1]Meas1'!Q$32)/9</f>
        <v>1.6476666666666813E-2</v>
      </c>
      <c r="F5" s="43">
        <f>SUM([1]Meas1!R$23:'[1]Meas1'!R$32)/9</f>
        <v>0.51943222222222318</v>
      </c>
      <c r="G5" s="90">
        <f>SUM([1]Meas1!S$23:'[1]Meas1'!S$32)/9</f>
        <v>0.10456000000000031</v>
      </c>
      <c r="H5" s="43">
        <f>SUM([1]Meas1!T$23:'[1]Meas1'!T$32)/9</f>
        <v>8.5098888888888752E-2</v>
      </c>
      <c r="I5" s="91">
        <f>SUM([1]Meas1!U$23:'[1]Meas1'!U$32)/9</f>
        <v>0.11000555555555509</v>
      </c>
      <c r="J5" s="43">
        <f>SUM([1]Meas1!V$23:'[1]Meas1'!V$32)/9</f>
        <v>8.6151111111110748E-2</v>
      </c>
      <c r="K5" s="43">
        <f>SUM([1]Meas1!W$23:'[1]Meas1'!W$32)/9</f>
        <v>7.1877777777778163E-3</v>
      </c>
      <c r="L5" s="92">
        <f>SUM([1]Meas1!X$23:'[1]Meas1'!X$32)/9</f>
        <v>1.3039999999999984E-2</v>
      </c>
      <c r="N5" t="str">
        <f>[1]Meas1!C70</f>
        <v>Date</v>
      </c>
      <c r="O5" s="93">
        <f>[1]Meas1!E70</f>
        <v>42661</v>
      </c>
    </row>
    <row r="6" spans="1:15" ht="15.75" thickBot="1" x14ac:dyDescent="0.3">
      <c r="A6" s="79">
        <f>[1]Punkter!$C$5</f>
        <v>8</v>
      </c>
      <c r="B6" s="81"/>
      <c r="C6" s="39">
        <f>SUM([1]Meas1!O$33:'[1]Meas1'!O$42)/9</f>
        <v>0.45280444444444395</v>
      </c>
      <c r="D6" s="40">
        <f>SUM([1]Meas1!P$33:'[1]Meas1'!P$42)/9</f>
        <v>9.8715555555556098E-2</v>
      </c>
      <c r="E6" s="40">
        <f>SUM([1]Meas1!Q$33:'[1]Meas1'!Q$42)/9</f>
        <v>1.0827777777777457E-2</v>
      </c>
      <c r="F6" s="40">
        <f>SUM([1]Meas1!R$33:'[1]Meas1'!R$42)/9</f>
        <v>1.9112222222222131E-2</v>
      </c>
      <c r="G6" s="94">
        <f>SUM([1]Meas1!S$33:'[1]Meas1'!S$42)/9</f>
        <v>5.6401111111111582E-2</v>
      </c>
      <c r="H6" s="40">
        <f>SUM([1]Meas1!T$33:'[1]Meas1'!T$42)/9</f>
        <v>2.4973333333333195E-2</v>
      </c>
      <c r="I6" s="95">
        <f>SUM([1]Meas1!U$33:'[1]Meas1'!U$42)/9</f>
        <v>1.8489999999999791E-2</v>
      </c>
      <c r="J6" s="40">
        <f>SUM([1]Meas1!V$33:'[1]Meas1'!V$42)/9</f>
        <v>4.6622222222223123E-3</v>
      </c>
      <c r="K6" s="40">
        <f>SUM([1]Meas1!W$33:'[1]Meas1'!W$42)/9</f>
        <v>1.721777777777769E-2</v>
      </c>
      <c r="L6" s="96">
        <f>SUM([1]Meas1!X$33:'[1]Meas1'!X$42)/9</f>
        <v>5.7155555555557219E-3</v>
      </c>
      <c r="N6" t="str">
        <f>[1]Meas1!C71</f>
        <v>Start time</v>
      </c>
      <c r="O6" s="83">
        <f>[1]Meas1!E71</f>
        <v>18</v>
      </c>
    </row>
    <row r="7" spans="1:15" ht="15.75" thickBot="1" x14ac:dyDescent="0.3">
      <c r="A7" s="79">
        <f>[1]Punkter!$C$6</f>
        <v>15</v>
      </c>
      <c r="B7" s="81"/>
      <c r="C7" s="36">
        <f>SUM([1]Meas1!O$43:'[1]Meas1'!O$52)/9</f>
        <v>9.0573333333332437E-2</v>
      </c>
      <c r="D7" s="37">
        <f>SUM([1]Meas1!P$43:'[1]Meas1'!P$52)/9</f>
        <v>9.8378888888888474E-2</v>
      </c>
      <c r="E7" s="37">
        <f>SUM([1]Meas1!Q$43:'[1]Meas1'!Q$52)/9</f>
        <v>1.3409877777777754</v>
      </c>
      <c r="F7" s="37">
        <f>SUM([1]Meas1!R$43:'[1]Meas1'!R$52)/9</f>
        <v>2.7898888888888362E-2</v>
      </c>
      <c r="G7" s="87">
        <f>SUM([1]Meas1!S$43:'[1]Meas1'!S$52)/9</f>
        <v>2.4866666666667387E-2</v>
      </c>
      <c r="H7" s="37">
        <f>SUM([1]Meas1!T$43:'[1]Meas1'!T$52)/9</f>
        <v>0.27091222222221994</v>
      </c>
      <c r="I7" s="88">
        <f>SUM([1]Meas1!U$43:'[1]Meas1'!U$52)/9</f>
        <v>6.2195555555554921E-2</v>
      </c>
      <c r="J7" s="37">
        <f>SUM([1]Meas1!V$43:'[1]Meas1'!V$52)/9</f>
        <v>3.7344444444444022E-3</v>
      </c>
      <c r="K7" s="37">
        <f>SUM([1]Meas1!W$43:'[1]Meas1'!W$52)/9</f>
        <v>9.6111111111106019E-4</v>
      </c>
      <c r="L7" s="89">
        <f>SUM([1]Meas1!X$43:'[1]Meas1'!X$52)/9</f>
        <v>1.5712222222222239E-2</v>
      </c>
      <c r="N7" t="str">
        <f>[1]Meas1!C72</f>
        <v>End time</v>
      </c>
      <c r="O7" s="83">
        <f>[1]Meas1!E72</f>
        <v>0</v>
      </c>
    </row>
    <row r="8" spans="1:15" ht="15.75" thickBot="1" x14ac:dyDescent="0.3">
      <c r="A8" s="79">
        <f>[1]Punkter!$C$7</f>
        <v>30</v>
      </c>
      <c r="B8" s="81"/>
      <c r="C8" s="45">
        <f>SUM([1]Meas1!O$53:'[1]Meas1'!O$62)/9</f>
        <v>1.0888277777777731</v>
      </c>
      <c r="D8" s="46">
        <f>SUM([1]Meas1!P$53:'[1]Meas1'!P$62)/9</f>
        <v>0.41298222222222053</v>
      </c>
      <c r="E8" s="46">
        <f>SUM([1]Meas1!Q$53:'[1]Meas1'!Q$62)/9</f>
        <v>0.14346222222222252</v>
      </c>
      <c r="F8" s="46">
        <f>SUM([1]Meas1!R$53:'[1]Meas1'!R$62)/9</f>
        <v>2.9134444444443932E-2</v>
      </c>
      <c r="G8" s="97">
        <f>SUM([1]Meas1!S$53:'[1]Meas1'!S$62)/9</f>
        <v>0.49398222222222138</v>
      </c>
      <c r="H8" s="46">
        <f>SUM([1]Meas1!T$53:'[1]Meas1'!T$62)/9</f>
        <v>0.32193444444444413</v>
      </c>
      <c r="I8" s="98">
        <f>SUM([1]Meas1!U$53:'[1]Meas1'!U$62)/9</f>
        <v>0.12838333333333354</v>
      </c>
      <c r="J8" s="46">
        <f>SUM([1]Meas1!V$53:'[1]Meas1'!V$62)/9</f>
        <v>3.4066666666667043E-2</v>
      </c>
      <c r="K8" s="46">
        <f>SUM([1]Meas1!W$53:'[1]Meas1'!W$62)/9</f>
        <v>1.8173333333333035E-2</v>
      </c>
      <c r="L8" s="99">
        <f>SUM([1]Meas1!X$53:'[1]Meas1'!X$62)/9</f>
        <v>2.0178888888889045E-2</v>
      </c>
      <c r="N8" t="str">
        <f>[1]Meas1!C73</f>
        <v>Place</v>
      </c>
      <c r="O8" s="83" t="str">
        <f>[1]Meas1!E73</f>
        <v>P-Plads</v>
      </c>
    </row>
    <row r="9" spans="1:15" ht="15.75" thickBot="1" x14ac:dyDescent="0.3"/>
    <row r="10" spans="1:15" x14ac:dyDescent="0.25">
      <c r="A10" s="69" t="s">
        <v>55</v>
      </c>
      <c r="B10" s="65" t="s">
        <v>2</v>
      </c>
      <c r="C10" s="69">
        <f>[1]Punkter!$A$2</f>
        <v>0.01</v>
      </c>
      <c r="D10" s="76"/>
      <c r="E10" s="76"/>
      <c r="F10" s="70"/>
      <c r="G10" s="69">
        <f>[1]Punkter!$A$3</f>
        <v>0.08</v>
      </c>
      <c r="H10" s="76"/>
      <c r="I10" s="70"/>
      <c r="J10" s="69">
        <f>[1]Punkter!$A$4</f>
        <v>0.34</v>
      </c>
      <c r="K10" s="70"/>
      <c r="L10" s="26">
        <f>[1]Punkter!$A$5</f>
        <v>2</v>
      </c>
      <c r="N10" t="str">
        <f>[1]Meas1!C66</f>
        <v>TX</v>
      </c>
      <c r="O10" s="83" t="str">
        <f>[1]Meas2!E66</f>
        <v>patch</v>
      </c>
    </row>
    <row r="11" spans="1:15" ht="15.75" thickBot="1" x14ac:dyDescent="0.3">
      <c r="A11" s="75"/>
      <c r="B11" s="4" t="s">
        <v>3</v>
      </c>
      <c r="C11" s="32">
        <f>[1]Punkter!$A$2</f>
        <v>0.01</v>
      </c>
      <c r="D11" s="1">
        <f>[1]Punkter!$A$3</f>
        <v>0.08</v>
      </c>
      <c r="E11" s="1">
        <f>[1]Punkter!$A$4</f>
        <v>0.34</v>
      </c>
      <c r="F11" s="9">
        <f>[1]Punkter!$A$5</f>
        <v>2</v>
      </c>
      <c r="G11" s="32">
        <f>[1]Punkter!$A$3</f>
        <v>0.08</v>
      </c>
      <c r="H11" s="1">
        <f>[1]Punkter!$A$4</f>
        <v>0.34</v>
      </c>
      <c r="I11" s="9">
        <f>[1]Punkter!$A$5</f>
        <v>2</v>
      </c>
      <c r="J11" s="1">
        <f>[1]Punkter!$A$4</f>
        <v>0.34</v>
      </c>
      <c r="K11" s="9">
        <f>[1]Punkter!$A$5</f>
        <v>2</v>
      </c>
      <c r="L11" s="9">
        <f>[1]Punkter!$A$5</f>
        <v>2</v>
      </c>
      <c r="N11" t="str">
        <f>[1]Meas1!C67</f>
        <v>RX</v>
      </c>
      <c r="O11" s="83" t="str">
        <f>[1]Meas2!E67</f>
        <v>patch</v>
      </c>
    </row>
    <row r="12" spans="1:15" ht="15.75" thickBot="1" x14ac:dyDescent="0.3">
      <c r="A12" s="79">
        <f>[1]Punkter!$C$2</f>
        <v>1</v>
      </c>
      <c r="B12" s="81"/>
      <c r="C12" s="33">
        <f>SUM([1]Meas2!O$3:'[1]Meas2'!O$12)/9</f>
        <v>5.8556666666666736E-2</v>
      </c>
      <c r="D12" s="34">
        <f>SUM([1]Meas2!P$3:'[1]Meas2'!P$12)/9</f>
        <v>6.2106666666666657E-2</v>
      </c>
      <c r="E12" s="34">
        <f>SUM([1]Meas2!Q$3:'[1]Meas2'!Q$12)/9</f>
        <v>4.9959999999999921E-2</v>
      </c>
      <c r="F12" s="34">
        <f>SUM([1]Meas2!R$3:'[1]Meas2'!R$12)/9</f>
        <v>0.1770677777777791</v>
      </c>
      <c r="G12" s="84">
        <f>SUM([1]Meas2!S$3:'[1]Meas2'!S$12)/9</f>
        <v>0.12137777777777765</v>
      </c>
      <c r="H12" s="34">
        <f>SUM([1]Meas2!T$3:'[1]Meas2'!T$12)/9</f>
        <v>0.15547111111111153</v>
      </c>
      <c r="I12" s="85">
        <f>SUM([1]Meas2!U$3:'[1]Meas2'!U$12)/9</f>
        <v>0.1900900000000017</v>
      </c>
      <c r="J12" s="34">
        <f>SUM([1]Meas2!V$3:'[1]Meas2'!V$12)/9</f>
        <v>8.2544444444442484E-3</v>
      </c>
      <c r="K12" s="34">
        <f>SUM([1]Meas2!W$3:'[1]Meas2'!W$12)/9</f>
        <v>8.7173333333333464E-2</v>
      </c>
      <c r="L12" s="86">
        <f>SUM([1]Meas2!X$3:'[1]Meas2'!X$12)/9</f>
        <v>6.0543333333332477E-2</v>
      </c>
      <c r="N12" t="str">
        <f>[1]Meas1!C68</f>
        <v>Polar</v>
      </c>
      <c r="O12" s="83" t="str">
        <f>[1]Meas2!E68</f>
        <v>horizontal</v>
      </c>
    </row>
    <row r="13" spans="1:15" ht="15.75" thickBot="1" x14ac:dyDescent="0.3">
      <c r="A13" s="79">
        <f>[1]Punkter!$C$3</f>
        <v>2</v>
      </c>
      <c r="B13" s="81"/>
      <c r="C13" s="36">
        <f>SUM([1]Meas2!O$13:'[1]Meas2'!O$22)/9</f>
        <v>1.6100499999999989</v>
      </c>
      <c r="D13" s="37">
        <f>SUM([1]Meas2!P$13:'[1]Meas2'!P$22)/9</f>
        <v>0.13684555555555555</v>
      </c>
      <c r="E13" s="37">
        <f>SUM([1]Meas2!Q$13:'[1]Meas2'!Q$22)/9</f>
        <v>1.4115555555555563E-2</v>
      </c>
      <c r="F13" s="37">
        <f>SUM([1]Meas2!R$13:'[1]Meas2'!R$22)/9</f>
        <v>1.7306666666666793E-2</v>
      </c>
      <c r="G13" s="87">
        <f>SUM([1]Meas2!S$13:'[1]Meas2'!S$22)/9</f>
        <v>0.11791666666666645</v>
      </c>
      <c r="H13" s="37">
        <f>SUM([1]Meas2!T$13:'[1]Meas2'!T$22)/9</f>
        <v>3.7009999999999918E-2</v>
      </c>
      <c r="I13" s="88">
        <f>SUM([1]Meas2!U$13:'[1]Meas2'!U$22)/9</f>
        <v>2.0937777777777871E-2</v>
      </c>
      <c r="J13" s="37">
        <f>SUM([1]Meas2!V$13:'[1]Meas2'!V$22)/9</f>
        <v>2.292888888888904E-2</v>
      </c>
      <c r="K13" s="37">
        <f>SUM([1]Meas2!W$13:'[1]Meas2'!W$22)/9</f>
        <v>9.8890000000000852E-2</v>
      </c>
      <c r="L13" s="89">
        <f>SUM([1]Meas2!X$13:'[1]Meas2'!X$22)/9</f>
        <v>3.3423333333333395E-2</v>
      </c>
      <c r="N13" t="str">
        <f>[1]Meas1!C69</f>
        <v>Frekvens</v>
      </c>
      <c r="O13" s="83" t="str">
        <f>[1]Meas2!E69</f>
        <v>2,58GHz</v>
      </c>
    </row>
    <row r="14" spans="1:15" ht="15.75" thickBot="1" x14ac:dyDescent="0.3">
      <c r="A14" s="79">
        <f>[1]Punkter!$C$4</f>
        <v>4</v>
      </c>
      <c r="B14" s="81"/>
      <c r="C14" s="39">
        <f>SUM([1]Meas2!O$23:'[1]Meas2'!O$32)/9</f>
        <v>0.74553444444444417</v>
      </c>
      <c r="D14" s="40">
        <f>SUM([1]Meas2!P$23:'[1]Meas2'!P$32)/9</f>
        <v>4.60844444444444E-2</v>
      </c>
      <c r="E14" s="40">
        <f>SUM([1]Meas2!Q$23:'[1]Meas2'!Q$32)/9</f>
        <v>3.5622222222222444E-2</v>
      </c>
      <c r="F14" s="40">
        <f>SUM([1]Meas2!R$23:'[1]Meas2'!R$32)/9</f>
        <v>8.6965555555555338E-2</v>
      </c>
      <c r="G14" s="94">
        <f>SUM([1]Meas2!S$23:'[1]Meas2'!S$32)/9</f>
        <v>2.6866666666666508E-2</v>
      </c>
      <c r="H14" s="40">
        <f>SUM([1]Meas2!T$23:'[1]Meas2'!T$32)/9</f>
        <v>7.758777777777788E-2</v>
      </c>
      <c r="I14" s="95">
        <f>SUM([1]Meas2!U$23:'[1]Meas2'!U$32)/9</f>
        <v>0.48324999999999857</v>
      </c>
      <c r="J14" s="40">
        <f>SUM([1]Meas2!V$23:'[1]Meas2'!V$32)/9</f>
        <v>1.0756666666666541E-2</v>
      </c>
      <c r="K14" s="40">
        <f>SUM([1]Meas2!W$23:'[1]Meas2'!W$32)/9</f>
        <v>0.19838222222222143</v>
      </c>
      <c r="L14" s="96">
        <f>SUM([1]Meas2!X$23:'[1]Meas2'!X$32)/9</f>
        <v>9.2499999999998729E-3</v>
      </c>
      <c r="N14" t="str">
        <f>[1]Meas1!C70</f>
        <v>Date</v>
      </c>
      <c r="O14" s="93">
        <f>[1]Meas2!E70</f>
        <v>42661</v>
      </c>
    </row>
    <row r="15" spans="1:15" ht="15.75" thickBot="1" x14ac:dyDescent="0.3">
      <c r="A15" s="79">
        <f>[1]Punkter!$C$5</f>
        <v>8</v>
      </c>
      <c r="B15" s="81"/>
      <c r="C15" s="36">
        <f>SUM([1]Meas2!O$33:'[1]Meas2'!O$42)/9</f>
        <v>0.75441777777778507</v>
      </c>
      <c r="D15" s="37">
        <f>SUM([1]Meas2!P$33:'[1]Meas2'!P$42)/9</f>
        <v>8.9405555555556127E-2</v>
      </c>
      <c r="E15" s="37">
        <f>SUM([1]Meas2!Q$33:'[1]Meas2'!Q$42)/9</f>
        <v>8.9582222222222549E-2</v>
      </c>
      <c r="F15" s="37">
        <f>SUM([1]Meas2!R$33:'[1]Meas2'!R$42)/9</f>
        <v>1.5587777777777876E-2</v>
      </c>
      <c r="G15" s="87">
        <f>SUM([1]Meas2!S$33:'[1]Meas2'!S$42)/9</f>
        <v>0.16743222222222456</v>
      </c>
      <c r="H15" s="37">
        <f>SUM([1]Meas2!T$33:'[1]Meas2'!T$42)/9</f>
        <v>3.2134444444444132E-2</v>
      </c>
      <c r="I15" s="88">
        <f>SUM([1]Meas2!U$33:'[1]Meas2'!U$42)/9</f>
        <v>4.8322222222222672E-3</v>
      </c>
      <c r="J15" s="37">
        <f>SUM([1]Meas2!V$33:'[1]Meas2'!V$42)/9</f>
        <v>1.2337777777777711E-2</v>
      </c>
      <c r="K15" s="37">
        <f>SUM([1]Meas2!W$33:'[1]Meas2'!W$42)/9</f>
        <v>3.4360000000000307E-2</v>
      </c>
      <c r="L15" s="89">
        <f>SUM([1]Meas2!X$33:'[1]Meas2'!X$42)/9</f>
        <v>7.506666666666632E-3</v>
      </c>
      <c r="N15" t="str">
        <f>[1]Meas1!C71</f>
        <v>Start time</v>
      </c>
      <c r="O15" s="83">
        <f>[1]Meas2!E71</f>
        <v>18</v>
      </c>
    </row>
    <row r="16" spans="1:15" ht="15.75" thickBot="1" x14ac:dyDescent="0.3">
      <c r="A16" s="79">
        <f>[1]Punkter!$C$6</f>
        <v>15</v>
      </c>
      <c r="B16" s="81"/>
      <c r="C16" s="39">
        <f>SUM([1]Meas2!O$43:'[1]Meas2'!O$52)/9</f>
        <v>0.92371222222222316</v>
      </c>
      <c r="D16" s="40">
        <f>SUM([1]Meas2!P$43:'[1]Meas2'!P$52)/9</f>
        <v>0.13866222222222277</v>
      </c>
      <c r="E16" s="40">
        <f>SUM([1]Meas2!Q$43:'[1]Meas2'!Q$52)/9</f>
        <v>0.253601111111112</v>
      </c>
      <c r="F16" s="40">
        <f>SUM([1]Meas2!R$43:'[1]Meas2'!R$52)/9</f>
        <v>9.8573333333333277E-2</v>
      </c>
      <c r="G16" s="94">
        <f>SUM([1]Meas2!S$43:'[1]Meas2'!S$52)/9</f>
        <v>0.4136988888888895</v>
      </c>
      <c r="H16" s="40">
        <f>SUM([1]Meas2!T$43:'[1]Meas2'!T$52)/9</f>
        <v>0.20384999999999781</v>
      </c>
      <c r="I16" s="95">
        <f>SUM([1]Meas2!U$43:'[1]Meas2'!U$52)/9</f>
        <v>5.0245555555555134E-2</v>
      </c>
      <c r="J16" s="40">
        <f>SUM([1]Meas2!V$43:'[1]Meas2'!V$52)/9</f>
        <v>9.0666666666664383E-3</v>
      </c>
      <c r="K16" s="40">
        <f>SUM([1]Meas2!W$43:'[1]Meas2'!W$52)/9</f>
        <v>0.13798222222222142</v>
      </c>
      <c r="L16" s="96">
        <f>SUM([1]Meas2!X$43:'[1]Meas2'!X$52)/9</f>
        <v>3.0899999999999942E-3</v>
      </c>
      <c r="N16" t="str">
        <f>[1]Meas1!C72</f>
        <v>End time</v>
      </c>
      <c r="O16" s="83">
        <f>[1]Meas2!E72</f>
        <v>0</v>
      </c>
    </row>
    <row r="17" spans="1:15" ht="15.75" thickBot="1" x14ac:dyDescent="0.3">
      <c r="A17" s="79">
        <f>[1]Punkter!$C$7</f>
        <v>30</v>
      </c>
      <c r="B17" s="81"/>
      <c r="C17" s="100">
        <f>SUM([1]Meas2!O$53:'[1]Meas2'!O$62)/9</f>
        <v>2.5614266666666694</v>
      </c>
      <c r="D17" s="101">
        <f>SUM([1]Meas2!P$53:'[1]Meas2'!P$62)/9</f>
        <v>4.077737777777787</v>
      </c>
      <c r="E17" s="101">
        <f>SUM([1]Meas2!Q$53:'[1]Meas2'!Q$62)/9</f>
        <v>0.49115555555555723</v>
      </c>
      <c r="F17" s="101">
        <f>SUM([1]Meas2!R$53:'[1]Meas2'!R$62)/9</f>
        <v>6.9578888888889939E-2</v>
      </c>
      <c r="G17" s="102">
        <f>SUM([1]Meas2!S$53:'[1]Meas2'!S$62)/9</f>
        <v>0.48198333333333182</v>
      </c>
      <c r="H17" s="101">
        <f>SUM([1]Meas2!T$53:'[1]Meas2'!T$62)/9</f>
        <v>4.7632222222222569E-2</v>
      </c>
      <c r="I17" s="103">
        <f>SUM([1]Meas2!U$53:'[1]Meas2'!U$62)/9</f>
        <v>0.5086544444444443</v>
      </c>
      <c r="J17" s="101">
        <f>SUM([1]Meas2!V$53:'[1]Meas2'!V$62)/9</f>
        <v>5.2956666666667818E-2</v>
      </c>
      <c r="K17" s="101">
        <f>SUM([1]Meas2!W$53:'[1]Meas2'!W$62)/9</f>
        <v>0.1249733333333337</v>
      </c>
      <c r="L17" s="104">
        <f>SUM([1]Meas2!X$53:'[1]Meas2'!X$62)/9</f>
        <v>5.782222222222029E-3</v>
      </c>
      <c r="N17" t="str">
        <f>[1]Meas1!C73</f>
        <v>Place</v>
      </c>
      <c r="O17" s="83" t="str">
        <f>[1]Meas2!E73</f>
        <v>P-Plads</v>
      </c>
    </row>
  </sheetData>
  <mergeCells count="20">
    <mergeCell ref="A16:B16"/>
    <mergeCell ref="A17:B17"/>
    <mergeCell ref="G10:I10"/>
    <mergeCell ref="J10:K10"/>
    <mergeCell ref="A12:B12"/>
    <mergeCell ref="A13:B13"/>
    <mergeCell ref="A14:B14"/>
    <mergeCell ref="A15:B15"/>
    <mergeCell ref="A5:B5"/>
    <mergeCell ref="A6:B6"/>
    <mergeCell ref="A7:B7"/>
    <mergeCell ref="A8:B8"/>
    <mergeCell ref="A10:A11"/>
    <mergeCell ref="C10:F10"/>
    <mergeCell ref="A1:A2"/>
    <mergeCell ref="C1:F1"/>
    <mergeCell ref="G1:I1"/>
    <mergeCell ref="J1:K1"/>
    <mergeCell ref="A3:B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3" sqref="C3"/>
    </sheetView>
  </sheetViews>
  <sheetFormatPr defaultRowHeight="15" x14ac:dyDescent="0.25"/>
  <cols>
    <col min="15" max="15" width="11" bestFit="1" customWidth="1"/>
  </cols>
  <sheetData>
    <row r="1" spans="1:15" x14ac:dyDescent="0.25">
      <c r="A1" s="69" t="s">
        <v>16</v>
      </c>
      <c r="B1" s="30" t="s">
        <v>2</v>
      </c>
      <c r="C1" s="69">
        <f>Punkter!$A$2</f>
        <v>0.01</v>
      </c>
      <c r="D1" s="76"/>
      <c r="E1" s="76"/>
      <c r="F1" s="70"/>
      <c r="G1" s="69">
        <f>Punkter!$A$3</f>
        <v>0.08</v>
      </c>
      <c r="H1" s="76"/>
      <c r="I1" s="70"/>
      <c r="J1" s="69">
        <f>Punkter!$A$4</f>
        <v>0.34</v>
      </c>
      <c r="K1" s="70"/>
      <c r="L1" s="26">
        <f>Punkter!$A$5</f>
        <v>2</v>
      </c>
      <c r="O1" t="s">
        <v>21</v>
      </c>
    </row>
    <row r="2" spans="1:15" ht="15.75" thickBot="1" x14ac:dyDescent="0.3">
      <c r="A2" s="75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.75" thickBot="1" x14ac:dyDescent="0.3">
      <c r="A3" s="79">
        <f>Punkter!$C$2</f>
        <v>1</v>
      </c>
      <c r="B3" s="81"/>
      <c r="C3" s="33">
        <f t="shared" ref="C3:L8" si="0">$O$2+$O$3+$O$4+20*LOG10($O$5/(4*PI()*$A3))</f>
        <v>-37.045997020280801</v>
      </c>
      <c r="D3" s="34">
        <f t="shared" si="0"/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.75" thickBot="1" x14ac:dyDescent="0.3">
      <c r="A4" s="79">
        <f>Punkter!$C$3</f>
        <v>2</v>
      </c>
      <c r="B4" s="81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.75" thickBot="1" x14ac:dyDescent="0.3">
      <c r="A5" s="79">
        <f>Punkter!$C$4</f>
        <v>3.9</v>
      </c>
      <c r="B5" s="81"/>
      <c r="C5" s="39">
        <f t="shared" si="0"/>
        <v>-48.867289160810785</v>
      </c>
      <c r="D5" s="40">
        <f t="shared" si="0"/>
        <v>-48.867289160810785</v>
      </c>
      <c r="E5" s="40">
        <f t="shared" si="0"/>
        <v>-48.867289160810785</v>
      </c>
      <c r="F5" s="40">
        <f t="shared" si="0"/>
        <v>-48.867289160810785</v>
      </c>
      <c r="G5" s="39">
        <f t="shared" si="0"/>
        <v>-48.867289160810785</v>
      </c>
      <c r="H5" s="40">
        <f t="shared" si="0"/>
        <v>-48.867289160810785</v>
      </c>
      <c r="I5" s="41">
        <f t="shared" si="0"/>
        <v>-48.867289160810785</v>
      </c>
      <c r="J5" s="40">
        <f t="shared" si="0"/>
        <v>-48.867289160810785</v>
      </c>
      <c r="K5" s="41">
        <f t="shared" si="0"/>
        <v>-48.867289160810785</v>
      </c>
      <c r="L5" s="41">
        <f t="shared" si="0"/>
        <v>-48.867289160810785</v>
      </c>
      <c r="N5" t="s">
        <v>20</v>
      </c>
      <c r="O5" s="48">
        <f>(3*10^8)/(2.4*10^9)</f>
        <v>0.125</v>
      </c>
    </row>
    <row r="6" spans="1:15" ht="15.75" thickBot="1" x14ac:dyDescent="0.3">
      <c r="A6" s="79">
        <f>Punkter!$C$5</f>
        <v>7.9</v>
      </c>
      <c r="B6" s="81"/>
      <c r="C6" s="36">
        <f t="shared" si="0"/>
        <v>-54.99853884608963</v>
      </c>
      <c r="D6" s="37">
        <f t="shared" si="0"/>
        <v>-54.99853884608963</v>
      </c>
      <c r="E6" s="37">
        <f t="shared" si="0"/>
        <v>-54.99853884608963</v>
      </c>
      <c r="F6" s="37">
        <f t="shared" si="0"/>
        <v>-54.99853884608963</v>
      </c>
      <c r="G6" s="36">
        <f t="shared" si="0"/>
        <v>-54.99853884608963</v>
      </c>
      <c r="H6" s="37">
        <f t="shared" si="0"/>
        <v>-54.99853884608963</v>
      </c>
      <c r="I6" s="38">
        <f t="shared" si="0"/>
        <v>-54.99853884608963</v>
      </c>
      <c r="J6" s="37">
        <f t="shared" si="0"/>
        <v>-54.99853884608963</v>
      </c>
      <c r="K6" s="38">
        <f t="shared" si="0"/>
        <v>-54.99853884608963</v>
      </c>
      <c r="L6" s="38">
        <f t="shared" si="0"/>
        <v>-54.99853884608963</v>
      </c>
    </row>
    <row r="7" spans="1:15" ht="15.75" thickBot="1" x14ac:dyDescent="0.3">
      <c r="A7" s="79">
        <f>Punkter!$C$6</f>
        <v>15.2</v>
      </c>
      <c r="B7" s="81"/>
      <c r="C7" s="42">
        <f t="shared" si="0"/>
        <v>-60.682868779176253</v>
      </c>
      <c r="D7" s="43">
        <f t="shared" si="0"/>
        <v>-60.682868779176253</v>
      </c>
      <c r="E7" s="43">
        <f t="shared" si="0"/>
        <v>-60.682868779176253</v>
      </c>
      <c r="F7" s="43">
        <f t="shared" si="0"/>
        <v>-60.682868779176253</v>
      </c>
      <c r="G7" s="42">
        <f t="shared" si="0"/>
        <v>-60.682868779176253</v>
      </c>
      <c r="H7" s="43">
        <f t="shared" si="0"/>
        <v>-60.682868779176253</v>
      </c>
      <c r="I7" s="44">
        <f t="shared" si="0"/>
        <v>-60.682868779176253</v>
      </c>
      <c r="J7" s="43">
        <f t="shared" si="0"/>
        <v>-60.682868779176253</v>
      </c>
      <c r="K7" s="44">
        <f t="shared" si="0"/>
        <v>-60.682868779176253</v>
      </c>
      <c r="L7" s="44">
        <f t="shared" si="0"/>
        <v>-60.682868779176253</v>
      </c>
    </row>
    <row r="8" spans="1:15" ht="15.75" thickBot="1" x14ac:dyDescent="0.3">
      <c r="A8" s="79">
        <f>Punkter!$C$7</f>
        <v>30</v>
      </c>
      <c r="B8" s="81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.75" thickBot="1" x14ac:dyDescent="0.3"/>
    <row r="11" spans="1:15" x14ac:dyDescent="0.25">
      <c r="A11" s="69" t="s">
        <v>22</v>
      </c>
      <c r="B11" s="30" t="s">
        <v>2</v>
      </c>
      <c r="C11" s="69">
        <f>Punkter!$A$2</f>
        <v>0.01</v>
      </c>
      <c r="D11" s="76"/>
      <c r="E11" s="76"/>
      <c r="F11" s="70"/>
      <c r="G11" s="69">
        <f>Punkter!$A$3</f>
        <v>0.08</v>
      </c>
      <c r="H11" s="76"/>
      <c r="I11" s="70"/>
      <c r="J11" s="69">
        <f>Punkter!$A$4</f>
        <v>0.34</v>
      </c>
      <c r="K11" s="70"/>
      <c r="L11" s="26">
        <f>Punkter!$A$5</f>
        <v>2</v>
      </c>
      <c r="O11" t="s">
        <v>21</v>
      </c>
    </row>
    <row r="12" spans="1:15" ht="15.75" thickBot="1" x14ac:dyDescent="0.3">
      <c r="A12" s="75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.75" thickBot="1" x14ac:dyDescent="0.3">
      <c r="A13" s="79">
        <f>Punkter!$C$2</f>
        <v>1</v>
      </c>
      <c r="B13" s="81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 t="shared" si="1"/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.75" thickBot="1" x14ac:dyDescent="0.3">
      <c r="A14" s="79">
        <f>Punkter!$C$3</f>
        <v>2</v>
      </c>
      <c r="B14" s="81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.75" thickBot="1" x14ac:dyDescent="0.3">
      <c r="A15" s="79">
        <f>Punkter!$C$4</f>
        <v>3.9</v>
      </c>
      <c r="B15" s="81"/>
      <c r="C15" s="39">
        <f t="shared" si="1"/>
        <v>-48.867289160810785</v>
      </c>
      <c r="D15" s="40">
        <f t="shared" si="1"/>
        <v>-48.867289160810785</v>
      </c>
      <c r="E15" s="40">
        <f t="shared" si="1"/>
        <v>-48.867289160810785</v>
      </c>
      <c r="F15" s="40">
        <f t="shared" si="1"/>
        <v>-48.867289160810785</v>
      </c>
      <c r="G15" s="39">
        <f t="shared" si="1"/>
        <v>-48.867289160810785</v>
      </c>
      <c r="H15" s="40">
        <f t="shared" si="1"/>
        <v>-48.867289160810785</v>
      </c>
      <c r="I15" s="41">
        <f t="shared" si="1"/>
        <v>-48.867289160810785</v>
      </c>
      <c r="J15" s="40">
        <f t="shared" si="1"/>
        <v>-48.867289160810785</v>
      </c>
      <c r="K15" s="41">
        <f t="shared" si="1"/>
        <v>-48.867289160810785</v>
      </c>
      <c r="L15" s="41">
        <f t="shared" si="1"/>
        <v>-48.867289160810785</v>
      </c>
      <c r="N15" t="s">
        <v>20</v>
      </c>
      <c r="O15" s="48">
        <f>(3*10^8)/(2.4*10^9)</f>
        <v>0.125</v>
      </c>
    </row>
    <row r="16" spans="1:15" ht="15.75" thickBot="1" x14ac:dyDescent="0.3">
      <c r="A16" s="79">
        <f>Punkter!$C$5</f>
        <v>7.9</v>
      </c>
      <c r="B16" s="81"/>
      <c r="C16" s="36">
        <f t="shared" si="1"/>
        <v>-54.99853884608963</v>
      </c>
      <c r="D16" s="37">
        <f t="shared" si="1"/>
        <v>-54.99853884608963</v>
      </c>
      <c r="E16" s="37">
        <f t="shared" si="1"/>
        <v>-54.99853884608963</v>
      </c>
      <c r="F16" s="37">
        <f t="shared" si="1"/>
        <v>-54.99853884608963</v>
      </c>
      <c r="G16" s="36">
        <f t="shared" si="1"/>
        <v>-54.99853884608963</v>
      </c>
      <c r="H16" s="37">
        <f t="shared" si="1"/>
        <v>-54.99853884608963</v>
      </c>
      <c r="I16" s="38">
        <f t="shared" si="1"/>
        <v>-54.99853884608963</v>
      </c>
      <c r="J16" s="37">
        <f t="shared" si="1"/>
        <v>-54.99853884608963</v>
      </c>
      <c r="K16" s="38">
        <f t="shared" si="1"/>
        <v>-54.99853884608963</v>
      </c>
      <c r="L16" s="38">
        <f t="shared" si="1"/>
        <v>-54.99853884608963</v>
      </c>
    </row>
    <row r="17" spans="1:12" ht="15.75" thickBot="1" x14ac:dyDescent="0.3">
      <c r="A17" s="79">
        <f>Punkter!$C$6</f>
        <v>15.2</v>
      </c>
      <c r="B17" s="81"/>
      <c r="C17" s="42">
        <f t="shared" si="1"/>
        <v>-60.682868779176253</v>
      </c>
      <c r="D17" s="43">
        <f t="shared" si="1"/>
        <v>-60.682868779176253</v>
      </c>
      <c r="E17" s="43">
        <f t="shared" si="1"/>
        <v>-60.682868779176253</v>
      </c>
      <c r="F17" s="43">
        <f t="shared" si="1"/>
        <v>-60.682868779176253</v>
      </c>
      <c r="G17" s="42">
        <f t="shared" si="1"/>
        <v>-60.682868779176253</v>
      </c>
      <c r="H17" s="43">
        <f t="shared" si="1"/>
        <v>-60.682868779176253</v>
      </c>
      <c r="I17" s="44">
        <f t="shared" si="1"/>
        <v>-60.682868779176253</v>
      </c>
      <c r="J17" s="43">
        <f t="shared" si="1"/>
        <v>-60.682868779176253</v>
      </c>
      <c r="K17" s="44">
        <f t="shared" si="1"/>
        <v>-60.682868779176253</v>
      </c>
      <c r="L17" s="44">
        <f t="shared" si="1"/>
        <v>-60.682868779176253</v>
      </c>
    </row>
    <row r="18" spans="1:12" ht="15.75" thickBot="1" x14ac:dyDescent="0.3">
      <c r="A18" s="79">
        <f>Punkter!$C$7</f>
        <v>30</v>
      </c>
      <c r="B18" s="81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Punkter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cp:lastPrinted>2016-10-12T06:44:20Z</cp:lastPrinted>
  <dcterms:created xsi:type="dcterms:W3CDTF">2016-09-29T09:20:45Z</dcterms:created>
  <dcterms:modified xsi:type="dcterms:W3CDTF">2016-10-21T07:20:16Z</dcterms:modified>
</cp:coreProperties>
</file>