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18984" windowHeight="9144" activeTab="11"/>
  </bookViews>
  <sheets>
    <sheet name="Punkter" sheetId="1" r:id="rId1"/>
    <sheet name="Meas10" sheetId="14" r:id="rId2"/>
    <sheet name="Meas9" sheetId="13" r:id="rId3"/>
    <sheet name="Meas8" sheetId="12" r:id="rId4"/>
    <sheet name="Meas7" sheetId="11" r:id="rId5"/>
    <sheet name="Meas6" sheetId="10" r:id="rId6"/>
    <sheet name="Meas5" sheetId="9" r:id="rId7"/>
    <sheet name="Meas4" sheetId="8" r:id="rId8"/>
    <sheet name="Meas3" sheetId="6" r:id="rId9"/>
    <sheet name="Meas2" sheetId="5" r:id="rId10"/>
    <sheet name="Meas1" sheetId="2" r:id="rId11"/>
    <sheet name="Total" sheetId="3" r:id="rId12"/>
    <sheet name="Variance" sheetId="7" r:id="rId13"/>
    <sheet name="Friis" sheetId="4" r:id="rId14"/>
  </sheets>
  <externalReferences>
    <externalReference r:id="rId15"/>
    <externalReference r:id="rId16"/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7" i="3" l="1"/>
  <c r="A107" i="3"/>
  <c r="O106" i="3"/>
  <c r="A106" i="3"/>
  <c r="O105" i="3"/>
  <c r="A105" i="3"/>
  <c r="O104" i="3"/>
  <c r="A104" i="3"/>
  <c r="O103" i="3"/>
  <c r="A103" i="3"/>
  <c r="O102" i="3"/>
  <c r="A102" i="3"/>
  <c r="O101" i="3"/>
  <c r="L101" i="3"/>
  <c r="K101" i="3"/>
  <c r="J101" i="3"/>
  <c r="I101" i="3"/>
  <c r="H101" i="3"/>
  <c r="G101" i="3"/>
  <c r="F101" i="3"/>
  <c r="E101" i="3"/>
  <c r="D101" i="3"/>
  <c r="C101" i="3"/>
  <c r="O100" i="3"/>
  <c r="L100" i="3"/>
  <c r="J100" i="3"/>
  <c r="G100" i="3"/>
  <c r="C100" i="3"/>
  <c r="O96" i="3"/>
  <c r="A96" i="3"/>
  <c r="O95" i="3"/>
  <c r="A95" i="3"/>
  <c r="O94" i="3"/>
  <c r="A94" i="3"/>
  <c r="O93" i="3"/>
  <c r="A93" i="3"/>
  <c r="O92" i="3"/>
  <c r="A92" i="3"/>
  <c r="O91" i="3"/>
  <c r="A91" i="3"/>
  <c r="O90" i="3"/>
  <c r="L90" i="3"/>
  <c r="K90" i="3"/>
  <c r="J90" i="3"/>
  <c r="I90" i="3"/>
  <c r="H90" i="3"/>
  <c r="G90" i="3"/>
  <c r="F90" i="3"/>
  <c r="E90" i="3"/>
  <c r="D90" i="3"/>
  <c r="C90" i="3"/>
  <c r="O89" i="3"/>
  <c r="L89" i="3"/>
  <c r="J89" i="3"/>
  <c r="G89" i="3"/>
  <c r="C89" i="3"/>
  <c r="O85" i="3"/>
  <c r="A85" i="3"/>
  <c r="O84" i="3"/>
  <c r="A84" i="3"/>
  <c r="O83" i="3"/>
  <c r="A83" i="3"/>
  <c r="O82" i="3"/>
  <c r="A82" i="3"/>
  <c r="O81" i="3"/>
  <c r="A81" i="3"/>
  <c r="O80" i="3"/>
  <c r="A80" i="3"/>
  <c r="O79" i="3"/>
  <c r="L79" i="3"/>
  <c r="K79" i="3"/>
  <c r="J79" i="3"/>
  <c r="I79" i="3"/>
  <c r="H79" i="3"/>
  <c r="G79" i="3"/>
  <c r="F79" i="3"/>
  <c r="E79" i="3"/>
  <c r="D79" i="3"/>
  <c r="C79" i="3"/>
  <c r="O78" i="3"/>
  <c r="L78" i="3"/>
  <c r="J78" i="3"/>
  <c r="G78" i="3"/>
  <c r="C78" i="3"/>
  <c r="O74" i="3"/>
  <c r="A74" i="3"/>
  <c r="O73" i="3"/>
  <c r="A73" i="3"/>
  <c r="O72" i="3"/>
  <c r="A72" i="3"/>
  <c r="O71" i="3"/>
  <c r="A71" i="3"/>
  <c r="O70" i="3"/>
  <c r="A70" i="3"/>
  <c r="O69" i="3"/>
  <c r="A69" i="3"/>
  <c r="O68" i="3"/>
  <c r="L68" i="3"/>
  <c r="K68" i="3"/>
  <c r="J68" i="3"/>
  <c r="I68" i="3"/>
  <c r="H68" i="3"/>
  <c r="G68" i="3"/>
  <c r="F68" i="3"/>
  <c r="E68" i="3"/>
  <c r="D68" i="3"/>
  <c r="C68" i="3"/>
  <c r="O67" i="3"/>
  <c r="L67" i="3"/>
  <c r="J67" i="3"/>
  <c r="G67" i="3"/>
  <c r="C67" i="3"/>
  <c r="O63" i="3"/>
  <c r="A63" i="3"/>
  <c r="O62" i="3"/>
  <c r="A62" i="3"/>
  <c r="O61" i="3"/>
  <c r="A61" i="3"/>
  <c r="O60" i="3"/>
  <c r="A60" i="3"/>
  <c r="O59" i="3"/>
  <c r="A59" i="3"/>
  <c r="O58" i="3"/>
  <c r="A58" i="3"/>
  <c r="O57" i="3"/>
  <c r="L57" i="3"/>
  <c r="K57" i="3"/>
  <c r="J57" i="3"/>
  <c r="I57" i="3"/>
  <c r="H57" i="3"/>
  <c r="G57" i="3"/>
  <c r="F57" i="3"/>
  <c r="E57" i="3"/>
  <c r="D57" i="3"/>
  <c r="C57" i="3"/>
  <c r="O56" i="3"/>
  <c r="L56" i="3"/>
  <c r="J56" i="3"/>
  <c r="G56" i="3"/>
  <c r="C56" i="3"/>
  <c r="O52" i="3"/>
  <c r="A52" i="3"/>
  <c r="O51" i="3"/>
  <c r="A51" i="3"/>
  <c r="O50" i="3"/>
  <c r="A50" i="3"/>
  <c r="O49" i="3"/>
  <c r="A49" i="3"/>
  <c r="O48" i="3"/>
  <c r="A48" i="3"/>
  <c r="O47" i="3"/>
  <c r="A47" i="3"/>
  <c r="O46" i="3"/>
  <c r="L46" i="3"/>
  <c r="K46" i="3"/>
  <c r="J46" i="3"/>
  <c r="I46" i="3"/>
  <c r="H46" i="3"/>
  <c r="G46" i="3"/>
  <c r="F46" i="3"/>
  <c r="E46" i="3"/>
  <c r="D46" i="3"/>
  <c r="C46" i="3"/>
  <c r="O45" i="3"/>
  <c r="L45" i="3"/>
  <c r="J45" i="3"/>
  <c r="G45" i="3"/>
  <c r="C45" i="3"/>
  <c r="O41" i="3"/>
  <c r="A41" i="3"/>
  <c r="O40" i="3"/>
  <c r="A40" i="3"/>
  <c r="O39" i="3"/>
  <c r="A39" i="3"/>
  <c r="O38" i="3"/>
  <c r="A38" i="3"/>
  <c r="O37" i="3"/>
  <c r="A37" i="3"/>
  <c r="O36" i="3"/>
  <c r="A36" i="3"/>
  <c r="O35" i="3"/>
  <c r="L35" i="3"/>
  <c r="K35" i="3"/>
  <c r="J35" i="3"/>
  <c r="I35" i="3"/>
  <c r="H35" i="3"/>
  <c r="G35" i="3"/>
  <c r="F35" i="3"/>
  <c r="E35" i="3"/>
  <c r="D35" i="3"/>
  <c r="C35" i="3"/>
  <c r="O34" i="3"/>
  <c r="L34" i="3"/>
  <c r="J34" i="3"/>
  <c r="G34" i="3"/>
  <c r="C34" i="3"/>
  <c r="O30" i="3"/>
  <c r="A30" i="3"/>
  <c r="O29" i="3"/>
  <c r="A29" i="3"/>
  <c r="O28" i="3"/>
  <c r="A28" i="3"/>
  <c r="O27" i="3"/>
  <c r="A27" i="3"/>
  <c r="O26" i="3"/>
  <c r="A26" i="3"/>
  <c r="O25" i="3"/>
  <c r="A25" i="3"/>
  <c r="O24" i="3"/>
  <c r="L24" i="3"/>
  <c r="K24" i="3"/>
  <c r="J24" i="3"/>
  <c r="I24" i="3"/>
  <c r="H24" i="3"/>
  <c r="G24" i="3"/>
  <c r="F24" i="3"/>
  <c r="E24" i="3"/>
  <c r="D24" i="3"/>
  <c r="C24" i="3"/>
  <c r="O23" i="3"/>
  <c r="L23" i="3"/>
  <c r="J23" i="3"/>
  <c r="G23" i="3"/>
  <c r="C23" i="3"/>
  <c r="O19" i="3"/>
  <c r="N19" i="3"/>
  <c r="A19" i="3"/>
  <c r="O18" i="3"/>
  <c r="N18" i="3"/>
  <c r="A18" i="3"/>
  <c r="O17" i="3"/>
  <c r="N17" i="3"/>
  <c r="A17" i="3"/>
  <c r="O16" i="3"/>
  <c r="N16" i="3"/>
  <c r="A16" i="3"/>
  <c r="O15" i="3"/>
  <c r="N15" i="3"/>
  <c r="A15" i="3"/>
  <c r="O14" i="3"/>
  <c r="N14" i="3"/>
  <c r="A14" i="3"/>
  <c r="O13" i="3"/>
  <c r="N13" i="3"/>
  <c r="L13" i="3"/>
  <c r="K13" i="3"/>
  <c r="J13" i="3"/>
  <c r="I13" i="3"/>
  <c r="H13" i="3"/>
  <c r="G13" i="3"/>
  <c r="F13" i="3"/>
  <c r="E13" i="3"/>
  <c r="D13" i="3"/>
  <c r="C13" i="3"/>
  <c r="O12" i="3"/>
  <c r="N12" i="3"/>
  <c r="L12" i="3"/>
  <c r="J12" i="3"/>
  <c r="G12" i="3"/>
  <c r="C12" i="3"/>
  <c r="N8" i="3"/>
  <c r="A8" i="3"/>
  <c r="N7" i="3"/>
  <c r="A7" i="3"/>
  <c r="N6" i="3"/>
  <c r="A6" i="3"/>
  <c r="N5" i="3"/>
  <c r="A5" i="3"/>
  <c r="N4" i="3"/>
  <c r="A4" i="3"/>
  <c r="N3" i="3"/>
  <c r="A3" i="3"/>
  <c r="N2" i="3"/>
  <c r="L2" i="3"/>
  <c r="K2" i="3"/>
  <c r="J2" i="3"/>
  <c r="I2" i="3"/>
  <c r="H2" i="3"/>
  <c r="G2" i="3"/>
  <c r="F2" i="3"/>
  <c r="E2" i="3"/>
  <c r="D2" i="3"/>
  <c r="C2" i="3"/>
  <c r="N1" i="3"/>
  <c r="L1" i="3"/>
  <c r="J1" i="3"/>
  <c r="G1" i="3"/>
  <c r="C1" i="3"/>
  <c r="C14" i="3"/>
  <c r="C71" i="3"/>
  <c r="F26" i="4" l="1"/>
  <c r="D26" i="4"/>
  <c r="K24" i="4"/>
  <c r="J24" i="4"/>
  <c r="I24" i="4"/>
  <c r="H24" i="4"/>
  <c r="G24" i="4"/>
  <c r="F24" i="4"/>
  <c r="E24" i="4"/>
  <c r="C24" i="4"/>
  <c r="B24" i="4"/>
  <c r="F23" i="4"/>
  <c r="F25" i="4" s="1"/>
  <c r="D23" i="4"/>
  <c r="D24" i="4" s="1"/>
  <c r="O11" i="4"/>
  <c r="A18" i="4"/>
  <c r="A17" i="4"/>
  <c r="A16" i="4"/>
  <c r="A15" i="4"/>
  <c r="A14" i="4"/>
  <c r="A13" i="4"/>
  <c r="I107" i="3"/>
  <c r="I94" i="3"/>
  <c r="I81" i="3"/>
  <c r="I63" i="3"/>
  <c r="I50" i="3"/>
  <c r="I37" i="3"/>
  <c r="L103" i="3"/>
  <c r="H93" i="3"/>
  <c r="D83" i="3"/>
  <c r="L72" i="3"/>
  <c r="H62" i="3"/>
  <c r="D52" i="3"/>
  <c r="L41" i="3"/>
  <c r="H36" i="3"/>
  <c r="G103" i="3"/>
  <c r="C93" i="3"/>
  <c r="K82" i="3"/>
  <c r="G72" i="3"/>
  <c r="K60" i="3"/>
  <c r="G50" i="3"/>
  <c r="C40" i="3"/>
  <c r="J105" i="3"/>
  <c r="J74" i="3"/>
  <c r="J48" i="3"/>
  <c r="J26" i="3"/>
  <c r="C15" i="3"/>
  <c r="G4" i="3"/>
  <c r="E14" i="3"/>
  <c r="F93" i="3"/>
  <c r="F62" i="3"/>
  <c r="F36" i="3"/>
  <c r="G18" i="3"/>
  <c r="E103" i="3"/>
  <c r="E85" i="3"/>
  <c r="E72" i="3"/>
  <c r="E59" i="3"/>
  <c r="E41" i="3"/>
  <c r="D106" i="3"/>
  <c r="L95" i="3"/>
  <c r="H85" i="3"/>
  <c r="D80" i="3"/>
  <c r="L69" i="3"/>
  <c r="H59" i="3"/>
  <c r="D49" i="3"/>
  <c r="L38" i="3"/>
  <c r="K105" i="3"/>
  <c r="G95" i="3"/>
  <c r="C85" i="3"/>
  <c r="K74" i="3"/>
  <c r="G69" i="3"/>
  <c r="C59" i="3"/>
  <c r="K48" i="3"/>
  <c r="G38" i="3"/>
  <c r="J95" i="3"/>
  <c r="J69" i="3"/>
  <c r="J38" i="3"/>
  <c r="G19" i="3"/>
  <c r="G8" i="3"/>
  <c r="G30" i="3"/>
  <c r="D4" i="3"/>
  <c r="F83" i="3"/>
  <c r="F52" i="3"/>
  <c r="I28" i="3"/>
  <c r="I16" i="3"/>
  <c r="I95" i="3"/>
  <c r="I82" i="3"/>
  <c r="I69" i="3"/>
  <c r="I51" i="3"/>
  <c r="I38" i="3"/>
  <c r="H104" i="3"/>
  <c r="D94" i="3"/>
  <c r="L83" i="3"/>
  <c r="H73" i="3"/>
  <c r="D63" i="3"/>
  <c r="L52" i="3"/>
  <c r="H47" i="3"/>
  <c r="D37" i="3"/>
  <c r="C104" i="3"/>
  <c r="K93" i="3"/>
  <c r="G83" i="3"/>
  <c r="C73" i="3"/>
  <c r="K62" i="3"/>
  <c r="G52" i="3"/>
  <c r="C47" i="3"/>
  <c r="K36" i="3"/>
  <c r="J85" i="3"/>
  <c r="J59" i="3"/>
  <c r="J29" i="3"/>
  <c r="I17" i="3"/>
  <c r="I6" i="3"/>
  <c r="K25" i="3"/>
  <c r="F104" i="3"/>
  <c r="F73" i="3"/>
  <c r="F47" i="3"/>
  <c r="E26" i="3"/>
  <c r="E106" i="3"/>
  <c r="E93" i="3"/>
  <c r="E80" i="3"/>
  <c r="E62" i="3"/>
  <c r="E49" i="3"/>
  <c r="E36" i="3"/>
  <c r="L102" i="3"/>
  <c r="H92" i="3"/>
  <c r="D82" i="3"/>
  <c r="L71" i="3"/>
  <c r="H61" i="3"/>
  <c r="D51" i="3"/>
  <c r="L40" i="3"/>
  <c r="K107" i="3"/>
  <c r="G102" i="3"/>
  <c r="C92" i="3"/>
  <c r="K81" i="3"/>
  <c r="G71" i="3"/>
  <c r="C61" i="3"/>
  <c r="K50" i="3"/>
  <c r="G40" i="3"/>
  <c r="J106" i="3"/>
  <c r="J80" i="3"/>
  <c r="J49" i="3"/>
  <c r="F27" i="3"/>
  <c r="G15" i="3"/>
  <c r="K4" i="3"/>
  <c r="H15" i="3"/>
  <c r="F94" i="3"/>
  <c r="F63" i="3"/>
  <c r="F37" i="3"/>
  <c r="K18" i="3"/>
  <c r="I105" i="3"/>
  <c r="I92" i="3"/>
  <c r="I74" i="3"/>
  <c r="I61" i="3"/>
  <c r="I48" i="3"/>
  <c r="L107" i="3"/>
  <c r="H102" i="3"/>
  <c r="D92" i="3"/>
  <c r="L81" i="3"/>
  <c r="H71" i="3"/>
  <c r="D61" i="3"/>
  <c r="L50" i="3"/>
  <c r="H40" i="3"/>
  <c r="G107" i="3"/>
  <c r="C102" i="3"/>
  <c r="K91" i="3"/>
  <c r="G81" i="3"/>
  <c r="K69" i="3"/>
  <c r="G59" i="3"/>
  <c r="C49" i="3"/>
  <c r="K38" i="3"/>
  <c r="J96" i="3"/>
  <c r="J70" i="3"/>
  <c r="J39" i="3"/>
  <c r="K19" i="3"/>
  <c r="K8" i="3"/>
  <c r="D3" i="3"/>
  <c r="C5" i="3"/>
  <c r="F84" i="3"/>
  <c r="F58" i="3"/>
  <c r="E29" i="3"/>
  <c r="D17" i="3"/>
  <c r="E96" i="3"/>
  <c r="E83" i="3"/>
  <c r="E70" i="3"/>
  <c r="E52" i="3"/>
  <c r="E39" i="3"/>
  <c r="L104" i="3"/>
  <c r="H94" i="3"/>
  <c r="D84" i="3"/>
  <c r="L73" i="3"/>
  <c r="H63" i="3"/>
  <c r="D58" i="3"/>
  <c r="L47" i="3"/>
  <c r="H37" i="3"/>
  <c r="G104" i="3"/>
  <c r="C94" i="3"/>
  <c r="K83" i="3"/>
  <c r="G73" i="3"/>
  <c r="C63" i="3"/>
  <c r="K52" i="3"/>
  <c r="G47" i="3"/>
  <c r="C37" i="3"/>
  <c r="J91" i="3"/>
  <c r="J60" i="3"/>
  <c r="F30" i="3"/>
  <c r="D18" i="3"/>
  <c r="D7" i="3"/>
  <c r="K26" i="3"/>
  <c r="F105" i="3"/>
  <c r="F74" i="3"/>
  <c r="F48" i="3"/>
  <c r="I26" i="3"/>
  <c r="I106" i="3"/>
  <c r="I93" i="3"/>
  <c r="I80" i="3"/>
  <c r="I62" i="3"/>
  <c r="I49" i="3"/>
  <c r="I36" i="3"/>
  <c r="D103" i="3"/>
  <c r="L92" i="3"/>
  <c r="H82" i="3"/>
  <c r="D72" i="3"/>
  <c r="L61" i="3"/>
  <c r="H51" i="3"/>
  <c r="D41" i="3"/>
  <c r="L30" i="3"/>
  <c r="K102" i="3"/>
  <c r="G92" i="3"/>
  <c r="C82" i="3"/>
  <c r="K71" i="3"/>
  <c r="G61" i="3"/>
  <c r="C51" i="3"/>
  <c r="K40" i="3"/>
  <c r="J107" i="3"/>
  <c r="J81" i="3"/>
  <c r="J50" i="3"/>
  <c r="J27" i="3"/>
  <c r="K15" i="3"/>
  <c r="F5" i="3"/>
  <c r="G16" i="3"/>
  <c r="F95" i="3"/>
  <c r="F69" i="3"/>
  <c r="F38" i="3"/>
  <c r="F19" i="3"/>
  <c r="E104" i="3"/>
  <c r="E91" i="3"/>
  <c r="E73" i="3"/>
  <c r="E60" i="3"/>
  <c r="E47" i="3"/>
  <c r="L106" i="3"/>
  <c r="H96" i="3"/>
  <c r="D91" i="3"/>
  <c r="L80" i="3"/>
  <c r="H70" i="3"/>
  <c r="D60" i="3"/>
  <c r="L49" i="3"/>
  <c r="H39" i="3"/>
  <c r="G106" i="3"/>
  <c r="C96" i="3"/>
  <c r="K85" i="3"/>
  <c r="G80" i="3"/>
  <c r="C70" i="3"/>
  <c r="K59" i="3"/>
  <c r="G49" i="3"/>
  <c r="C39" i="3"/>
  <c r="J102" i="3"/>
  <c r="J71" i="3"/>
  <c r="J40" i="3"/>
  <c r="F25" i="3"/>
  <c r="I103" i="3"/>
  <c r="I85" i="3"/>
  <c r="I72" i="3"/>
  <c r="I59" i="3"/>
  <c r="I41" i="3"/>
  <c r="H106" i="3"/>
  <c r="D96" i="3"/>
  <c r="L85" i="3"/>
  <c r="H80" i="3"/>
  <c r="D70" i="3"/>
  <c r="L59" i="3"/>
  <c r="H49" i="3"/>
  <c r="D39" i="3"/>
  <c r="C106" i="3"/>
  <c r="K95" i="3"/>
  <c r="G85" i="3"/>
  <c r="C80" i="3"/>
  <c r="G63" i="3"/>
  <c r="C58" i="3"/>
  <c r="K47" i="3"/>
  <c r="G37" i="3"/>
  <c r="J92" i="3"/>
  <c r="J61" i="3"/>
  <c r="J30" i="3"/>
  <c r="H18" i="3"/>
  <c r="H7" i="3"/>
  <c r="G27" i="3"/>
  <c r="F106" i="3"/>
  <c r="F80" i="3"/>
  <c r="F49" i="3"/>
  <c r="E27" i="3"/>
  <c r="E107" i="3"/>
  <c r="E94" i="3"/>
  <c r="E81" i="3"/>
  <c r="E63" i="3"/>
  <c r="E50" i="3"/>
  <c r="E37" i="3"/>
  <c r="H103" i="3"/>
  <c r="D93" i="3"/>
  <c r="L82" i="3"/>
  <c r="H72" i="3"/>
  <c r="D62" i="3"/>
  <c r="L51" i="3"/>
  <c r="H41" i="3"/>
  <c r="D36" i="3"/>
  <c r="C103" i="3"/>
  <c r="K92" i="3"/>
  <c r="G82" i="3"/>
  <c r="C72" i="3"/>
  <c r="K61" i="3"/>
  <c r="G51" i="3"/>
  <c r="C41" i="3"/>
  <c r="K30" i="3"/>
  <c r="J82" i="3"/>
  <c r="J51" i="3"/>
  <c r="F28" i="3"/>
  <c r="F16" i="3"/>
  <c r="J5" i="3"/>
  <c r="F17" i="3"/>
  <c r="F96" i="3"/>
  <c r="F70" i="3"/>
  <c r="F39" i="3"/>
  <c r="J19" i="3"/>
  <c r="I104" i="3"/>
  <c r="I91" i="3"/>
  <c r="I73" i="3"/>
  <c r="I60" i="3"/>
  <c r="I47" i="3"/>
  <c r="D107" i="3"/>
  <c r="L96" i="3"/>
  <c r="H91" i="3"/>
  <c r="D81" i="3"/>
  <c r="L70" i="3"/>
  <c r="H60" i="3"/>
  <c r="D50" i="3"/>
  <c r="L39" i="3"/>
  <c r="K106" i="3"/>
  <c r="G96" i="3"/>
  <c r="C91" i="3"/>
  <c r="K80" i="3"/>
  <c r="G70" i="3"/>
  <c r="C60" i="3"/>
  <c r="K49" i="3"/>
  <c r="G39" i="3"/>
  <c r="J103" i="3"/>
  <c r="J72" i="3"/>
  <c r="J41" i="3"/>
  <c r="J25" i="3"/>
  <c r="H14" i="3"/>
  <c r="L3" i="3"/>
  <c r="E7" i="3"/>
  <c r="F91" i="3"/>
  <c r="F60" i="3"/>
  <c r="E30" i="3"/>
  <c r="L17" i="3"/>
  <c r="E102" i="3"/>
  <c r="E84" i="3"/>
  <c r="E71" i="3"/>
  <c r="E58" i="3"/>
  <c r="E40" i="3"/>
  <c r="H105" i="3"/>
  <c r="D95" i="3"/>
  <c r="L84" i="3"/>
  <c r="H74" i="3"/>
  <c r="D69" i="3"/>
  <c r="L58" i="3"/>
  <c r="H48" i="3"/>
  <c r="D38" i="3"/>
  <c r="C105" i="3"/>
  <c r="K94" i="3"/>
  <c r="G84" i="3"/>
  <c r="C74" i="3"/>
  <c r="K63" i="3"/>
  <c r="G58" i="3"/>
  <c r="C48" i="3"/>
  <c r="K37" i="3"/>
  <c r="J93" i="3"/>
  <c r="J62" i="3"/>
  <c r="J36" i="3"/>
  <c r="L18" i="3"/>
  <c r="L7" i="3"/>
  <c r="G28" i="3"/>
  <c r="F107" i="3"/>
  <c r="F81" i="3"/>
  <c r="F50" i="3"/>
  <c r="I27" i="3"/>
  <c r="I52" i="3"/>
  <c r="H84" i="3"/>
  <c r="D48" i="3"/>
  <c r="C84" i="3"/>
  <c r="G41" i="3"/>
  <c r="J28" i="3"/>
  <c r="F102" i="3"/>
  <c r="E105" i="3"/>
  <c r="E48" i="3"/>
  <c r="H81" i="3"/>
  <c r="D40" i="3"/>
  <c r="C81" i="3"/>
  <c r="K39" i="3"/>
  <c r="F26" i="3"/>
  <c r="F92" i="3"/>
  <c r="I102" i="3"/>
  <c r="I40" i="3"/>
  <c r="L74" i="3"/>
  <c r="H38" i="3"/>
  <c r="G74" i="3"/>
  <c r="C38" i="3"/>
  <c r="C19" i="3"/>
  <c r="F82" i="3"/>
  <c r="E95" i="3"/>
  <c r="E38" i="3"/>
  <c r="D73" i="3"/>
  <c r="L36" i="3"/>
  <c r="K72" i="3"/>
  <c r="G36" i="3"/>
  <c r="E17" i="3"/>
  <c r="D19" i="3"/>
  <c r="F72" i="3"/>
  <c r="I25" i="3"/>
  <c r="O8" i="3"/>
  <c r="C3" i="3"/>
  <c r="O2" i="3"/>
  <c r="H25" i="3"/>
  <c r="I8" i="3"/>
  <c r="K29" i="3"/>
  <c r="H8" i="3"/>
  <c r="L29" i="3"/>
  <c r="G26" i="3"/>
  <c r="I5" i="3"/>
  <c r="C16" i="3"/>
  <c r="L27" i="3"/>
  <c r="L16" i="3"/>
  <c r="H5" i="3"/>
  <c r="H4" i="3"/>
  <c r="E19" i="3"/>
  <c r="O1" i="3"/>
  <c r="E5" i="3"/>
  <c r="D15" i="3"/>
  <c r="H27" i="3"/>
  <c r="H16" i="3"/>
  <c r="D5" i="3"/>
  <c r="I7" i="3"/>
  <c r="C28" i="3"/>
  <c r="J7" i="3"/>
  <c r="O5" i="4"/>
  <c r="O6" i="3"/>
  <c r="I70" i="3"/>
  <c r="G94" i="3"/>
  <c r="E18" i="3"/>
  <c r="L91" i="3"/>
  <c r="C50" i="3"/>
  <c r="C18" i="3"/>
  <c r="L48" i="3"/>
  <c r="J37" i="3"/>
  <c r="H83" i="3"/>
  <c r="K41" i="3"/>
  <c r="H3" i="3"/>
  <c r="F15" i="3"/>
  <c r="L26" i="3"/>
  <c r="E4" i="3"/>
  <c r="C6" i="3"/>
  <c r="D29" i="3"/>
  <c r="H28" i="3"/>
  <c r="L6" i="3"/>
  <c r="K17" i="3"/>
  <c r="J17" i="3"/>
  <c r="O4" i="4"/>
  <c r="I96" i="3"/>
  <c r="I39" i="3"/>
  <c r="D74" i="3"/>
  <c r="L37" i="3"/>
  <c r="K73" i="3"/>
  <c r="C36" i="3"/>
  <c r="J16" i="3"/>
  <c r="F71" i="3"/>
  <c r="E92" i="3"/>
  <c r="H107" i="3"/>
  <c r="D71" i="3"/>
  <c r="C107" i="3"/>
  <c r="K70" i="3"/>
  <c r="J104" i="3"/>
  <c r="L14" i="3"/>
  <c r="F61" i="3"/>
  <c r="I84" i="3"/>
  <c r="L105" i="3"/>
  <c r="H69" i="3"/>
  <c r="G105" i="3"/>
  <c r="C69" i="3"/>
  <c r="J94" i="3"/>
  <c r="C8" i="3"/>
  <c r="F51" i="3"/>
  <c r="E82" i="3"/>
  <c r="D104" i="3"/>
  <c r="L62" i="3"/>
  <c r="K103" i="3"/>
  <c r="G62" i="3"/>
  <c r="J84" i="3"/>
  <c r="D14" i="3"/>
  <c r="F6" i="3"/>
  <c r="F59" i="3"/>
  <c r="H17" i="3"/>
  <c r="G7" i="3"/>
  <c r="C27" i="3"/>
  <c r="H29" i="3"/>
  <c r="J18" i="3"/>
  <c r="F7" i="3"/>
  <c r="G25" i="3"/>
  <c r="K7" i="3"/>
  <c r="L25" i="3"/>
  <c r="K14" i="3"/>
  <c r="F4" i="3"/>
  <c r="J6" i="3"/>
  <c r="H26" i="3"/>
  <c r="E15" i="3"/>
  <c r="O3" i="3"/>
  <c r="H6" i="3"/>
  <c r="F14" i="3"/>
  <c r="G14" i="3"/>
  <c r="K3" i="3"/>
  <c r="K5" i="3"/>
  <c r="D26" i="3"/>
  <c r="J14" i="3"/>
  <c r="J3" i="3"/>
  <c r="I3" i="3"/>
  <c r="L4" i="3"/>
  <c r="F3" i="3"/>
  <c r="O7" i="4"/>
  <c r="D27" i="3"/>
  <c r="L94" i="3"/>
  <c r="K51" i="3"/>
  <c r="E25" i="3"/>
  <c r="H50" i="3"/>
  <c r="J47" i="3"/>
  <c r="I58" i="3"/>
  <c r="K84" i="3"/>
  <c r="E3" i="3"/>
  <c r="E51" i="3"/>
  <c r="C83" i="3"/>
  <c r="F29" i="3"/>
  <c r="I29" i="3"/>
  <c r="L8" i="3"/>
  <c r="G5" i="3"/>
  <c r="C7" i="3"/>
  <c r="F18" i="3"/>
  <c r="K6" i="3"/>
  <c r="K16" i="3"/>
  <c r="L28" i="3"/>
  <c r="O4" i="3"/>
  <c r="O8" i="4"/>
  <c r="I83" i="3"/>
  <c r="D105" i="3"/>
  <c r="L63" i="3"/>
  <c r="K104" i="3"/>
  <c r="C62" i="3"/>
  <c r="J83" i="3"/>
  <c r="O5" i="3"/>
  <c r="F40" i="3"/>
  <c r="E74" i="3"/>
  <c r="D102" i="3"/>
  <c r="L60" i="3"/>
  <c r="K96" i="3"/>
  <c r="G60" i="3"/>
  <c r="J73" i="3"/>
  <c r="C4" i="3"/>
  <c r="I30" i="3"/>
  <c r="I71" i="3"/>
  <c r="H95" i="3"/>
  <c r="D59" i="3"/>
  <c r="C95" i="3"/>
  <c r="K58" i="3"/>
  <c r="J63" i="3"/>
  <c r="C29" i="3"/>
  <c r="E28" i="3"/>
  <c r="E69" i="3"/>
  <c r="L93" i="3"/>
  <c r="H52" i="3"/>
  <c r="G93" i="3"/>
  <c r="C52" i="3"/>
  <c r="J58" i="3"/>
  <c r="E6" i="3"/>
  <c r="F103" i="3"/>
  <c r="F41" i="3"/>
  <c r="J15" i="3"/>
  <c r="D6" i="3"/>
  <c r="I18" i="3"/>
  <c r="D28" i="3"/>
  <c r="C17" i="3"/>
  <c r="L5" i="3"/>
  <c r="L15" i="3"/>
  <c r="G3" i="3"/>
  <c r="D16" i="3"/>
  <c r="J8" i="3"/>
  <c r="C30" i="3"/>
  <c r="H30" i="3"/>
  <c r="D25" i="3"/>
  <c r="E8" i="3"/>
  <c r="K28" i="3"/>
  <c r="I14" i="3"/>
  <c r="I4" i="3"/>
  <c r="F8" i="3"/>
  <c r="G29" i="3"/>
  <c r="D30" i="3"/>
  <c r="I19" i="3"/>
  <c r="O7" i="3"/>
  <c r="K27" i="3"/>
  <c r="O6" i="4"/>
  <c r="H58" i="3"/>
  <c r="J52" i="3"/>
  <c r="E61" i="3"/>
  <c r="G91" i="3"/>
  <c r="D8" i="3"/>
  <c r="D85" i="3"/>
  <c r="G48" i="3"/>
  <c r="E16" i="3"/>
  <c r="D47" i="3"/>
  <c r="F85" i="3"/>
  <c r="J4" i="3"/>
  <c r="I15" i="3"/>
  <c r="H19" i="3"/>
  <c r="C26" i="3"/>
  <c r="L19" i="3"/>
  <c r="C25" i="3"/>
  <c r="G6" i="3"/>
  <c r="G17" i="3"/>
  <c r="F11" i="4" l="1"/>
  <c r="D11" i="4"/>
  <c r="E1" i="4"/>
  <c r="C11" i="4"/>
  <c r="D1" i="4"/>
  <c r="C12" i="4"/>
  <c r="C2" i="4"/>
  <c r="E11" i="4"/>
  <c r="F1" i="4"/>
  <c r="C1" i="4"/>
  <c r="H11" i="4"/>
  <c r="G1" i="4"/>
  <c r="D12" i="4"/>
  <c r="G11" i="4"/>
  <c r="G2" i="4"/>
  <c r="G12" i="4"/>
  <c r="I1" i="4"/>
  <c r="D2" i="4"/>
  <c r="I11" i="4"/>
  <c r="H1" i="4"/>
  <c r="J12" i="4"/>
  <c r="H2" i="4"/>
  <c r="K11" i="4"/>
  <c r="K1" i="4"/>
  <c r="E2" i="4"/>
  <c r="H12" i="4"/>
  <c r="E12" i="4"/>
  <c r="J1" i="4"/>
  <c r="J11" i="4"/>
  <c r="J2" i="4"/>
  <c r="L11" i="4"/>
  <c r="L1" i="4"/>
  <c r="F2" i="4"/>
  <c r="F17" i="4" s="1"/>
  <c r="I12" i="4"/>
  <c r="L2" i="4"/>
  <c r="K12" i="4"/>
  <c r="K2" i="4"/>
  <c r="L12" i="4"/>
  <c r="F12" i="4"/>
  <c r="I2" i="4"/>
  <c r="F15" i="4"/>
  <c r="D25" i="4"/>
  <c r="A53" i="14"/>
  <c r="A13" i="14"/>
  <c r="A3" i="14"/>
  <c r="L2" i="14"/>
  <c r="K2" i="14"/>
  <c r="J2" i="14"/>
  <c r="I2" i="14"/>
  <c r="H2" i="14"/>
  <c r="G2" i="14"/>
  <c r="F2" i="14"/>
  <c r="E2" i="14"/>
  <c r="D2" i="14"/>
  <c r="C2" i="14"/>
  <c r="L1" i="14"/>
  <c r="J1" i="14"/>
  <c r="G1" i="14"/>
  <c r="C1" i="14"/>
  <c r="A53" i="13"/>
  <c r="A13" i="13"/>
  <c r="A3" i="13"/>
  <c r="L2" i="13"/>
  <c r="K2" i="13"/>
  <c r="J2" i="13"/>
  <c r="I2" i="13"/>
  <c r="H2" i="13"/>
  <c r="G2" i="13"/>
  <c r="F2" i="13"/>
  <c r="E2" i="13"/>
  <c r="D2" i="13"/>
  <c r="C2" i="13"/>
  <c r="L1" i="13"/>
  <c r="J1" i="13"/>
  <c r="G1" i="13"/>
  <c r="C1" i="13"/>
  <c r="X32" i="1"/>
  <c r="X35" i="1"/>
  <c r="W34" i="1"/>
  <c r="W31" i="1"/>
  <c r="V30" i="1"/>
  <c r="V33" i="1"/>
  <c r="V37" i="1"/>
  <c r="V40" i="1"/>
  <c r="W41" i="1"/>
  <c r="W38" i="1"/>
  <c r="X39" i="1"/>
  <c r="X42" i="1"/>
  <c r="D7" i="4" l="1"/>
  <c r="F6" i="4"/>
  <c r="F7" i="4"/>
  <c r="F4" i="4"/>
  <c r="F14" i="4"/>
  <c r="F13" i="4"/>
  <c r="D5" i="4"/>
  <c r="D4" i="4"/>
  <c r="D18" i="4"/>
  <c r="F3" i="4"/>
  <c r="F8" i="4"/>
  <c r="F16" i="4"/>
  <c r="I7" i="4"/>
  <c r="K7" i="4"/>
  <c r="D3" i="4"/>
  <c r="F5" i="4"/>
  <c r="F18" i="4"/>
  <c r="C18" i="4"/>
  <c r="E7" i="4"/>
  <c r="J15" i="4"/>
  <c r="D6" i="4"/>
  <c r="E16" i="4"/>
  <c r="E13" i="4"/>
  <c r="E15" i="4"/>
  <c r="G13" i="4"/>
  <c r="C6" i="4"/>
  <c r="G16" i="4"/>
  <c r="J17" i="4"/>
  <c r="K17" i="4"/>
  <c r="D13" i="4"/>
  <c r="L8" i="4"/>
  <c r="J13" i="4"/>
  <c r="H6" i="4"/>
  <c r="G7" i="4"/>
  <c r="E5" i="4"/>
  <c r="H3" i="4"/>
  <c r="H14" i="4"/>
  <c r="K15" i="4"/>
  <c r="L14" i="4"/>
  <c r="G5" i="4"/>
  <c r="C13" i="4"/>
  <c r="E3" i="4"/>
  <c r="C17" i="4"/>
  <c r="C15" i="4"/>
  <c r="G8" i="4"/>
  <c r="C5" i="4"/>
  <c r="I17" i="4"/>
  <c r="J7" i="4"/>
  <c r="K13" i="4"/>
  <c r="C4" i="4"/>
  <c r="D15" i="4"/>
  <c r="D8" i="4"/>
  <c r="E4" i="4"/>
  <c r="D17" i="4"/>
  <c r="D14" i="4"/>
  <c r="G18" i="4"/>
  <c r="H15" i="4"/>
  <c r="H13" i="4"/>
  <c r="L7" i="4"/>
  <c r="G17" i="4"/>
  <c r="L4" i="4"/>
  <c r="J8" i="4"/>
  <c r="I6" i="4"/>
  <c r="L5" i="4"/>
  <c r="I16" i="4"/>
  <c r="I18" i="4"/>
  <c r="H16" i="4"/>
  <c r="H7" i="4"/>
  <c r="H18" i="4"/>
  <c r="K18" i="4"/>
  <c r="J16" i="4"/>
  <c r="J18" i="4"/>
  <c r="K8" i="4"/>
  <c r="J4" i="4"/>
  <c r="K16" i="4"/>
  <c r="L15" i="4"/>
  <c r="L17" i="4"/>
  <c r="C8" i="4"/>
  <c r="C3" i="4"/>
  <c r="E17" i="4"/>
  <c r="C14" i="4"/>
  <c r="E6" i="4"/>
  <c r="G4" i="4"/>
  <c r="G15" i="4"/>
  <c r="G3" i="4"/>
  <c r="G14" i="4"/>
  <c r="I4" i="4"/>
  <c r="H8" i="4"/>
  <c r="H17" i="4"/>
  <c r="I14" i="4"/>
  <c r="I5" i="4"/>
  <c r="K3" i="4"/>
  <c r="J5" i="4"/>
  <c r="J3" i="4"/>
  <c r="I13" i="4"/>
  <c r="K6" i="4"/>
  <c r="K5" i="4"/>
  <c r="L6" i="4"/>
  <c r="L16" i="4"/>
  <c r="L13" i="4"/>
  <c r="C16" i="4"/>
  <c r="C7" i="4"/>
  <c r="D16" i="4"/>
  <c r="E14" i="4"/>
  <c r="E18" i="4"/>
  <c r="E8" i="4"/>
  <c r="G6" i="4"/>
  <c r="I15" i="4"/>
  <c r="I8" i="4"/>
  <c r="H5" i="4"/>
  <c r="H4" i="4"/>
  <c r="I3" i="4"/>
  <c r="J6" i="4"/>
  <c r="J14" i="4"/>
  <c r="K4" i="4"/>
  <c r="K14" i="4"/>
  <c r="L3" i="4"/>
  <c r="L18" i="4"/>
  <c r="A53" i="12"/>
  <c r="A13" i="12"/>
  <c r="A3" i="12"/>
  <c r="L2" i="12"/>
  <c r="K2" i="12"/>
  <c r="J2" i="12"/>
  <c r="I2" i="12"/>
  <c r="H2" i="12"/>
  <c r="G2" i="12"/>
  <c r="F2" i="12"/>
  <c r="E2" i="12"/>
  <c r="D2" i="12"/>
  <c r="C2" i="12"/>
  <c r="L1" i="12"/>
  <c r="J1" i="12"/>
  <c r="G1" i="12"/>
  <c r="C1" i="12"/>
  <c r="A53" i="11"/>
  <c r="A13" i="11"/>
  <c r="A3" i="11"/>
  <c r="L2" i="11"/>
  <c r="K2" i="11"/>
  <c r="J2" i="11"/>
  <c r="I2" i="11"/>
  <c r="H2" i="11"/>
  <c r="G2" i="11"/>
  <c r="F2" i="11"/>
  <c r="E2" i="11"/>
  <c r="D2" i="11"/>
  <c r="C2" i="11"/>
  <c r="L1" i="11"/>
  <c r="J1" i="11"/>
  <c r="G1" i="11"/>
  <c r="C1" i="11"/>
  <c r="A53" i="10"/>
  <c r="A13" i="10"/>
  <c r="A3" i="10"/>
  <c r="L2" i="10"/>
  <c r="K2" i="10"/>
  <c r="J2" i="10"/>
  <c r="I2" i="10"/>
  <c r="H2" i="10"/>
  <c r="G2" i="10"/>
  <c r="F2" i="10"/>
  <c r="E2" i="10"/>
  <c r="D2" i="10"/>
  <c r="C2" i="10"/>
  <c r="L1" i="10"/>
  <c r="J1" i="10"/>
  <c r="G1" i="10"/>
  <c r="C1" i="10"/>
  <c r="A53" i="9"/>
  <c r="A13" i="9"/>
  <c r="A3" i="9"/>
  <c r="L2" i="9"/>
  <c r="K2" i="9"/>
  <c r="J2" i="9"/>
  <c r="I2" i="9"/>
  <c r="H2" i="9"/>
  <c r="G2" i="9"/>
  <c r="F2" i="9"/>
  <c r="E2" i="9"/>
  <c r="D2" i="9"/>
  <c r="C2" i="9"/>
  <c r="L1" i="9"/>
  <c r="J1" i="9"/>
  <c r="G1" i="9"/>
  <c r="C1" i="9"/>
  <c r="A53" i="6" l="1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C12" i="1" l="1"/>
  <c r="O1" i="4"/>
  <c r="O17" i="7" l="1"/>
  <c r="N17" i="7"/>
  <c r="A17" i="7"/>
  <c r="O16" i="7"/>
  <c r="N16" i="7"/>
  <c r="A16" i="7"/>
  <c r="O15" i="7"/>
  <c r="N15" i="7"/>
  <c r="A15" i="7"/>
  <c r="O14" i="7"/>
  <c r="N14" i="7"/>
  <c r="A14" i="7"/>
  <c r="O13" i="7"/>
  <c r="N13" i="7"/>
  <c r="A13" i="7"/>
  <c r="O12" i="7"/>
  <c r="N12" i="7"/>
  <c r="A12" i="7"/>
  <c r="O11" i="7"/>
  <c r="N11" i="7"/>
  <c r="L11" i="7"/>
  <c r="K11" i="7"/>
  <c r="J11" i="7"/>
  <c r="I11" i="7"/>
  <c r="H11" i="7"/>
  <c r="G11" i="7"/>
  <c r="F11" i="7"/>
  <c r="E11" i="7"/>
  <c r="D11" i="7"/>
  <c r="C11" i="7"/>
  <c r="O10" i="7"/>
  <c r="N10" i="7"/>
  <c r="L10" i="7"/>
  <c r="J10" i="7"/>
  <c r="G10" i="7"/>
  <c r="C10" i="7"/>
  <c r="O8" i="7"/>
  <c r="N8" i="7"/>
  <c r="A8" i="7"/>
  <c r="O7" i="7"/>
  <c r="N7" i="7"/>
  <c r="A7" i="7"/>
  <c r="O6" i="7"/>
  <c r="N6" i="7"/>
  <c r="A6" i="7"/>
  <c r="O5" i="7"/>
  <c r="N5" i="7"/>
  <c r="A5" i="7"/>
  <c r="O4" i="7"/>
  <c r="N4" i="7"/>
  <c r="A4" i="7"/>
  <c r="O3" i="7"/>
  <c r="N3" i="7"/>
  <c r="A3" i="7"/>
  <c r="O2" i="7"/>
  <c r="N2" i="7"/>
  <c r="L2" i="7"/>
  <c r="K2" i="7"/>
  <c r="J2" i="7"/>
  <c r="I2" i="7"/>
  <c r="H2" i="7"/>
  <c r="G2" i="7"/>
  <c r="F2" i="7"/>
  <c r="E2" i="7"/>
  <c r="D2" i="7"/>
  <c r="C2" i="7"/>
  <c r="O1" i="7"/>
  <c r="N1" i="7"/>
  <c r="L1" i="7"/>
  <c r="J1" i="7"/>
  <c r="G1" i="7"/>
  <c r="C1" i="7"/>
  <c r="X62" i="2"/>
  <c r="W62" i="2"/>
  <c r="V62" i="2"/>
  <c r="U62" i="2"/>
  <c r="T62" i="2"/>
  <c r="S62" i="2"/>
  <c r="R62" i="2"/>
  <c r="Q62" i="2"/>
  <c r="P62" i="2"/>
  <c r="O62" i="2"/>
  <c r="X61" i="2"/>
  <c r="W61" i="2"/>
  <c r="V61" i="2"/>
  <c r="U61" i="2"/>
  <c r="T61" i="2"/>
  <c r="S61" i="2"/>
  <c r="R61" i="2"/>
  <c r="Q61" i="2"/>
  <c r="P61" i="2"/>
  <c r="O61" i="2"/>
  <c r="X60" i="2"/>
  <c r="W60" i="2"/>
  <c r="V60" i="2"/>
  <c r="U60" i="2"/>
  <c r="T60" i="2"/>
  <c r="S60" i="2"/>
  <c r="R60" i="2"/>
  <c r="Q60" i="2"/>
  <c r="P60" i="2"/>
  <c r="O60" i="2"/>
  <c r="X59" i="2"/>
  <c r="W59" i="2"/>
  <c r="V59" i="2"/>
  <c r="U59" i="2"/>
  <c r="T59" i="2"/>
  <c r="S59" i="2"/>
  <c r="R59" i="2"/>
  <c r="Q59" i="2"/>
  <c r="P59" i="2"/>
  <c r="O59" i="2"/>
  <c r="X58" i="2"/>
  <c r="W58" i="2"/>
  <c r="V58" i="2"/>
  <c r="U58" i="2"/>
  <c r="T58" i="2"/>
  <c r="S58" i="2"/>
  <c r="R58" i="2"/>
  <c r="Q58" i="2"/>
  <c r="P58" i="2"/>
  <c r="O58" i="2"/>
  <c r="X57" i="2"/>
  <c r="W57" i="2"/>
  <c r="V57" i="2"/>
  <c r="U57" i="2"/>
  <c r="T57" i="2"/>
  <c r="S57" i="2"/>
  <c r="R57" i="2"/>
  <c r="Q57" i="2"/>
  <c r="P57" i="2"/>
  <c r="O57" i="2"/>
  <c r="X56" i="2"/>
  <c r="W56" i="2"/>
  <c r="V56" i="2"/>
  <c r="U56" i="2"/>
  <c r="T56" i="2"/>
  <c r="S56" i="2"/>
  <c r="R56" i="2"/>
  <c r="Q56" i="2"/>
  <c r="P56" i="2"/>
  <c r="O56" i="2"/>
  <c r="X55" i="2"/>
  <c r="W55" i="2"/>
  <c r="V55" i="2"/>
  <c r="U55" i="2"/>
  <c r="T55" i="2"/>
  <c r="S55" i="2"/>
  <c r="R55" i="2"/>
  <c r="Q55" i="2"/>
  <c r="P55" i="2"/>
  <c r="O55" i="2"/>
  <c r="X54" i="2"/>
  <c r="W54" i="2"/>
  <c r="V54" i="2"/>
  <c r="U54" i="2"/>
  <c r="T54" i="2"/>
  <c r="S54" i="2"/>
  <c r="R54" i="2"/>
  <c r="Q54" i="2"/>
  <c r="P54" i="2"/>
  <c r="O54" i="2"/>
  <c r="X53" i="2"/>
  <c r="W53" i="2"/>
  <c r="V53" i="2"/>
  <c r="J8" i="7" s="1"/>
  <c r="U53" i="2"/>
  <c r="I8" i="7" s="1"/>
  <c r="T53" i="2"/>
  <c r="S53" i="2"/>
  <c r="R53" i="2"/>
  <c r="F8" i="7" s="1"/>
  <c r="Q53" i="2"/>
  <c r="E8" i="7" s="1"/>
  <c r="P53" i="2"/>
  <c r="O53" i="2"/>
  <c r="X52" i="2"/>
  <c r="W52" i="2"/>
  <c r="V52" i="2"/>
  <c r="U52" i="2"/>
  <c r="T52" i="2"/>
  <c r="S52" i="2"/>
  <c r="R52" i="2"/>
  <c r="Q52" i="2"/>
  <c r="P52" i="2"/>
  <c r="O52" i="2"/>
  <c r="X51" i="2"/>
  <c r="W51" i="2"/>
  <c r="V51" i="2"/>
  <c r="U51" i="2"/>
  <c r="T51" i="2"/>
  <c r="S51" i="2"/>
  <c r="R51" i="2"/>
  <c r="Q51" i="2"/>
  <c r="P51" i="2"/>
  <c r="O51" i="2"/>
  <c r="X50" i="2"/>
  <c r="W50" i="2"/>
  <c r="V50" i="2"/>
  <c r="U50" i="2"/>
  <c r="T50" i="2"/>
  <c r="S50" i="2"/>
  <c r="R50" i="2"/>
  <c r="Q50" i="2"/>
  <c r="P50" i="2"/>
  <c r="O50" i="2"/>
  <c r="X49" i="2"/>
  <c r="W49" i="2"/>
  <c r="V49" i="2"/>
  <c r="U49" i="2"/>
  <c r="T49" i="2"/>
  <c r="S49" i="2"/>
  <c r="R49" i="2"/>
  <c r="Q49" i="2"/>
  <c r="P49" i="2"/>
  <c r="O49" i="2"/>
  <c r="X48" i="2"/>
  <c r="W48" i="2"/>
  <c r="V48" i="2"/>
  <c r="U48" i="2"/>
  <c r="T48" i="2"/>
  <c r="S48" i="2"/>
  <c r="R48" i="2"/>
  <c r="Q48" i="2"/>
  <c r="P48" i="2"/>
  <c r="O48" i="2"/>
  <c r="X47" i="2"/>
  <c r="W47" i="2"/>
  <c r="V47" i="2"/>
  <c r="U47" i="2"/>
  <c r="T47" i="2"/>
  <c r="S47" i="2"/>
  <c r="R47" i="2"/>
  <c r="Q47" i="2"/>
  <c r="P47" i="2"/>
  <c r="O47" i="2"/>
  <c r="X46" i="2"/>
  <c r="W46" i="2"/>
  <c r="V46" i="2"/>
  <c r="U46" i="2"/>
  <c r="T46" i="2"/>
  <c r="S46" i="2"/>
  <c r="R46" i="2"/>
  <c r="Q46" i="2"/>
  <c r="P46" i="2"/>
  <c r="O46" i="2"/>
  <c r="X45" i="2"/>
  <c r="W45" i="2"/>
  <c r="V45" i="2"/>
  <c r="U45" i="2"/>
  <c r="T45" i="2"/>
  <c r="S45" i="2"/>
  <c r="R45" i="2"/>
  <c r="Q45" i="2"/>
  <c r="P45" i="2"/>
  <c r="O45" i="2"/>
  <c r="X44" i="2"/>
  <c r="W44" i="2"/>
  <c r="V44" i="2"/>
  <c r="U44" i="2"/>
  <c r="T44" i="2"/>
  <c r="S44" i="2"/>
  <c r="R44" i="2"/>
  <c r="Q44" i="2"/>
  <c r="P44" i="2"/>
  <c r="O44" i="2"/>
  <c r="X43" i="2"/>
  <c r="W43" i="2"/>
  <c r="V43" i="2"/>
  <c r="J7" i="7" s="1"/>
  <c r="U43" i="2"/>
  <c r="I7" i="7" s="1"/>
  <c r="T43" i="2"/>
  <c r="S43" i="2"/>
  <c r="R43" i="2"/>
  <c r="F7" i="7" s="1"/>
  <c r="Q43" i="2"/>
  <c r="E7" i="7" s="1"/>
  <c r="P43" i="2"/>
  <c r="O43" i="2"/>
  <c r="X42" i="2"/>
  <c r="W42" i="2"/>
  <c r="V42" i="2"/>
  <c r="U42" i="2"/>
  <c r="T42" i="2"/>
  <c r="S42" i="2"/>
  <c r="R42" i="2"/>
  <c r="Q42" i="2"/>
  <c r="P42" i="2"/>
  <c r="O42" i="2"/>
  <c r="X41" i="2"/>
  <c r="W41" i="2"/>
  <c r="V41" i="2"/>
  <c r="U41" i="2"/>
  <c r="T41" i="2"/>
  <c r="S41" i="2"/>
  <c r="R41" i="2"/>
  <c r="Q41" i="2"/>
  <c r="P41" i="2"/>
  <c r="O41" i="2"/>
  <c r="X40" i="2"/>
  <c r="W40" i="2"/>
  <c r="V40" i="2"/>
  <c r="U40" i="2"/>
  <c r="T40" i="2"/>
  <c r="S40" i="2"/>
  <c r="R40" i="2"/>
  <c r="Q40" i="2"/>
  <c r="P40" i="2"/>
  <c r="O40" i="2"/>
  <c r="X39" i="2"/>
  <c r="W39" i="2"/>
  <c r="V39" i="2"/>
  <c r="U39" i="2"/>
  <c r="T39" i="2"/>
  <c r="S39" i="2"/>
  <c r="R39" i="2"/>
  <c r="Q39" i="2"/>
  <c r="P39" i="2"/>
  <c r="O39" i="2"/>
  <c r="X38" i="2"/>
  <c r="W38" i="2"/>
  <c r="V38" i="2"/>
  <c r="U38" i="2"/>
  <c r="T38" i="2"/>
  <c r="S38" i="2"/>
  <c r="R38" i="2"/>
  <c r="Q38" i="2"/>
  <c r="P38" i="2"/>
  <c r="O38" i="2"/>
  <c r="X37" i="2"/>
  <c r="W37" i="2"/>
  <c r="V37" i="2"/>
  <c r="U37" i="2"/>
  <c r="T37" i="2"/>
  <c r="S37" i="2"/>
  <c r="R37" i="2"/>
  <c r="Q37" i="2"/>
  <c r="P37" i="2"/>
  <c r="O37" i="2"/>
  <c r="X36" i="2"/>
  <c r="W36" i="2"/>
  <c r="V36" i="2"/>
  <c r="U36" i="2"/>
  <c r="T36" i="2"/>
  <c r="S36" i="2"/>
  <c r="R36" i="2"/>
  <c r="Q36" i="2"/>
  <c r="P36" i="2"/>
  <c r="O36" i="2"/>
  <c r="X35" i="2"/>
  <c r="W35" i="2"/>
  <c r="V35" i="2"/>
  <c r="U35" i="2"/>
  <c r="T35" i="2"/>
  <c r="S35" i="2"/>
  <c r="R35" i="2"/>
  <c r="Q35" i="2"/>
  <c r="P35" i="2"/>
  <c r="O35" i="2"/>
  <c r="X34" i="2"/>
  <c r="W34" i="2"/>
  <c r="V34" i="2"/>
  <c r="U34" i="2"/>
  <c r="T34" i="2"/>
  <c r="S34" i="2"/>
  <c r="R34" i="2"/>
  <c r="Q34" i="2"/>
  <c r="P34" i="2"/>
  <c r="O34" i="2"/>
  <c r="X33" i="2"/>
  <c r="W33" i="2"/>
  <c r="V33" i="2"/>
  <c r="J6" i="7" s="1"/>
  <c r="U33" i="2"/>
  <c r="I6" i="7" s="1"/>
  <c r="T33" i="2"/>
  <c r="S33" i="2"/>
  <c r="R33" i="2"/>
  <c r="F6" i="7" s="1"/>
  <c r="Q33" i="2"/>
  <c r="E6" i="7" s="1"/>
  <c r="P33" i="2"/>
  <c r="O33" i="2"/>
  <c r="X32" i="2"/>
  <c r="W32" i="2"/>
  <c r="V32" i="2"/>
  <c r="U32" i="2"/>
  <c r="T32" i="2"/>
  <c r="S32" i="2"/>
  <c r="R32" i="2"/>
  <c r="Q32" i="2"/>
  <c r="P32" i="2"/>
  <c r="O32" i="2"/>
  <c r="X31" i="2"/>
  <c r="W31" i="2"/>
  <c r="V31" i="2"/>
  <c r="U31" i="2"/>
  <c r="T31" i="2"/>
  <c r="S31" i="2"/>
  <c r="R31" i="2"/>
  <c r="Q31" i="2"/>
  <c r="P31" i="2"/>
  <c r="O31" i="2"/>
  <c r="X30" i="2"/>
  <c r="W30" i="2"/>
  <c r="V30" i="2"/>
  <c r="U30" i="2"/>
  <c r="T30" i="2"/>
  <c r="S30" i="2"/>
  <c r="R30" i="2"/>
  <c r="Q30" i="2"/>
  <c r="P30" i="2"/>
  <c r="O30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J5" i="7" s="1"/>
  <c r="U23" i="2"/>
  <c r="T23" i="2"/>
  <c r="S23" i="2"/>
  <c r="R23" i="2"/>
  <c r="F5" i="7" s="1"/>
  <c r="Q23" i="2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J4" i="7" s="1"/>
  <c r="U13" i="2"/>
  <c r="T13" i="2"/>
  <c r="S13" i="2"/>
  <c r="R13" i="2"/>
  <c r="F4" i="7" s="1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J3" i="7" s="1"/>
  <c r="U3" i="2"/>
  <c r="T3" i="2"/>
  <c r="S3" i="2"/>
  <c r="R3" i="2"/>
  <c r="F3" i="7" s="1"/>
  <c r="Q3" i="2"/>
  <c r="P3" i="2"/>
  <c r="O3" i="2"/>
  <c r="X62" i="5"/>
  <c r="W62" i="5"/>
  <c r="V62" i="5"/>
  <c r="U62" i="5"/>
  <c r="T62" i="5"/>
  <c r="S62" i="5"/>
  <c r="R62" i="5"/>
  <c r="Q62" i="5"/>
  <c r="P62" i="5"/>
  <c r="O62" i="5"/>
  <c r="X61" i="5"/>
  <c r="W61" i="5"/>
  <c r="V61" i="5"/>
  <c r="U61" i="5"/>
  <c r="T61" i="5"/>
  <c r="S61" i="5"/>
  <c r="R61" i="5"/>
  <c r="Q61" i="5"/>
  <c r="P61" i="5"/>
  <c r="O61" i="5"/>
  <c r="X60" i="5"/>
  <c r="W60" i="5"/>
  <c r="V60" i="5"/>
  <c r="U60" i="5"/>
  <c r="T60" i="5"/>
  <c r="S60" i="5"/>
  <c r="R60" i="5"/>
  <c r="Q60" i="5"/>
  <c r="P60" i="5"/>
  <c r="O60" i="5"/>
  <c r="X59" i="5"/>
  <c r="W59" i="5"/>
  <c r="V59" i="5"/>
  <c r="U59" i="5"/>
  <c r="T59" i="5"/>
  <c r="S59" i="5"/>
  <c r="R59" i="5"/>
  <c r="Q59" i="5"/>
  <c r="P59" i="5"/>
  <c r="O59" i="5"/>
  <c r="X58" i="5"/>
  <c r="W58" i="5"/>
  <c r="V58" i="5"/>
  <c r="U58" i="5"/>
  <c r="T58" i="5"/>
  <c r="S58" i="5"/>
  <c r="R58" i="5"/>
  <c r="Q58" i="5"/>
  <c r="P58" i="5"/>
  <c r="O58" i="5"/>
  <c r="X57" i="5"/>
  <c r="W57" i="5"/>
  <c r="V57" i="5"/>
  <c r="U57" i="5"/>
  <c r="T57" i="5"/>
  <c r="S57" i="5"/>
  <c r="R57" i="5"/>
  <c r="Q57" i="5"/>
  <c r="P57" i="5"/>
  <c r="O57" i="5"/>
  <c r="X56" i="5"/>
  <c r="W56" i="5"/>
  <c r="V56" i="5"/>
  <c r="U56" i="5"/>
  <c r="T56" i="5"/>
  <c r="S56" i="5"/>
  <c r="R56" i="5"/>
  <c r="Q56" i="5"/>
  <c r="P56" i="5"/>
  <c r="O56" i="5"/>
  <c r="X55" i="5"/>
  <c r="W55" i="5"/>
  <c r="V55" i="5"/>
  <c r="U55" i="5"/>
  <c r="T55" i="5"/>
  <c r="S55" i="5"/>
  <c r="R55" i="5"/>
  <c r="Q55" i="5"/>
  <c r="P55" i="5"/>
  <c r="O55" i="5"/>
  <c r="X54" i="5"/>
  <c r="W54" i="5"/>
  <c r="V54" i="5"/>
  <c r="U54" i="5"/>
  <c r="T54" i="5"/>
  <c r="S54" i="5"/>
  <c r="R54" i="5"/>
  <c r="Q54" i="5"/>
  <c r="P54" i="5"/>
  <c r="O54" i="5"/>
  <c r="X53" i="5"/>
  <c r="W53" i="5"/>
  <c r="V53" i="5"/>
  <c r="J17" i="7" s="1"/>
  <c r="U53" i="5"/>
  <c r="T53" i="5"/>
  <c r="S53" i="5"/>
  <c r="R53" i="5"/>
  <c r="F17" i="7" s="1"/>
  <c r="Q53" i="5"/>
  <c r="P53" i="5"/>
  <c r="O53" i="5"/>
  <c r="X52" i="5"/>
  <c r="W52" i="5"/>
  <c r="V52" i="5"/>
  <c r="U52" i="5"/>
  <c r="T52" i="5"/>
  <c r="S52" i="5"/>
  <c r="R52" i="5"/>
  <c r="Q52" i="5"/>
  <c r="P52" i="5"/>
  <c r="O52" i="5"/>
  <c r="X51" i="5"/>
  <c r="W51" i="5"/>
  <c r="V51" i="5"/>
  <c r="U51" i="5"/>
  <c r="T51" i="5"/>
  <c r="S51" i="5"/>
  <c r="R51" i="5"/>
  <c r="Q51" i="5"/>
  <c r="P51" i="5"/>
  <c r="O51" i="5"/>
  <c r="X50" i="5"/>
  <c r="W50" i="5"/>
  <c r="V50" i="5"/>
  <c r="U50" i="5"/>
  <c r="T50" i="5"/>
  <c r="S50" i="5"/>
  <c r="R50" i="5"/>
  <c r="Q50" i="5"/>
  <c r="P50" i="5"/>
  <c r="O50" i="5"/>
  <c r="X49" i="5"/>
  <c r="W49" i="5"/>
  <c r="V49" i="5"/>
  <c r="U49" i="5"/>
  <c r="T49" i="5"/>
  <c r="S49" i="5"/>
  <c r="R49" i="5"/>
  <c r="Q49" i="5"/>
  <c r="P49" i="5"/>
  <c r="O49" i="5"/>
  <c r="X48" i="5"/>
  <c r="W48" i="5"/>
  <c r="V48" i="5"/>
  <c r="U48" i="5"/>
  <c r="T48" i="5"/>
  <c r="S48" i="5"/>
  <c r="R48" i="5"/>
  <c r="Q48" i="5"/>
  <c r="P48" i="5"/>
  <c r="O48" i="5"/>
  <c r="X47" i="5"/>
  <c r="W47" i="5"/>
  <c r="V47" i="5"/>
  <c r="U47" i="5"/>
  <c r="T47" i="5"/>
  <c r="S47" i="5"/>
  <c r="R47" i="5"/>
  <c r="Q47" i="5"/>
  <c r="P47" i="5"/>
  <c r="O47" i="5"/>
  <c r="X46" i="5"/>
  <c r="W46" i="5"/>
  <c r="V46" i="5"/>
  <c r="U46" i="5"/>
  <c r="T46" i="5"/>
  <c r="S46" i="5"/>
  <c r="R46" i="5"/>
  <c r="Q46" i="5"/>
  <c r="P46" i="5"/>
  <c r="O46" i="5"/>
  <c r="X45" i="5"/>
  <c r="W45" i="5"/>
  <c r="V45" i="5"/>
  <c r="U45" i="5"/>
  <c r="T45" i="5"/>
  <c r="S45" i="5"/>
  <c r="R45" i="5"/>
  <c r="Q45" i="5"/>
  <c r="P45" i="5"/>
  <c r="O45" i="5"/>
  <c r="X44" i="5"/>
  <c r="W44" i="5"/>
  <c r="V44" i="5"/>
  <c r="U44" i="5"/>
  <c r="T44" i="5"/>
  <c r="S44" i="5"/>
  <c r="R44" i="5"/>
  <c r="Q44" i="5"/>
  <c r="P44" i="5"/>
  <c r="O44" i="5"/>
  <c r="X43" i="5"/>
  <c r="W43" i="5"/>
  <c r="V43" i="5"/>
  <c r="J16" i="7" s="1"/>
  <c r="U43" i="5"/>
  <c r="T43" i="5"/>
  <c r="S43" i="5"/>
  <c r="R43" i="5"/>
  <c r="F16" i="7" s="1"/>
  <c r="Q43" i="5"/>
  <c r="P43" i="5"/>
  <c r="O43" i="5"/>
  <c r="X42" i="5"/>
  <c r="W42" i="5"/>
  <c r="V42" i="5"/>
  <c r="U42" i="5"/>
  <c r="T42" i="5"/>
  <c r="S42" i="5"/>
  <c r="R42" i="5"/>
  <c r="Q42" i="5"/>
  <c r="P42" i="5"/>
  <c r="O42" i="5"/>
  <c r="X41" i="5"/>
  <c r="W41" i="5"/>
  <c r="V41" i="5"/>
  <c r="U41" i="5"/>
  <c r="T41" i="5"/>
  <c r="S41" i="5"/>
  <c r="R41" i="5"/>
  <c r="Q41" i="5"/>
  <c r="P41" i="5"/>
  <c r="O41" i="5"/>
  <c r="X40" i="5"/>
  <c r="W40" i="5"/>
  <c r="V40" i="5"/>
  <c r="U40" i="5"/>
  <c r="T40" i="5"/>
  <c r="S40" i="5"/>
  <c r="R40" i="5"/>
  <c r="Q40" i="5"/>
  <c r="P40" i="5"/>
  <c r="O40" i="5"/>
  <c r="X39" i="5"/>
  <c r="W39" i="5"/>
  <c r="V39" i="5"/>
  <c r="U39" i="5"/>
  <c r="T39" i="5"/>
  <c r="S39" i="5"/>
  <c r="R39" i="5"/>
  <c r="Q39" i="5"/>
  <c r="P39" i="5"/>
  <c r="O39" i="5"/>
  <c r="X38" i="5"/>
  <c r="W38" i="5"/>
  <c r="V38" i="5"/>
  <c r="U38" i="5"/>
  <c r="T38" i="5"/>
  <c r="S38" i="5"/>
  <c r="R38" i="5"/>
  <c r="Q38" i="5"/>
  <c r="P38" i="5"/>
  <c r="O38" i="5"/>
  <c r="X37" i="5"/>
  <c r="W37" i="5"/>
  <c r="V37" i="5"/>
  <c r="U37" i="5"/>
  <c r="T37" i="5"/>
  <c r="S37" i="5"/>
  <c r="R37" i="5"/>
  <c r="Q37" i="5"/>
  <c r="P37" i="5"/>
  <c r="O37" i="5"/>
  <c r="X36" i="5"/>
  <c r="W36" i="5"/>
  <c r="V36" i="5"/>
  <c r="U36" i="5"/>
  <c r="T36" i="5"/>
  <c r="S36" i="5"/>
  <c r="R36" i="5"/>
  <c r="Q36" i="5"/>
  <c r="P36" i="5"/>
  <c r="O36" i="5"/>
  <c r="X35" i="5"/>
  <c r="W35" i="5"/>
  <c r="V35" i="5"/>
  <c r="U35" i="5"/>
  <c r="T35" i="5"/>
  <c r="S35" i="5"/>
  <c r="R35" i="5"/>
  <c r="Q35" i="5"/>
  <c r="P35" i="5"/>
  <c r="O35" i="5"/>
  <c r="X34" i="5"/>
  <c r="W34" i="5"/>
  <c r="V34" i="5"/>
  <c r="U34" i="5"/>
  <c r="T34" i="5"/>
  <c r="S34" i="5"/>
  <c r="R34" i="5"/>
  <c r="Q34" i="5"/>
  <c r="P34" i="5"/>
  <c r="O34" i="5"/>
  <c r="X33" i="5"/>
  <c r="W33" i="5"/>
  <c r="K15" i="7" s="1"/>
  <c r="V33" i="5"/>
  <c r="J15" i="7" s="1"/>
  <c r="U33" i="5"/>
  <c r="T33" i="5"/>
  <c r="S33" i="5"/>
  <c r="G15" i="7" s="1"/>
  <c r="R33" i="5"/>
  <c r="F15" i="7" s="1"/>
  <c r="Q33" i="5"/>
  <c r="P33" i="5"/>
  <c r="O33" i="5"/>
  <c r="C15" i="7" s="1"/>
  <c r="X32" i="5"/>
  <c r="W32" i="5"/>
  <c r="V32" i="5"/>
  <c r="U32" i="5"/>
  <c r="T32" i="5"/>
  <c r="S32" i="5"/>
  <c r="R32" i="5"/>
  <c r="Q32" i="5"/>
  <c r="P32" i="5"/>
  <c r="O32" i="5"/>
  <c r="X31" i="5"/>
  <c r="W31" i="5"/>
  <c r="V31" i="5"/>
  <c r="U31" i="5"/>
  <c r="T31" i="5"/>
  <c r="S31" i="5"/>
  <c r="R31" i="5"/>
  <c r="Q31" i="5"/>
  <c r="P31" i="5"/>
  <c r="O31" i="5"/>
  <c r="X30" i="5"/>
  <c r="W30" i="5"/>
  <c r="V30" i="5"/>
  <c r="U30" i="5"/>
  <c r="T30" i="5"/>
  <c r="S30" i="5"/>
  <c r="R30" i="5"/>
  <c r="Q30" i="5"/>
  <c r="P30" i="5"/>
  <c r="O30" i="5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X24" i="5"/>
  <c r="W24" i="5"/>
  <c r="V24" i="5"/>
  <c r="U24" i="5"/>
  <c r="T24" i="5"/>
  <c r="S24" i="5"/>
  <c r="R24" i="5"/>
  <c r="Q24" i="5"/>
  <c r="P24" i="5"/>
  <c r="O24" i="5"/>
  <c r="X23" i="5"/>
  <c r="W23" i="5"/>
  <c r="V23" i="5"/>
  <c r="J14" i="7" s="1"/>
  <c r="U23" i="5"/>
  <c r="T23" i="5"/>
  <c r="S23" i="5"/>
  <c r="R23" i="5"/>
  <c r="F14" i="7" s="1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J13" i="7" s="1"/>
  <c r="U13" i="5"/>
  <c r="T13" i="5"/>
  <c r="S13" i="5"/>
  <c r="R13" i="5"/>
  <c r="F13" i="7" s="1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W3" i="5"/>
  <c r="V3" i="5"/>
  <c r="J12" i="7" s="1"/>
  <c r="U3" i="5"/>
  <c r="T3" i="5"/>
  <c r="S3" i="5"/>
  <c r="R3" i="5"/>
  <c r="F12" i="7" s="1"/>
  <c r="Q3" i="5"/>
  <c r="P3" i="5"/>
  <c r="O3" i="5"/>
  <c r="M42" i="1"/>
  <c r="G42" i="1"/>
  <c r="M41" i="1"/>
  <c r="K41" i="1"/>
  <c r="AA16" i="1" s="1"/>
  <c r="G41" i="1"/>
  <c r="M40" i="1"/>
  <c r="Q40" i="1" s="1"/>
  <c r="G40" i="1"/>
  <c r="P39" i="1"/>
  <c r="M39" i="1"/>
  <c r="K39" i="1"/>
  <c r="V16" i="1" s="1"/>
  <c r="G39" i="1"/>
  <c r="Q38" i="1"/>
  <c r="P38" i="1"/>
  <c r="O38" i="1"/>
  <c r="N38" i="1"/>
  <c r="K38" i="1"/>
  <c r="J38" i="1"/>
  <c r="I38" i="1"/>
  <c r="H38" i="1"/>
  <c r="M36" i="1"/>
  <c r="G36" i="1"/>
  <c r="M35" i="1"/>
  <c r="K35" i="1"/>
  <c r="AA15" i="1" s="1"/>
  <c r="G35" i="1"/>
  <c r="M34" i="1"/>
  <c r="Q34" i="1" s="1"/>
  <c r="G34" i="1"/>
  <c r="P33" i="1"/>
  <c r="M33" i="1"/>
  <c r="K33" i="1"/>
  <c r="V15" i="1" s="1"/>
  <c r="G33" i="1"/>
  <c r="Q32" i="1"/>
  <c r="P32" i="1"/>
  <c r="O32" i="1"/>
  <c r="N32" i="1"/>
  <c r="K32" i="1"/>
  <c r="J32" i="1"/>
  <c r="I32" i="1"/>
  <c r="H32" i="1"/>
  <c r="M30" i="1"/>
  <c r="G30" i="1"/>
  <c r="M29" i="1"/>
  <c r="K29" i="1"/>
  <c r="AA14" i="1" s="1"/>
  <c r="G29" i="1"/>
  <c r="M28" i="1"/>
  <c r="Q28" i="1" s="1"/>
  <c r="G28" i="1"/>
  <c r="P27" i="1"/>
  <c r="M27" i="1"/>
  <c r="K27" i="1"/>
  <c r="V14" i="1" s="1"/>
  <c r="G27" i="1"/>
  <c r="Q26" i="1"/>
  <c r="P26" i="1"/>
  <c r="O26" i="1"/>
  <c r="N26" i="1"/>
  <c r="K26" i="1"/>
  <c r="J26" i="1"/>
  <c r="I26" i="1"/>
  <c r="H26" i="1"/>
  <c r="M24" i="1"/>
  <c r="G24" i="1"/>
  <c r="M23" i="1"/>
  <c r="K23" i="1"/>
  <c r="AA13" i="1" s="1"/>
  <c r="G23" i="1"/>
  <c r="M22" i="1"/>
  <c r="K22" i="1"/>
  <c r="Y13" i="1" s="1"/>
  <c r="G22" i="1"/>
  <c r="M21" i="1"/>
  <c r="Q21" i="1" s="1"/>
  <c r="G21" i="1"/>
  <c r="Q20" i="1"/>
  <c r="P20" i="1"/>
  <c r="O20" i="1"/>
  <c r="N20" i="1"/>
  <c r="K20" i="1"/>
  <c r="J20" i="1"/>
  <c r="I20" i="1"/>
  <c r="H20" i="1"/>
  <c r="M18" i="1"/>
  <c r="K18" i="1"/>
  <c r="AB12" i="1" s="1"/>
  <c r="G18" i="1"/>
  <c r="M17" i="1"/>
  <c r="K17" i="1"/>
  <c r="AA12" i="1" s="1"/>
  <c r="G17" i="1"/>
  <c r="M16" i="1"/>
  <c r="K16" i="1"/>
  <c r="Y12" i="1" s="1"/>
  <c r="G16" i="1"/>
  <c r="M15" i="1"/>
  <c r="Q15" i="1" s="1"/>
  <c r="G15" i="1"/>
  <c r="Q14" i="1"/>
  <c r="P14" i="1"/>
  <c r="O14" i="1"/>
  <c r="N14" i="1"/>
  <c r="K14" i="1"/>
  <c r="J14" i="1"/>
  <c r="I14" i="1"/>
  <c r="H14" i="1"/>
  <c r="M12" i="1"/>
  <c r="K12" i="1"/>
  <c r="AB11" i="1" s="1"/>
  <c r="G12" i="1"/>
  <c r="M11" i="1"/>
  <c r="K11" i="1"/>
  <c r="AA11" i="1" s="1"/>
  <c r="G11" i="1"/>
  <c r="M10" i="1"/>
  <c r="K10" i="1"/>
  <c r="Y11" i="1" s="1"/>
  <c r="G10" i="1"/>
  <c r="M9" i="1"/>
  <c r="K9" i="1"/>
  <c r="V11" i="1" s="1"/>
  <c r="G9" i="1"/>
  <c r="Q8" i="1"/>
  <c r="P8" i="1"/>
  <c r="P40" i="1" s="1"/>
  <c r="O8" i="1"/>
  <c r="N8" i="1"/>
  <c r="K8" i="1"/>
  <c r="J8" i="1"/>
  <c r="I8" i="1"/>
  <c r="H8" i="1"/>
  <c r="G6" i="1"/>
  <c r="G5" i="1"/>
  <c r="G4" i="1"/>
  <c r="G3" i="1"/>
  <c r="K2" i="1"/>
  <c r="K24" i="1" s="1"/>
  <c r="AB13" i="1" s="1"/>
  <c r="J2" i="1"/>
  <c r="I2" i="1"/>
  <c r="H2" i="1"/>
  <c r="C12" i="7" l="1"/>
  <c r="K12" i="7"/>
  <c r="C13" i="7"/>
  <c r="G13" i="7"/>
  <c r="K13" i="7"/>
  <c r="C14" i="7"/>
  <c r="G14" i="7"/>
  <c r="K14" i="7"/>
  <c r="G12" i="7"/>
  <c r="E16" i="7"/>
  <c r="I16" i="7"/>
  <c r="E17" i="7"/>
  <c r="I17" i="7"/>
  <c r="E3" i="7"/>
  <c r="I3" i="7"/>
  <c r="E4" i="7"/>
  <c r="I4" i="7"/>
  <c r="E5" i="7"/>
  <c r="I5" i="7"/>
  <c r="H27" i="1"/>
  <c r="S14" i="1" s="1"/>
  <c r="H9" i="1"/>
  <c r="S11" i="1" s="1"/>
  <c r="N39" i="1"/>
  <c r="N9" i="1"/>
  <c r="AJ11" i="1"/>
  <c r="Y19" i="1"/>
  <c r="AM11" i="1"/>
  <c r="AB19" i="1"/>
  <c r="Y20" i="1"/>
  <c r="AJ12" i="1"/>
  <c r="AM12" i="1"/>
  <c r="AB20" i="1"/>
  <c r="Y21" i="1"/>
  <c r="AJ13" i="1"/>
  <c r="AL14" i="1"/>
  <c r="AA22" i="1"/>
  <c r="AL15" i="1"/>
  <c r="AA23" i="1"/>
  <c r="AL16" i="1"/>
  <c r="AA24" i="1"/>
  <c r="I40" i="1"/>
  <c r="W16" i="1" s="1"/>
  <c r="I9" i="1"/>
  <c r="T11" i="1" s="1"/>
  <c r="I15" i="1"/>
  <c r="T12" i="1" s="1"/>
  <c r="I10" i="1"/>
  <c r="W11" i="1" s="1"/>
  <c r="O40" i="1"/>
  <c r="O9" i="1"/>
  <c r="V19" i="1"/>
  <c r="AG11" i="1"/>
  <c r="AA19" i="1"/>
  <c r="AL11" i="1"/>
  <c r="P15" i="1"/>
  <c r="AA20" i="1"/>
  <c r="AL12" i="1"/>
  <c r="P21" i="1"/>
  <c r="AL13" i="1"/>
  <c r="AA21" i="1"/>
  <c r="P28" i="1"/>
  <c r="P34" i="1"/>
  <c r="C16" i="7"/>
  <c r="G16" i="7"/>
  <c r="K16" i="7"/>
  <c r="C17" i="7"/>
  <c r="G17" i="7"/>
  <c r="K17" i="7"/>
  <c r="C3" i="7"/>
  <c r="G3" i="7"/>
  <c r="K3" i="7"/>
  <c r="C4" i="7"/>
  <c r="G4" i="7"/>
  <c r="K4" i="7"/>
  <c r="C5" i="7"/>
  <c r="G5" i="7"/>
  <c r="K5" i="7"/>
  <c r="C6" i="7"/>
  <c r="G6" i="7"/>
  <c r="K6" i="7"/>
  <c r="C7" i="7"/>
  <c r="G7" i="7"/>
  <c r="K7" i="7"/>
  <c r="C8" i="7"/>
  <c r="G8" i="7"/>
  <c r="K8" i="7"/>
  <c r="J41" i="1"/>
  <c r="Z16" i="1" s="1"/>
  <c r="J10" i="1"/>
  <c r="X11" i="1" s="1"/>
  <c r="J17" i="1"/>
  <c r="Z12" i="1" s="1"/>
  <c r="J9" i="1"/>
  <c r="U11" i="1" s="1"/>
  <c r="P41" i="1"/>
  <c r="P9" i="1"/>
  <c r="P10" i="1"/>
  <c r="P16" i="1"/>
  <c r="P22" i="1"/>
  <c r="V22" i="1"/>
  <c r="AG14" i="1"/>
  <c r="J28" i="1"/>
  <c r="X14" i="1" s="1"/>
  <c r="V23" i="1"/>
  <c r="AG15" i="1"/>
  <c r="J34" i="1"/>
  <c r="X15" i="1" s="1"/>
  <c r="AG16" i="1"/>
  <c r="V24" i="1"/>
  <c r="J40" i="1"/>
  <c r="X16" i="1" s="1"/>
  <c r="D12" i="7"/>
  <c r="H12" i="7"/>
  <c r="L12" i="7"/>
  <c r="D13" i="7"/>
  <c r="H13" i="7"/>
  <c r="L13" i="7"/>
  <c r="D14" i="7"/>
  <c r="H14" i="7"/>
  <c r="L14" i="7"/>
  <c r="D15" i="7"/>
  <c r="H15" i="7"/>
  <c r="L15" i="7"/>
  <c r="D16" i="7"/>
  <c r="H16" i="7"/>
  <c r="L16" i="7"/>
  <c r="D17" i="7"/>
  <c r="H17" i="7"/>
  <c r="L17" i="7"/>
  <c r="D3" i="7"/>
  <c r="H3" i="7"/>
  <c r="L3" i="7"/>
  <c r="D4" i="7"/>
  <c r="H4" i="7"/>
  <c r="L4" i="7"/>
  <c r="D5" i="7"/>
  <c r="H5" i="7"/>
  <c r="L5" i="7"/>
  <c r="D6" i="7"/>
  <c r="H6" i="7"/>
  <c r="L6" i="7"/>
  <c r="D7" i="7"/>
  <c r="H7" i="7"/>
  <c r="L7" i="7"/>
  <c r="D8" i="7"/>
  <c r="H8" i="7"/>
  <c r="L8" i="7"/>
  <c r="AB21" i="1"/>
  <c r="AM13" i="1"/>
  <c r="Q42" i="1"/>
  <c r="Q9" i="1"/>
  <c r="Q10" i="1"/>
  <c r="K15" i="1"/>
  <c r="V12" i="1" s="1"/>
  <c r="J16" i="1"/>
  <c r="X12" i="1" s="1"/>
  <c r="Q16" i="1"/>
  <c r="K21" i="1"/>
  <c r="V13" i="1" s="1"/>
  <c r="J22" i="1"/>
  <c r="X13" i="1" s="1"/>
  <c r="Q22" i="1"/>
  <c r="Q27" i="1"/>
  <c r="K28" i="1"/>
  <c r="Y14" i="1" s="1"/>
  <c r="K30" i="1"/>
  <c r="AB14" i="1" s="1"/>
  <c r="Q33" i="1"/>
  <c r="K34" i="1"/>
  <c r="Y15" i="1" s="1"/>
  <c r="K36" i="1"/>
  <c r="AB15" i="1" s="1"/>
  <c r="Q39" i="1"/>
  <c r="K40" i="1"/>
  <c r="Y16" i="1" s="1"/>
  <c r="K42" i="1"/>
  <c r="AB16" i="1" s="1"/>
  <c r="E12" i="7"/>
  <c r="I12" i="7"/>
  <c r="E13" i="7"/>
  <c r="I13" i="7"/>
  <c r="E14" i="7"/>
  <c r="I14" i="7"/>
  <c r="E15" i="7"/>
  <c r="I15" i="7"/>
  <c r="H21" i="1"/>
  <c r="S13" i="1" s="1"/>
  <c r="H33" i="1"/>
  <c r="S15" i="1" s="1"/>
  <c r="H39" i="1"/>
  <c r="S16" i="1" s="1"/>
  <c r="P11" i="1"/>
  <c r="N15" i="1"/>
  <c r="P17" i="1"/>
  <c r="I21" i="1"/>
  <c r="T13" i="1" s="1"/>
  <c r="N21" i="1"/>
  <c r="P23" i="1"/>
  <c r="I27" i="1"/>
  <c r="T14" i="1" s="1"/>
  <c r="N27" i="1"/>
  <c r="P29" i="1"/>
  <c r="I33" i="1"/>
  <c r="T15" i="1" s="1"/>
  <c r="N33" i="1"/>
  <c r="P35" i="1"/>
  <c r="I39" i="1"/>
  <c r="T16" i="1" s="1"/>
  <c r="H15" i="1"/>
  <c r="S12" i="1" s="1"/>
  <c r="O10" i="1"/>
  <c r="J11" i="1"/>
  <c r="Z11" i="1" s="1"/>
  <c r="Q11" i="1"/>
  <c r="Q12" i="1"/>
  <c r="J15" i="1"/>
  <c r="U12" i="1" s="1"/>
  <c r="O15" i="1"/>
  <c r="I16" i="1"/>
  <c r="W12" i="1" s="1"/>
  <c r="O16" i="1"/>
  <c r="Q17" i="1"/>
  <c r="Q18" i="1"/>
  <c r="J21" i="1"/>
  <c r="U13" i="1" s="1"/>
  <c r="O21" i="1"/>
  <c r="I22" i="1"/>
  <c r="W13" i="1" s="1"/>
  <c r="O22" i="1"/>
  <c r="J23" i="1"/>
  <c r="Z13" i="1" s="1"/>
  <c r="Q23" i="1"/>
  <c r="Q24" i="1"/>
  <c r="J27" i="1"/>
  <c r="U14" i="1" s="1"/>
  <c r="O27" i="1"/>
  <c r="I28" i="1"/>
  <c r="W14" i="1" s="1"/>
  <c r="O28" i="1"/>
  <c r="J29" i="1"/>
  <c r="Z14" i="1" s="1"/>
  <c r="Q29" i="1"/>
  <c r="Q30" i="1"/>
  <c r="J33" i="1"/>
  <c r="U15" i="1" s="1"/>
  <c r="O33" i="1"/>
  <c r="I34" i="1"/>
  <c r="W15" i="1" s="1"/>
  <c r="O34" i="1"/>
  <c r="J35" i="1"/>
  <c r="Z15" i="1" s="1"/>
  <c r="Q35" i="1"/>
  <c r="Q36" i="1"/>
  <c r="J39" i="1"/>
  <c r="U16" i="1" s="1"/>
  <c r="O39" i="1"/>
  <c r="Q41" i="1"/>
  <c r="AK15" i="1" l="1"/>
  <c r="Z23" i="1"/>
  <c r="AH13" i="1"/>
  <c r="W21" i="1"/>
  <c r="AD15" i="1"/>
  <c r="S23" i="1"/>
  <c r="AM14" i="1"/>
  <c r="AB22" i="1"/>
  <c r="X21" i="1"/>
  <c r="AI13" i="1"/>
  <c r="V20" i="1"/>
  <c r="AG12" i="1"/>
  <c r="AF11" i="1"/>
  <c r="U19" i="1"/>
  <c r="T19" i="1"/>
  <c r="AE11" i="1"/>
  <c r="U24" i="1"/>
  <c r="AF16" i="1"/>
  <c r="AH14" i="1"/>
  <c r="W22" i="1"/>
  <c r="AD12" i="1"/>
  <c r="S20" i="1"/>
  <c r="T23" i="1"/>
  <c r="AE15" i="1"/>
  <c r="S21" i="1"/>
  <c r="AD13" i="1"/>
  <c r="AM15" i="1"/>
  <c r="AB23" i="1"/>
  <c r="Y22" i="1"/>
  <c r="AJ14" i="1"/>
  <c r="AG13" i="1"/>
  <c r="V21" i="1"/>
  <c r="X23" i="1"/>
  <c r="AI15" i="1"/>
  <c r="Z20" i="1"/>
  <c r="AK12" i="1"/>
  <c r="AH16" i="1"/>
  <c r="W24" i="1"/>
  <c r="AD14" i="1"/>
  <c r="S22" i="1"/>
  <c r="AH15" i="1"/>
  <c r="W23" i="1"/>
  <c r="Z21" i="1"/>
  <c r="AK13" i="1"/>
  <c r="U21" i="1"/>
  <c r="AF13" i="1"/>
  <c r="AH12" i="1"/>
  <c r="W20" i="1"/>
  <c r="AE16" i="1"/>
  <c r="T24" i="1"/>
  <c r="AM16" i="1"/>
  <c r="AB24" i="1"/>
  <c r="Y23" i="1"/>
  <c r="AJ15" i="1"/>
  <c r="AI16" i="1"/>
  <c r="X24" i="1"/>
  <c r="AI11" i="1"/>
  <c r="X19" i="1"/>
  <c r="AH11" i="1"/>
  <c r="W19" i="1"/>
  <c r="U23" i="1"/>
  <c r="AF15" i="1"/>
  <c r="AF12" i="1"/>
  <c r="U20" i="1"/>
  <c r="T22" i="1"/>
  <c r="AE14" i="1"/>
  <c r="AI14" i="1"/>
  <c r="X22" i="1"/>
  <c r="AD11" i="1"/>
  <c r="S19" i="1"/>
  <c r="Z22" i="1"/>
  <c r="AK14" i="1"/>
  <c r="U22" i="1"/>
  <c r="AF14" i="1"/>
  <c r="Z19" i="1"/>
  <c r="AK11" i="1"/>
  <c r="T21" i="1"/>
  <c r="AE13" i="1"/>
  <c r="S24" i="1"/>
  <c r="AD16" i="1"/>
  <c r="AJ16" i="1"/>
  <c r="Y24" i="1"/>
  <c r="X20" i="1"/>
  <c r="AI12" i="1"/>
  <c r="AK16" i="1"/>
  <c r="Z24" i="1"/>
  <c r="T20" i="1"/>
  <c r="AE12" i="1"/>
  <c r="N63" i="2"/>
  <c r="A5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A8" i="4" l="1"/>
  <c r="A7" i="4"/>
  <c r="A6" i="4"/>
  <c r="A5" i="4"/>
  <c r="A4" i="4"/>
  <c r="A3" i="4"/>
  <c r="A3" i="2"/>
  <c r="A53" i="2" l="1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<sst xmlns="http://schemas.openxmlformats.org/spreadsheetml/2006/main" count="467" uniqueCount="86">
  <si>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</si>
  <si>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</si>
  <si>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</si>
  <si>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</si>
  <si>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</si>
  <si>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</si>
  <si>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</si>
  <si>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</si>
  <si>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</si>
  <si>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</si>
  <si>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</si>
  <si>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</si>
  <si>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</si>
  <si>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</si>
  <si>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</si>
  <si>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</si>
  <si>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</si>
  <si>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Lamda</t>
  </si>
  <si>
    <t>patch</t>
  </si>
  <si>
    <t>vertical</t>
  </si>
  <si>
    <t>2,58GHz</t>
  </si>
  <si>
    <t>P-Plads</t>
  </si>
  <si>
    <t>Res</t>
  </si>
  <si>
    <t>Vid</t>
  </si>
  <si>
    <t>center</t>
  </si>
  <si>
    <t>span</t>
  </si>
  <si>
    <t>amp</t>
  </si>
  <si>
    <t>on</t>
  </si>
  <si>
    <t>56,57,</t>
  </si>
  <si>
    <t>horizontal</t>
  </si>
  <si>
    <t>10kHz</t>
  </si>
  <si>
    <t>Reflektions vinklen</t>
  </si>
  <si>
    <t>Vinklen mellem Rx og Tx</t>
  </si>
  <si>
    <t>X</t>
  </si>
  <si>
    <t>Dist 1</t>
  </si>
  <si>
    <t>Dist 2</t>
  </si>
  <si>
    <t>Dist 4</t>
  </si>
  <si>
    <t>Dist 8</t>
  </si>
  <si>
    <t>Dist 15</t>
  </si>
  <si>
    <t>Dist 30</t>
  </si>
  <si>
    <t>Meas2</t>
  </si>
  <si>
    <t>Forhold</t>
  </si>
  <si>
    <t>demo</t>
  </si>
  <si>
    <t>OOR</t>
  </si>
  <si>
    <t>x*0.556-120</t>
  </si>
  <si>
    <t>mono 858</t>
  </si>
  <si>
    <t>horisontal</t>
  </si>
  <si>
    <t>43,19,</t>
  </si>
  <si>
    <t>patch 858</t>
  </si>
  <si>
    <t>0,34 = 40,5</t>
  </si>
  <si>
    <t>Frq</t>
  </si>
  <si>
    <t>Pol</t>
  </si>
  <si>
    <t>Højde</t>
  </si>
  <si>
    <t>2 m</t>
  </si>
  <si>
    <t>1 m</t>
  </si>
  <si>
    <t>0,5 m</t>
  </si>
  <si>
    <t>L = 4m</t>
  </si>
  <si>
    <t>Hori</t>
  </si>
  <si>
    <t>L = 2m</t>
  </si>
  <si>
    <t>L= 1m</t>
  </si>
  <si>
    <t>Verti</t>
  </si>
  <si>
    <t>mono 259</t>
  </si>
  <si>
    <t>Demo V</t>
  </si>
  <si>
    <t>Demo H</t>
  </si>
  <si>
    <t>Mono8 V</t>
  </si>
  <si>
    <t>Mono8 H</t>
  </si>
  <si>
    <t>Mono2 V</t>
  </si>
  <si>
    <t>Mono2 H</t>
  </si>
  <si>
    <t>Pat8 V</t>
  </si>
  <si>
    <t>Pat8 H</t>
  </si>
  <si>
    <t>Pat2 V</t>
  </si>
  <si>
    <t>Pat2 H</t>
  </si>
  <si>
    <t>Ant</t>
  </si>
  <si>
    <t>Lavest</t>
  </si>
  <si>
    <t>Højere</t>
  </si>
  <si>
    <t>Højest</t>
  </si>
  <si>
    <t>Lavere</t>
  </si>
  <si>
    <t>A</t>
  </si>
  <si>
    <t>Meas3</t>
  </si>
  <si>
    <t>Meas4</t>
  </si>
  <si>
    <t>Meas5</t>
  </si>
  <si>
    <t>Meas6</t>
  </si>
  <si>
    <t>Meas7</t>
  </si>
  <si>
    <t>Meas8</t>
  </si>
  <si>
    <t>Meas9</t>
  </si>
  <si>
    <t>Meas10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</si>
</sst>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kr.&quot;\ * #,##0.00_ ;_ &quot;kr.&quot;\ * \-#,##0.00_ ;_ &quot;kr.&quot;\ * &quot;-&quot;??_ ;_ @_ "/>
    <numFmt numFmtId="164" formatCode="0.000"/>
    <numFmt numFmtId="165" formatCode="0.0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7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166" fontId="0" fillId="0" borderId="0" xfId="0" applyNumberFormat="1"/>
    <xf numFmtId="164" fontId="0" fillId="0" borderId="33" xfId="0" applyNumberFormat="1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tti\Documents\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&#229;lingsark%20h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kole/7.%20semester/P7%20-%20Kopi/M&#229;lingsark%20P-plad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3"/>
      <sheetName val="Meas2"/>
      <sheetName val="Meas1"/>
      <sheetName val="Total"/>
      <sheetName val="Variance"/>
      <sheetName val="Friis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/>
      <sheetData sheetId="2">
        <row r="3">
          <cell r="C3">
            <v>48.76</v>
          </cell>
        </row>
        <row r="66">
          <cell r="E66" t="str">
            <v>patch</v>
          </cell>
        </row>
        <row r="67">
          <cell r="E67" t="str">
            <v>patch</v>
          </cell>
        </row>
        <row r="68">
          <cell r="E68" t="str">
            <v>horizontal</v>
          </cell>
        </row>
        <row r="69">
          <cell r="E69" t="str">
            <v>2,58GHz</v>
          </cell>
        </row>
        <row r="70">
          <cell r="E70">
            <v>42661</v>
          </cell>
        </row>
        <row r="71">
          <cell r="E71">
            <v>18</v>
          </cell>
        </row>
        <row r="73">
          <cell r="E73" t="str">
            <v>P-Plads</v>
          </cell>
        </row>
      </sheetData>
      <sheetData sheetId="3">
        <row r="3">
          <cell r="O3">
            <v>7.5690000000005735E-3</v>
          </cell>
        </row>
        <row r="66">
          <cell r="C66" t="str">
            <v>TX</v>
          </cell>
          <cell r="E66" t="str">
            <v>patch</v>
          </cell>
        </row>
        <row r="67">
          <cell r="C67" t="str">
            <v>RX</v>
          </cell>
          <cell r="E67" t="str">
            <v>patch</v>
          </cell>
        </row>
        <row r="68">
          <cell r="C68" t="str">
            <v>Polar</v>
          </cell>
          <cell r="E68" t="str">
            <v>vertical</v>
          </cell>
        </row>
        <row r="69">
          <cell r="C69" t="str">
            <v>Frekvens</v>
          </cell>
          <cell r="E69" t="str">
            <v>2,58GHz</v>
          </cell>
        </row>
        <row r="70">
          <cell r="C70" t="str">
            <v>Date</v>
          </cell>
          <cell r="E70">
            <v>42661</v>
          </cell>
        </row>
        <row r="71">
          <cell r="C71" t="str">
            <v>Start time</v>
          </cell>
          <cell r="E71">
            <v>18</v>
          </cell>
        </row>
        <row r="72">
          <cell r="C72" t="str">
            <v>End time</v>
          </cell>
        </row>
        <row r="73">
          <cell r="C73" t="str">
            <v>Place</v>
          </cell>
          <cell r="E73" t="str">
            <v>P-Plads</v>
          </cell>
        </row>
      </sheetData>
      <sheetData sheetId="4">
        <row r="3">
          <cell r="C3">
            <v>45.207000000000001</v>
          </cell>
          <cell r="D3">
            <v>41.497</v>
          </cell>
          <cell r="E3">
            <v>38.173000000000009</v>
          </cell>
          <cell r="F3">
            <v>60.750999999999991</v>
          </cell>
          <cell r="G3">
            <v>39.731999999999999</v>
          </cell>
          <cell r="H3">
            <v>36.045000000000002</v>
          </cell>
          <cell r="I3">
            <v>51.803000000000011</v>
          </cell>
          <cell r="J3">
            <v>37.628</v>
          </cell>
          <cell r="K3">
            <v>55.86</v>
          </cell>
          <cell r="L3">
            <v>38.292999999999992</v>
          </cell>
        </row>
        <row r="4">
          <cell r="C4">
            <v>56.898999999999987</v>
          </cell>
          <cell r="D4">
            <v>49.820000000000007</v>
          </cell>
          <cell r="E4">
            <v>45.097999999999999</v>
          </cell>
          <cell r="F4">
            <v>55.157000000000004</v>
          </cell>
          <cell r="G4">
            <v>46.772000000000006</v>
          </cell>
          <cell r="H4">
            <v>41.415000000000006</v>
          </cell>
          <cell r="I4">
            <v>51.410000000000004</v>
          </cell>
          <cell r="J4">
            <v>44.79</v>
          </cell>
          <cell r="K4">
            <v>50.539000000000001</v>
          </cell>
          <cell r="L4">
            <v>44.448</v>
          </cell>
        </row>
        <row r="5">
          <cell r="C5">
            <v>67.641000000000005</v>
          </cell>
          <cell r="D5">
            <v>60.209000000000003</v>
          </cell>
          <cell r="E5">
            <v>55.090999999999994</v>
          </cell>
          <cell r="F5">
            <v>52.978999999999999</v>
          </cell>
          <cell r="G5">
            <v>56.715999999999994</v>
          </cell>
          <cell r="H5">
            <v>50.511000000000003</v>
          </cell>
          <cell r="I5">
            <v>50.904999999999994</v>
          </cell>
          <cell r="J5">
            <v>47.451999999999998</v>
          </cell>
          <cell r="K5">
            <v>51.021000000000001</v>
          </cell>
          <cell r="L5">
            <v>51.222000000000001</v>
          </cell>
        </row>
        <row r="6">
          <cell r="C6">
            <v>80.333999999999989</v>
          </cell>
          <cell r="D6">
            <v>72.054000000000002</v>
          </cell>
          <cell r="E6">
            <v>65.764999999999986</v>
          </cell>
          <cell r="F6">
            <v>56.403000000000006</v>
          </cell>
          <cell r="G6">
            <v>66.966999999999999</v>
          </cell>
          <cell r="H6">
            <v>58.657999999999994</v>
          </cell>
          <cell r="I6">
            <v>54.882999999999996</v>
          </cell>
          <cell r="J6">
            <v>54.537999999999997</v>
          </cell>
          <cell r="K6">
            <v>54.847999999999999</v>
          </cell>
          <cell r="L6">
            <v>56.864000000000011</v>
          </cell>
        </row>
        <row r="7">
          <cell r="C7">
            <v>87.852000000000004</v>
          </cell>
          <cell r="D7">
            <v>83.38300000000001</v>
          </cell>
          <cell r="E7">
            <v>76.120999999999995</v>
          </cell>
          <cell r="F7">
            <v>64.370999999999995</v>
          </cell>
          <cell r="G7">
            <v>78.759999999999991</v>
          </cell>
          <cell r="H7">
            <v>71.412999999999997</v>
          </cell>
          <cell r="I7">
            <v>59.641999999999996</v>
          </cell>
          <cell r="J7">
            <v>62.597000000000001</v>
          </cell>
          <cell r="K7">
            <v>59.144999999999996</v>
          </cell>
          <cell r="L7">
            <v>62.113</v>
          </cell>
        </row>
        <row r="8">
          <cell r="C8">
            <v>101.535</v>
          </cell>
          <cell r="D8">
            <v>95.524000000000001</v>
          </cell>
          <cell r="E8">
            <v>88.821999999999989</v>
          </cell>
          <cell r="F8">
            <v>74.712999999999994</v>
          </cell>
          <cell r="G8">
            <v>92.375999999999991</v>
          </cell>
          <cell r="H8">
            <v>83.112999999999985</v>
          </cell>
          <cell r="I8">
            <v>69.565000000000012</v>
          </cell>
          <cell r="J8">
            <v>73.47999999999999</v>
          </cell>
          <cell r="K8">
            <v>66.442000000000007</v>
          </cell>
          <cell r="L8">
            <v>67.51700000000001</v>
          </cell>
        </row>
        <row r="12">
          <cell r="C12">
            <v>49.122999999999998</v>
          </cell>
          <cell r="D12">
            <v>41.067999999999998</v>
          </cell>
          <cell r="E12">
            <v>37.385999999999996</v>
          </cell>
          <cell r="F12">
            <v>65.032999999999987</v>
          </cell>
          <cell r="G12">
            <v>36.999999999999993</v>
          </cell>
          <cell r="H12">
            <v>36.036000000000008</v>
          </cell>
          <cell r="I12">
            <v>63.816999999999993</v>
          </cell>
          <cell r="J12">
            <v>37.580999999999996</v>
          </cell>
          <cell r="K12">
            <v>62.842000000000006</v>
          </cell>
          <cell r="L12">
            <v>38.210999999999999</v>
          </cell>
        </row>
        <row r="13">
          <cell r="C13">
            <v>62.575000000000003</v>
          </cell>
          <cell r="D13">
            <v>52.777000000000001</v>
          </cell>
          <cell r="E13">
            <v>46.013999999999996</v>
          </cell>
          <cell r="F13">
            <v>53.177999999999997</v>
          </cell>
          <cell r="G13">
            <v>46.825000000000003</v>
          </cell>
          <cell r="H13">
            <v>41.280999999999999</v>
          </cell>
          <cell r="I13">
            <v>53.386000000000003</v>
          </cell>
          <cell r="J13">
            <v>51.722000000000001</v>
          </cell>
          <cell r="K13">
            <v>56.79699999999999</v>
          </cell>
          <cell r="L13">
            <v>45.293000000000006</v>
          </cell>
        </row>
        <row r="14">
          <cell r="C14">
            <v>71.236999999999995</v>
          </cell>
          <cell r="D14">
            <v>62.907999999999994</v>
          </cell>
          <cell r="E14">
            <v>57.809999999999988</v>
          </cell>
          <cell r="F14">
            <v>49.581000000000003</v>
          </cell>
          <cell r="G14">
            <v>56.940000000000012</v>
          </cell>
          <cell r="H14">
            <v>49.869</v>
          </cell>
          <cell r="I14">
            <v>64.385000000000005</v>
          </cell>
          <cell r="J14">
            <v>44.567</v>
          </cell>
          <cell r="K14">
            <v>50.616</v>
          </cell>
          <cell r="L14">
            <v>50.674999999999997</v>
          </cell>
        </row>
        <row r="15">
          <cell r="C15">
            <v>83.478000000000009</v>
          </cell>
          <cell r="D15">
            <v>73.734999999999999</v>
          </cell>
          <cell r="E15">
            <v>73.103999999999999</v>
          </cell>
          <cell r="F15">
            <v>55.960999999999999</v>
          </cell>
          <cell r="G15">
            <v>67.781000000000006</v>
          </cell>
          <cell r="H15">
            <v>61.506999999999991</v>
          </cell>
          <cell r="I15">
            <v>52.059000000000005</v>
          </cell>
          <cell r="J15">
            <v>53.896000000000001</v>
          </cell>
          <cell r="K15">
            <v>52.946000000000012</v>
          </cell>
          <cell r="L15">
            <v>56.272000000000006</v>
          </cell>
        </row>
        <row r="16">
          <cell r="C16">
            <v>94.597000000000008</v>
          </cell>
          <cell r="D16">
            <v>87.367999999999995</v>
          </cell>
          <cell r="E16">
            <v>80.753000000000014</v>
          </cell>
          <cell r="F16">
            <v>65.278000000000006</v>
          </cell>
          <cell r="G16">
            <v>80.451000000000008</v>
          </cell>
          <cell r="H16">
            <v>72.635000000000005</v>
          </cell>
          <cell r="I16">
            <v>58.686999999999998</v>
          </cell>
          <cell r="J16">
            <v>63.410000000000004</v>
          </cell>
          <cell r="K16">
            <v>59.944000000000003</v>
          </cell>
          <cell r="L16">
            <v>57.016999999999996</v>
          </cell>
        </row>
        <row r="17">
          <cell r="C17">
            <v>104.026</v>
          </cell>
          <cell r="D17">
            <v>95.846000000000004</v>
          </cell>
          <cell r="E17">
            <v>90.4</v>
          </cell>
          <cell r="F17">
            <v>75.587000000000003</v>
          </cell>
          <cell r="G17">
            <v>94.425000000000011</v>
          </cell>
          <cell r="H17">
            <v>82.491</v>
          </cell>
          <cell r="I17">
            <v>69.808999999999997</v>
          </cell>
          <cell r="J17">
            <v>73.486999999999995</v>
          </cell>
          <cell r="K17">
            <v>62.951999999999998</v>
          </cell>
          <cell r="L17">
            <v>62.786000000000001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10"/>
      <sheetName val="Meas9"/>
      <sheetName val="Meas8"/>
      <sheetName val="Meas7"/>
      <sheetName val="Meas6"/>
      <sheetName val="Meas5"/>
      <sheetName val="Meas4"/>
      <sheetName val="Meas3"/>
      <sheetName val="Meas2"/>
      <sheetName val="Meas1"/>
      <sheetName val="Total"/>
      <sheetName val="Friis"/>
      <sheetName val="Ark1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N4" t="str">
            <v>TX</v>
          </cell>
        </row>
        <row r="5">
          <cell r="N5" t="str">
            <v>RX</v>
          </cell>
        </row>
        <row r="6">
          <cell r="N6" t="str">
            <v>Polar</v>
          </cell>
        </row>
        <row r="7">
          <cell r="N7" t="str">
            <v>Frekvens</v>
          </cell>
        </row>
        <row r="8">
          <cell r="N8" t="str">
            <v>Date</v>
          </cell>
        </row>
        <row r="9">
          <cell r="N9" t="str">
            <v>Start time</v>
          </cell>
        </row>
        <row r="10">
          <cell r="N10" t="str">
            <v>End time</v>
          </cell>
        </row>
        <row r="11">
          <cell r="N11" t="str">
            <v>Place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10"/>
      <sheetName val="Meas9"/>
      <sheetName val="Meas8"/>
      <sheetName val="Meas7"/>
      <sheetName val="Meas6"/>
      <sheetName val="Meas5"/>
      <sheetName val="Meas4"/>
      <sheetName val="Meas3"/>
      <sheetName val="Meas2"/>
      <sheetName val="Meas1"/>
      <sheetName val="Total"/>
      <sheetName val="Variance"/>
      <sheetName val="Friis"/>
    </sheetNames>
    <sheetDataSet>
      <sheetData sheetId="0"/>
      <sheetData sheetId="1">
        <row r="5">
          <cell r="P5" t="str">
            <v>mono 259</v>
          </cell>
        </row>
        <row r="6">
          <cell r="P6" t="str">
            <v>mono 259</v>
          </cell>
        </row>
        <row r="7">
          <cell r="P7" t="str">
            <v>horisontal</v>
          </cell>
        </row>
        <row r="8">
          <cell r="P8">
            <v>2.59</v>
          </cell>
        </row>
        <row r="9">
          <cell r="P9">
            <v>42674</v>
          </cell>
        </row>
        <row r="10">
          <cell r="P10"/>
        </row>
        <row r="11">
          <cell r="P11"/>
        </row>
        <row r="12">
          <cell r="P12" t="str">
            <v>P-Plads</v>
          </cell>
        </row>
      </sheetData>
      <sheetData sheetId="2">
        <row r="5">
          <cell r="P5" t="str">
            <v>mono 259</v>
          </cell>
        </row>
        <row r="6">
          <cell r="P6" t="str">
            <v>mono 259</v>
          </cell>
        </row>
        <row r="7">
          <cell r="P7" t="str">
            <v>vertical</v>
          </cell>
        </row>
        <row r="8">
          <cell r="P8">
            <v>2.59</v>
          </cell>
        </row>
        <row r="9">
          <cell r="P9">
            <v>42674</v>
          </cell>
        </row>
        <row r="10">
          <cell r="P10"/>
        </row>
        <row r="11">
          <cell r="P11"/>
        </row>
        <row r="12">
          <cell r="P12" t="str">
            <v>P-Plads</v>
          </cell>
        </row>
      </sheetData>
      <sheetData sheetId="3">
        <row r="5">
          <cell r="P5" t="str">
            <v>patch 858</v>
          </cell>
        </row>
        <row r="6">
          <cell r="P6" t="str">
            <v>patch 858</v>
          </cell>
        </row>
        <row r="7">
          <cell r="P7" t="str">
            <v>horisontal</v>
          </cell>
        </row>
        <row r="8">
          <cell r="P8">
            <v>858</v>
          </cell>
        </row>
        <row r="9">
          <cell r="P9">
            <v>42674</v>
          </cell>
        </row>
        <row r="10">
          <cell r="P10"/>
        </row>
        <row r="11">
          <cell r="P11"/>
        </row>
        <row r="12">
          <cell r="P12" t="str">
            <v>P-Plads</v>
          </cell>
        </row>
      </sheetData>
      <sheetData sheetId="4">
        <row r="5">
          <cell r="P5" t="str">
            <v>patch 858</v>
          </cell>
        </row>
        <row r="6">
          <cell r="P6" t="str">
            <v>patch 858</v>
          </cell>
        </row>
        <row r="7">
          <cell r="P7" t="str">
            <v>vertical</v>
          </cell>
        </row>
        <row r="8">
          <cell r="P8">
            <v>858</v>
          </cell>
        </row>
        <row r="9">
          <cell r="P9">
            <v>42673</v>
          </cell>
        </row>
        <row r="10">
          <cell r="P10"/>
        </row>
        <row r="11">
          <cell r="P11">
            <v>0.8534722222222223</v>
          </cell>
        </row>
        <row r="12">
          <cell r="P12" t="str">
            <v>P-Plads</v>
          </cell>
        </row>
      </sheetData>
      <sheetData sheetId="5">
        <row r="5">
          <cell r="P5" t="str">
            <v>mono 858</v>
          </cell>
        </row>
        <row r="6">
          <cell r="P6" t="str">
            <v>mono 858</v>
          </cell>
        </row>
        <row r="7">
          <cell r="P7" t="str">
            <v>horisontal</v>
          </cell>
        </row>
        <row r="8">
          <cell r="P8">
            <v>858</v>
          </cell>
        </row>
        <row r="9">
          <cell r="P9">
            <v>42673</v>
          </cell>
        </row>
        <row r="10">
          <cell r="P10"/>
        </row>
        <row r="11">
          <cell r="P11"/>
        </row>
        <row r="12">
          <cell r="P12" t="str">
            <v>P-Plads</v>
          </cell>
        </row>
      </sheetData>
      <sheetData sheetId="6">
        <row r="5">
          <cell r="P5" t="str">
            <v>mono 858</v>
          </cell>
        </row>
        <row r="6">
          <cell r="P6" t="str">
            <v>mono 858</v>
          </cell>
        </row>
        <row r="7">
          <cell r="P7" t="str">
            <v>vertical</v>
          </cell>
        </row>
        <row r="8">
          <cell r="P8">
            <v>858</v>
          </cell>
        </row>
        <row r="9">
          <cell r="P9">
            <v>42673</v>
          </cell>
        </row>
        <row r="10">
          <cell r="P10">
            <v>0.68402777777777779</v>
          </cell>
        </row>
        <row r="11">
          <cell r="P11">
            <v>0.73472222222222217</v>
          </cell>
        </row>
        <row r="12">
          <cell r="P12" t="str">
            <v>P-Plads</v>
          </cell>
        </row>
      </sheetData>
      <sheetData sheetId="7">
        <row r="5">
          <cell r="P5" t="str">
            <v>demo</v>
          </cell>
        </row>
        <row r="6">
          <cell r="P6" t="str">
            <v>demo</v>
          </cell>
        </row>
        <row r="7">
          <cell r="P7" t="str">
            <v>vertical</v>
          </cell>
        </row>
        <row r="8">
          <cell r="P8">
            <v>850</v>
          </cell>
        </row>
        <row r="9">
          <cell r="P9">
            <v>42668</v>
          </cell>
        </row>
        <row r="10">
          <cell r="P10">
            <v>0.87708333333333333</v>
          </cell>
        </row>
        <row r="11">
          <cell r="P11"/>
        </row>
        <row r="12">
          <cell r="P12" t="str">
            <v>P-Plads</v>
          </cell>
        </row>
      </sheetData>
      <sheetData sheetId="8">
        <row r="5">
          <cell r="P5" t="str">
            <v>demo</v>
          </cell>
        </row>
        <row r="6">
          <cell r="P6" t="str">
            <v>demo</v>
          </cell>
        </row>
        <row r="7">
          <cell r="P7" t="str">
            <v>horizontal</v>
          </cell>
        </row>
        <row r="8">
          <cell r="P8">
            <v>850</v>
          </cell>
        </row>
        <row r="9">
          <cell r="P9">
            <v>42668</v>
          </cell>
        </row>
        <row r="10">
          <cell r="P10">
            <v>0.87708333333333333</v>
          </cell>
        </row>
        <row r="11">
          <cell r="P11"/>
        </row>
        <row r="12">
          <cell r="P12" t="str">
            <v>P-Plads</v>
          </cell>
        </row>
      </sheetData>
      <sheetData sheetId="9">
        <row r="5">
          <cell r="P5" t="str">
            <v>patch</v>
          </cell>
        </row>
        <row r="6">
          <cell r="P6" t="str">
            <v>patch</v>
          </cell>
        </row>
        <row r="7">
          <cell r="P7" t="str">
            <v>horizontal</v>
          </cell>
        </row>
        <row r="8">
          <cell r="P8" t="str">
            <v>2,58GHz</v>
          </cell>
        </row>
        <row r="9">
          <cell r="P9">
            <v>42661</v>
          </cell>
        </row>
        <row r="10">
          <cell r="P10">
            <v>18</v>
          </cell>
        </row>
        <row r="11">
          <cell r="P11"/>
        </row>
        <row r="12">
          <cell r="P12" t="str">
            <v>P-Plads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opLeftCell="D21" workbookViewId="0">
      <selection activeCell="X32" sqref="V30:X32"/>
    </sheetView>
  </sheetViews>
  <sheetFormatPr defaultRowHeight="14.4" x14ac:dyDescent="0.3"/>
  <cols>
    <col min="30" max="30" width="9.44140625" bestFit="1" customWidth="1"/>
  </cols>
  <sheetData>
    <row r="1" spans="1:39" x14ac:dyDescent="0.3">
      <c r="A1" t="s">
        <v>0</v>
      </c>
      <c r="C1" t="s">
        <v>1</v>
      </c>
      <c r="G1" s="78" t="s">
        <v>31</v>
      </c>
      <c r="H1" s="78"/>
      <c r="I1" s="78"/>
      <c r="J1" s="78"/>
      <c r="K1" s="78"/>
      <c r="M1" s="78" t="s">
        <v>32</v>
      </c>
      <c r="N1" s="78"/>
      <c r="O1" s="78"/>
      <c r="P1" s="78"/>
      <c r="Q1" s="78"/>
    </row>
    <row r="2" spans="1:39" x14ac:dyDescent="0.3">
      <c r="A2">
        <v>0.01</v>
      </c>
      <c r="C2">
        <v>1</v>
      </c>
      <c r="G2" t="s">
        <v>41</v>
      </c>
      <c r="H2" s="40">
        <f>A$2</f>
        <v>0.01</v>
      </c>
      <c r="I2" s="40">
        <f>A$3</f>
        <v>0.08</v>
      </c>
      <c r="J2" s="40">
        <f>A$4</f>
        <v>0.34</v>
      </c>
      <c r="K2" s="40">
        <f>A$5</f>
        <v>2</v>
      </c>
    </row>
    <row r="3" spans="1:39" x14ac:dyDescent="0.3">
      <c r="A3">
        <v>0.08</v>
      </c>
      <c r="C3">
        <v>2</v>
      </c>
      <c r="G3" s="40">
        <f>A$2</f>
        <v>0.01</v>
      </c>
      <c r="H3" s="40">
        <v>1</v>
      </c>
      <c r="I3" s="40">
        <v>8</v>
      </c>
      <c r="J3" s="40">
        <v>34</v>
      </c>
      <c r="K3" s="40">
        <v>200</v>
      </c>
    </row>
    <row r="4" spans="1:39" x14ac:dyDescent="0.3">
      <c r="A4">
        <v>0.34</v>
      </c>
      <c r="C4">
        <v>4</v>
      </c>
      <c r="G4" s="40">
        <f>A$3</f>
        <v>0.08</v>
      </c>
      <c r="H4" s="40" t="s">
        <v>33</v>
      </c>
      <c r="I4" s="40">
        <v>1</v>
      </c>
      <c r="J4" s="40">
        <v>4.25</v>
      </c>
      <c r="K4" s="40">
        <v>25</v>
      </c>
    </row>
    <row r="5" spans="1:39" x14ac:dyDescent="0.3">
      <c r="A5">
        <v>2</v>
      </c>
      <c r="C5">
        <v>8</v>
      </c>
      <c r="G5" s="40">
        <f>A$4</f>
        <v>0.34</v>
      </c>
      <c r="H5" s="40" t="s">
        <v>33</v>
      </c>
      <c r="I5" s="40" t="s">
        <v>33</v>
      </c>
      <c r="J5" s="40">
        <v>1</v>
      </c>
      <c r="K5" s="40">
        <v>5.88</v>
      </c>
    </row>
    <row r="6" spans="1:39" x14ac:dyDescent="0.3">
      <c r="C6">
        <v>15</v>
      </c>
      <c r="G6" s="40">
        <f>A$5</f>
        <v>2</v>
      </c>
      <c r="H6" s="40" t="s">
        <v>33</v>
      </c>
      <c r="I6" s="40" t="s">
        <v>33</v>
      </c>
      <c r="J6" s="40" t="s">
        <v>33</v>
      </c>
      <c r="K6" s="40">
        <v>1</v>
      </c>
    </row>
    <row r="7" spans="1:39" x14ac:dyDescent="0.3">
      <c r="C7">
        <v>30</v>
      </c>
    </row>
    <row r="8" spans="1:39" x14ac:dyDescent="0.3">
      <c r="G8" t="s">
        <v>34</v>
      </c>
      <c r="H8" s="41">
        <f>A$2</f>
        <v>0.01</v>
      </c>
      <c r="I8" s="41">
        <f>A$3</f>
        <v>0.08</v>
      </c>
      <c r="J8" s="41">
        <f>A$4</f>
        <v>0.34</v>
      </c>
      <c r="K8" s="41">
        <f>A$5</f>
        <v>2</v>
      </c>
      <c r="M8" t="s">
        <v>34</v>
      </c>
      <c r="N8" s="41">
        <f>A$2</f>
        <v>0.01</v>
      </c>
      <c r="O8" s="41">
        <f>A$3</f>
        <v>0.08</v>
      </c>
      <c r="P8" s="41">
        <f>A$4</f>
        <v>0.34</v>
      </c>
      <c r="Q8" s="41">
        <f>A$5</f>
        <v>2</v>
      </c>
    </row>
    <row r="9" spans="1:39" x14ac:dyDescent="0.3">
      <c r="G9" s="41">
        <f>A$2</f>
        <v>0.01</v>
      </c>
      <c r="H9" s="41">
        <f>(ATAN(H$2/($C$2/(H$3+1))))/(2*PI())*360</f>
        <v>1.1457628381751035</v>
      </c>
      <c r="I9" s="41">
        <f>(ATAN(I$2/($C$2/(I$3+1))))/(2*PI())*360</f>
        <v>35.753887254436755</v>
      </c>
      <c r="J9" s="41">
        <f>(ATAN(J$2/($C$2/(J$3+1))))/(2*PI())*360</f>
        <v>85.196514240930924</v>
      </c>
      <c r="K9" s="41">
        <f t="shared" ref="K9" si="0">(ATAN(K$2/($C$2/(K$3+1))))/(2*PI())*360</f>
        <v>89.857473479273423</v>
      </c>
      <c r="L9" s="41"/>
      <c r="M9" s="41">
        <f>A$2</f>
        <v>0.01</v>
      </c>
      <c r="N9" s="41">
        <f>(ATAN((N$8-$M9)/$C$2))/(2*PI())*360</f>
        <v>0</v>
      </c>
      <c r="O9" s="41">
        <f>(ATAN((O$8-$M9)/$C$2))/(2*PI())*360</f>
        <v>4.0041729407093882</v>
      </c>
      <c r="P9" s="41">
        <f t="shared" ref="P9:Q12" si="1">(ATAN((P$8-$M9)/$C$2))/(2*PI())*360</f>
        <v>18.262889942194128</v>
      </c>
      <c r="Q9" s="41">
        <f t="shared" si="1"/>
        <v>63.319897211468088</v>
      </c>
    </row>
    <row r="10" spans="1:39" x14ac:dyDescent="0.3">
      <c r="G10" s="41">
        <f>A$3</f>
        <v>0.08</v>
      </c>
      <c r="H10" s="41" t="s">
        <v>33</v>
      </c>
      <c r="I10" s="41">
        <f>(ATAN(I$2/($C$2/(I$4+1))))/(2*PI())*360</f>
        <v>9.0902769208223226</v>
      </c>
      <c r="J10" s="41">
        <f>(ATAN(J$2/($C$2/(J$4+1))))/(2*PI())*360</f>
        <v>60.741400396253475</v>
      </c>
      <c r="K10" s="41">
        <f t="shared" ref="K10" si="2">(ATAN(K$2/($C$2/(K$4+1))))/(2*PI())*360</f>
        <v>88.898293884793631</v>
      </c>
      <c r="L10" s="41"/>
      <c r="M10" s="41">
        <f>A$3</f>
        <v>0.08</v>
      </c>
      <c r="N10" s="41" t="s">
        <v>33</v>
      </c>
      <c r="O10" s="41">
        <f>(ATAN((O$8-$M10)/$C$2))/(2*PI())*360</f>
        <v>0</v>
      </c>
      <c r="P10" s="41">
        <f t="shared" si="1"/>
        <v>14.574216198038741</v>
      </c>
      <c r="Q10" s="41">
        <f t="shared" si="1"/>
        <v>62.487997376148556</v>
      </c>
    </row>
    <row r="11" spans="1:39" x14ac:dyDescent="0.3">
      <c r="G11" s="41">
        <f>A$4</f>
        <v>0.34</v>
      </c>
      <c r="H11" s="41" t="s">
        <v>33</v>
      </c>
      <c r="I11" s="41" t="s">
        <v>33</v>
      </c>
      <c r="J11" s="41">
        <f>(ATAN(J$2/($C$2/(J$5+1))))/(2*PI())*360</f>
        <v>34.215702132437407</v>
      </c>
      <c r="K11" s="41">
        <f>(ATAN(K$2/($C$2/(K$5+1))))/(2*PI())*360</f>
        <v>85.843370102683792</v>
      </c>
      <c r="L11" s="41"/>
      <c r="M11" s="41">
        <f>A$4</f>
        <v>0.34</v>
      </c>
      <c r="N11" s="41" t="s">
        <v>33</v>
      </c>
      <c r="O11" s="41" t="s">
        <v>33</v>
      </c>
      <c r="P11" s="41">
        <f t="shared" si="1"/>
        <v>0</v>
      </c>
      <c r="Q11" s="41">
        <f t="shared" si="1"/>
        <v>58.934835114501347</v>
      </c>
      <c r="S11" s="41">
        <f>H9</f>
        <v>1.1457628381751035</v>
      </c>
      <c r="T11" s="41">
        <f t="shared" ref="T11:V11" si="3">I9</f>
        <v>35.753887254436755</v>
      </c>
      <c r="U11" s="41">
        <f t="shared" si="3"/>
        <v>85.196514240930924</v>
      </c>
      <c r="V11" s="41">
        <f t="shared" si="3"/>
        <v>89.857473479273423</v>
      </c>
      <c r="W11">
        <f>I10</f>
        <v>9.0902769208223226</v>
      </c>
      <c r="X11">
        <f t="shared" ref="X11:Y11" si="4">J10</f>
        <v>60.741400396253475</v>
      </c>
      <c r="Y11">
        <f t="shared" si="4"/>
        <v>88.898293884793631</v>
      </c>
      <c r="Z11" s="41">
        <f>J11</f>
        <v>34.215702132437407</v>
      </c>
      <c r="AA11" s="41">
        <f>K11</f>
        <v>85.843370102683792</v>
      </c>
      <c r="AB11" s="41">
        <f>K12</f>
        <v>75.963756532073532</v>
      </c>
      <c r="AD11" s="48">
        <f>S11*PI()/180</f>
        <v>1.9997333973150531E-2</v>
      </c>
      <c r="AE11">
        <f t="shared" ref="AE11:AM16" si="5">T11*PI()/180</f>
        <v>0.62402305297675698</v>
      </c>
      <c r="AF11">
        <f t="shared" si="5"/>
        <v>1.4869596847264821</v>
      </c>
      <c r="AG11">
        <f t="shared" si="5"/>
        <v>1.5683087697368059</v>
      </c>
      <c r="AH11">
        <f t="shared" si="5"/>
        <v>0.15865526218640141</v>
      </c>
      <c r="AI11">
        <f t="shared" si="5"/>
        <v>1.0601374291868115</v>
      </c>
      <c r="AJ11">
        <f t="shared" si="5"/>
        <v>1.5515679276951895</v>
      </c>
      <c r="AK11">
        <f t="shared" si="5"/>
        <v>0.59717665809267761</v>
      </c>
      <c r="AL11">
        <f t="shared" si="5"/>
        <v>1.4982494492998948</v>
      </c>
      <c r="AM11">
        <f>AB11*PI()/180</f>
        <v>1.3258176636680326</v>
      </c>
    </row>
    <row r="12" spans="1:39" x14ac:dyDescent="0.3">
      <c r="A12" t="s">
        <v>15</v>
      </c>
      <c r="C12">
        <f>(COUNT(A2:A10)*COUNT(A2:A10)/2 +COUNT(A2:A10)/2)*COUNT(C2:C10)</f>
        <v>60</v>
      </c>
      <c r="G12" s="41">
        <f>A$5</f>
        <v>2</v>
      </c>
      <c r="H12" s="41" t="s">
        <v>33</v>
      </c>
      <c r="I12" s="41" t="s">
        <v>33</v>
      </c>
      <c r="J12" s="41" t="s">
        <v>33</v>
      </c>
      <c r="K12" s="41">
        <f>(ATAN(K$2/($C$2/(K$6+1))))/(2*PI())*360</f>
        <v>75.963756532073532</v>
      </c>
      <c r="L12" s="41"/>
      <c r="M12" s="41">
        <f>A$5</f>
        <v>2</v>
      </c>
      <c r="N12" s="41" t="s">
        <v>33</v>
      </c>
      <c r="O12" s="41" t="s">
        <v>33</v>
      </c>
      <c r="P12" s="41" t="s">
        <v>33</v>
      </c>
      <c r="Q12" s="41">
        <f t="shared" si="1"/>
        <v>0</v>
      </c>
      <c r="S12" s="41">
        <f>H15</f>
        <v>0.57293869768348593</v>
      </c>
      <c r="T12" s="41">
        <f t="shared" ref="T12:V12" si="6">I15</f>
        <v>19.798876354524928</v>
      </c>
      <c r="U12" s="41">
        <f t="shared" si="6"/>
        <v>80.459618195157375</v>
      </c>
      <c r="V12" s="41">
        <f t="shared" si="6"/>
        <v>89.714948722416182</v>
      </c>
      <c r="W12" s="41">
        <f>I16</f>
        <v>4.5739212599008612</v>
      </c>
      <c r="X12" s="41">
        <f t="shared" ref="X12:Y12" si="7">J16</f>
        <v>41.748911723026602</v>
      </c>
      <c r="Y12" s="41">
        <f t="shared" si="7"/>
        <v>87.797401838234194</v>
      </c>
      <c r="Z12" s="41">
        <f>J17</f>
        <v>18.778033222445544</v>
      </c>
      <c r="AA12" s="41">
        <f>K17</f>
        <v>81.730038413018846</v>
      </c>
      <c r="AB12" s="41">
        <f>K18</f>
        <v>63.43494882292201</v>
      </c>
      <c r="AD12" s="48">
        <f t="shared" ref="AD12:AD16" si="8">S12*PI()/180</f>
        <v>9.9996666866652376E-3</v>
      </c>
      <c r="AE12">
        <f t="shared" si="5"/>
        <v>0.34555558058171215</v>
      </c>
      <c r="AF12">
        <f t="shared" si="5"/>
        <v>1.4042852524030338</v>
      </c>
      <c r="AG12">
        <f t="shared" si="5"/>
        <v>1.5658212434640426</v>
      </c>
      <c r="AH12">
        <f t="shared" si="5"/>
        <v>7.9829985712237317E-2</v>
      </c>
      <c r="AI12">
        <f t="shared" si="5"/>
        <v>0.72865596869127303</v>
      </c>
      <c r="AJ12">
        <f t="shared" si="5"/>
        <v>1.5323537367737086</v>
      </c>
      <c r="AK12">
        <f t="shared" si="5"/>
        <v>0.32773850678055549</v>
      </c>
      <c r="AL12">
        <f t="shared" si="5"/>
        <v>1.42645826808862</v>
      </c>
      <c r="AM12">
        <f t="shared" si="5"/>
        <v>1.1071487177940904</v>
      </c>
    </row>
    <row r="13" spans="1:39" x14ac:dyDescent="0.3">
      <c r="H13" s="41"/>
      <c r="I13" s="41"/>
      <c r="J13" s="41"/>
      <c r="K13" s="41"/>
      <c r="N13" s="41"/>
      <c r="O13" s="41"/>
      <c r="P13" s="41"/>
      <c r="Q13" s="41"/>
      <c r="S13" s="41">
        <f>H21</f>
        <v>0.28647651027707449</v>
      </c>
      <c r="T13" s="41">
        <f t="shared" ref="T13:V13" si="9">I21</f>
        <v>10.203973721731685</v>
      </c>
      <c r="U13" s="41">
        <f t="shared" si="9"/>
        <v>71.420729619555331</v>
      </c>
      <c r="V13" s="41">
        <f t="shared" si="9"/>
        <v>89.429911555001112</v>
      </c>
      <c r="W13" s="41">
        <f>I22</f>
        <v>2.2906100426385301</v>
      </c>
      <c r="X13" s="41">
        <f t="shared" ref="X13:Y13" si="10">J22</f>
        <v>24.048817737909051</v>
      </c>
      <c r="Y13" s="41">
        <f t="shared" si="10"/>
        <v>85.601294645004472</v>
      </c>
      <c r="Z13" s="41">
        <f>J23</f>
        <v>9.6480453160981572</v>
      </c>
      <c r="AA13" s="41">
        <f>K23</f>
        <v>73.790975072192026</v>
      </c>
      <c r="AB13" s="41">
        <f>K24</f>
        <v>45</v>
      </c>
      <c r="AD13" s="48">
        <f t="shared" si="8"/>
        <v>4.9999583339583225E-3</v>
      </c>
      <c r="AE13">
        <f t="shared" si="5"/>
        <v>0.17809293823119757</v>
      </c>
      <c r="AF13">
        <f t="shared" si="5"/>
        <v>1.2465268860378775</v>
      </c>
      <c r="AG13">
        <f t="shared" si="5"/>
        <v>1.5608464064020913</v>
      </c>
      <c r="AH13">
        <f t="shared" si="5"/>
        <v>3.9978687123290051E-2</v>
      </c>
      <c r="AI13">
        <f t="shared" si="5"/>
        <v>0.41973105073852768</v>
      </c>
      <c r="AJ13">
        <f t="shared" si="5"/>
        <v>1.4940244355251187</v>
      </c>
      <c r="AK13">
        <f t="shared" si="5"/>
        <v>0.16839015714752989</v>
      </c>
      <c r="AL13">
        <f t="shared" si="5"/>
        <v>1.2878954732668113</v>
      </c>
      <c r="AM13">
        <f t="shared" si="5"/>
        <v>0.78539816339744828</v>
      </c>
    </row>
    <row r="14" spans="1:39" x14ac:dyDescent="0.3">
      <c r="G14" t="s">
        <v>35</v>
      </c>
      <c r="H14" s="41">
        <f>A$2</f>
        <v>0.01</v>
      </c>
      <c r="I14" s="41">
        <f>A$3</f>
        <v>0.08</v>
      </c>
      <c r="J14" s="41">
        <f>A$4</f>
        <v>0.34</v>
      </c>
      <c r="K14" s="41">
        <f>A$5</f>
        <v>2</v>
      </c>
      <c r="M14" t="s">
        <v>34</v>
      </c>
      <c r="N14" s="41">
        <f>A$2</f>
        <v>0.01</v>
      </c>
      <c r="O14" s="41">
        <f>A$3</f>
        <v>0.08</v>
      </c>
      <c r="P14" s="41">
        <f>A$4</f>
        <v>0.34</v>
      </c>
      <c r="Q14" s="41">
        <f>A$5</f>
        <v>2</v>
      </c>
      <c r="S14" s="41">
        <f>H27</f>
        <v>0.14323915036830656</v>
      </c>
      <c r="T14" s="41">
        <f t="shared" ref="T14:V14" si="11">I27</f>
        <v>5.1427645578842425</v>
      </c>
      <c r="U14" s="41">
        <f t="shared" si="11"/>
        <v>56.088286463560777</v>
      </c>
      <c r="V14" s="41">
        <f t="shared" si="11"/>
        <v>88.859935966213612</v>
      </c>
      <c r="W14" s="41">
        <f>I28</f>
        <v>1.1457628381751035</v>
      </c>
      <c r="X14" s="41">
        <f t="shared" ref="X14:Y14" si="12">J28</f>
        <v>12.578089497558658</v>
      </c>
      <c r="Y14" s="41">
        <f t="shared" si="12"/>
        <v>81.253837737444798</v>
      </c>
      <c r="Z14" s="41">
        <f>J29</f>
        <v>4.8584629190342881</v>
      </c>
      <c r="AA14" s="41">
        <f>K29</f>
        <v>59.826479970355678</v>
      </c>
      <c r="AB14" s="41">
        <f>K30</f>
        <v>26.565051177077986</v>
      </c>
      <c r="AD14" s="48">
        <f t="shared" si="8"/>
        <v>2.4999947916861981E-3</v>
      </c>
      <c r="AE14">
        <f t="shared" si="5"/>
        <v>8.9758174189950538E-2</v>
      </c>
      <c r="AF14">
        <f t="shared" si="5"/>
        <v>0.97892527059090217</v>
      </c>
      <c r="AG14">
        <f t="shared" si="5"/>
        <v>1.5508984557217562</v>
      </c>
      <c r="AH14">
        <f t="shared" si="5"/>
        <v>1.9997333973150531E-2</v>
      </c>
      <c r="AI14">
        <f t="shared" si="5"/>
        <v>0.21952907534291782</v>
      </c>
      <c r="AJ14">
        <f t="shared" si="5"/>
        <v>1.4181469983996315</v>
      </c>
      <c r="AK14">
        <f t="shared" si="5"/>
        <v>8.4796174523203011E-2</v>
      </c>
      <c r="AL14">
        <f t="shared" si="5"/>
        <v>1.044169055361146</v>
      </c>
      <c r="AM14">
        <f t="shared" si="5"/>
        <v>0.46364760900080604</v>
      </c>
    </row>
    <row r="15" spans="1:39" x14ac:dyDescent="0.3">
      <c r="G15" s="41">
        <f>A$2</f>
        <v>0.01</v>
      </c>
      <c r="H15" s="41">
        <f>(ATAN(H$2/($C$3/(H$3+1))))/(2*PI())*360</f>
        <v>0.57293869768348593</v>
      </c>
      <c r="I15" s="41">
        <f>(ATAN(I$2/($C$3/(I$3+1))))/(2*PI())*360</f>
        <v>19.798876354524928</v>
      </c>
      <c r="J15" s="41">
        <f t="shared" ref="J15:K15" si="13">(ATAN(J$2/($C$3/(J$3+1))))/(2*PI())*360</f>
        <v>80.459618195157375</v>
      </c>
      <c r="K15" s="41">
        <f t="shared" si="13"/>
        <v>89.714948722416182</v>
      </c>
      <c r="L15" s="41"/>
      <c r="M15" s="41">
        <f>A$2</f>
        <v>0.01</v>
      </c>
      <c r="N15" s="41">
        <f>(ATAN((N$8-$M15)/$C$3))/(2*PI())*360</f>
        <v>0</v>
      </c>
      <c r="O15" s="41">
        <f t="shared" ref="O15:Q16" si="14">(ATAN((O$8-$M15)/$C$3))/(2*PI())*360</f>
        <v>2.0045340321059046</v>
      </c>
      <c r="P15" s="41">
        <f t="shared" si="14"/>
        <v>9.3693850964874841</v>
      </c>
      <c r="Q15" s="41">
        <f t="shared" si="14"/>
        <v>44.856401855768794</v>
      </c>
      <c r="S15" s="41">
        <f>H33</f>
        <v>7.6394327413418686E-2</v>
      </c>
      <c r="T15" s="41">
        <f t="shared" ref="T15:V15" si="15">I33</f>
        <v>2.7480881800537502</v>
      </c>
      <c r="U15" s="41">
        <f t="shared" si="15"/>
        <v>38.426139975714165</v>
      </c>
      <c r="V15" s="41">
        <f t="shared" si="15"/>
        <v>87.863089146242743</v>
      </c>
      <c r="W15" s="41">
        <f>I34</f>
        <v>0.61113180443651982</v>
      </c>
      <c r="X15" s="41">
        <f t="shared" ref="X15:Y15" si="16">J34</f>
        <v>6.7862843159825896</v>
      </c>
      <c r="Y15" s="41">
        <f t="shared" si="16"/>
        <v>73.909183651147828</v>
      </c>
      <c r="Z15" s="41">
        <f>J35</f>
        <v>2.5956315409256403</v>
      </c>
      <c r="AA15" s="41">
        <f>K35</f>
        <v>42.53119639367263</v>
      </c>
      <c r="AB15" s="41">
        <f>K36</f>
        <v>14.931417178137552</v>
      </c>
      <c r="AD15" s="48">
        <f t="shared" si="8"/>
        <v>1.3333325432107193E-3</v>
      </c>
      <c r="AE15">
        <f t="shared" si="5"/>
        <v>4.7963186877076701E-2</v>
      </c>
      <c r="AF15">
        <f t="shared" si="5"/>
        <v>0.67066266140842601</v>
      </c>
      <c r="AG15">
        <f t="shared" si="5"/>
        <v>1.5335001965752295</v>
      </c>
      <c r="AH15">
        <f t="shared" si="5"/>
        <v>1.066626215107136E-2</v>
      </c>
      <c r="AI15">
        <f t="shared" si="5"/>
        <v>0.11844300529034743</v>
      </c>
      <c r="AJ15">
        <f t="shared" si="5"/>
        <v>1.2899586021736937</v>
      </c>
      <c r="AK15">
        <f t="shared" si="5"/>
        <v>4.5302316557766363E-2</v>
      </c>
      <c r="AL15">
        <f t="shared" si="5"/>
        <v>0.74230941188192578</v>
      </c>
      <c r="AM15">
        <f t="shared" si="5"/>
        <v>0.26060239174734096</v>
      </c>
    </row>
    <row r="16" spans="1:39" x14ac:dyDescent="0.3">
      <c r="G16" s="41">
        <f>A$3</f>
        <v>0.08</v>
      </c>
      <c r="H16" s="41" t="s">
        <v>33</v>
      </c>
      <c r="I16" s="41">
        <f>(ATAN(I$2/($C$3/(I$4+1))))/(2*PI())*360</f>
        <v>4.5739212599008612</v>
      </c>
      <c r="J16" s="41">
        <f t="shared" ref="J16:K16" si="17">(ATAN(J$2/($C$3/(J$4+1))))/(2*PI())*360</f>
        <v>41.748911723026602</v>
      </c>
      <c r="K16" s="41">
        <f t="shared" si="17"/>
        <v>87.797401838234194</v>
      </c>
      <c r="L16" s="41"/>
      <c r="M16" s="41">
        <f>A$3</f>
        <v>0.08</v>
      </c>
      <c r="N16" s="41" t="s">
        <v>33</v>
      </c>
      <c r="O16" s="41">
        <f>(ATAN((O$8-$M16)/$C$3))/(2*PI())*360</f>
        <v>0</v>
      </c>
      <c r="P16" s="41">
        <f t="shared" si="14"/>
        <v>7.4069121284952297</v>
      </c>
      <c r="Q16" s="41">
        <f t="shared" si="14"/>
        <v>43.830860672092584</v>
      </c>
      <c r="S16" s="41">
        <f>H39</f>
        <v>3.8197180683213969E-2</v>
      </c>
      <c r="T16" s="41">
        <f t="shared" ref="T16:V16" si="18">I39</f>
        <v>1.3748347805694054</v>
      </c>
      <c r="U16" s="41">
        <f t="shared" si="18"/>
        <v>21.636577433858612</v>
      </c>
      <c r="V16" s="41">
        <f t="shared" si="18"/>
        <v>85.732106699709192</v>
      </c>
      <c r="W16" s="41">
        <f>I40</f>
        <v>0.30557459345856619</v>
      </c>
      <c r="X16" s="41">
        <f t="shared" ref="X16:Y16" si="19">J40</f>
        <v>3.4050843842066811</v>
      </c>
      <c r="Y16" s="41">
        <f t="shared" si="19"/>
        <v>60.018360631150664</v>
      </c>
      <c r="Z16" s="41">
        <f>J41</f>
        <v>1.2984819890253725</v>
      </c>
      <c r="AA16" s="41">
        <f>K41</f>
        <v>24.639345848796061</v>
      </c>
      <c r="AB16" s="41">
        <f>K42</f>
        <v>7.594643368591445</v>
      </c>
      <c r="AD16" s="48">
        <f t="shared" si="8"/>
        <v>6.6666656790126096E-4</v>
      </c>
      <c r="AE16">
        <f t="shared" si="5"/>
        <v>2.3995393591869883E-2</v>
      </c>
      <c r="AF16">
        <f t="shared" si="5"/>
        <v>0.37762951508353837</v>
      </c>
      <c r="AG16">
        <f t="shared" si="5"/>
        <v>1.4963075365810148</v>
      </c>
      <c r="AH16">
        <f t="shared" si="5"/>
        <v>5.3332827662951063E-3</v>
      </c>
      <c r="AI16">
        <f t="shared" si="5"/>
        <v>5.9429933812650187E-2</v>
      </c>
      <c r="AJ16">
        <f t="shared" si="5"/>
        <v>1.0475180046629211</v>
      </c>
      <c r="AK16">
        <f t="shared" si="5"/>
        <v>2.2662785986337624E-2</v>
      </c>
      <c r="AL16">
        <f t="shared" si="5"/>
        <v>0.43003771059908819</v>
      </c>
      <c r="AM16">
        <f t="shared" si="5"/>
        <v>0.13255153229667402</v>
      </c>
    </row>
    <row r="17" spans="7:28" x14ac:dyDescent="0.3">
      <c r="G17" s="41">
        <f>A$4</f>
        <v>0.34</v>
      </c>
      <c r="H17" s="41" t="s">
        <v>33</v>
      </c>
      <c r="I17" s="41" t="s">
        <v>33</v>
      </c>
      <c r="J17" s="41">
        <f>(ATAN(J$2/($C$3/(J$5+1))))/(2*PI())*360</f>
        <v>18.778033222445544</v>
      </c>
      <c r="K17" s="41">
        <f>(ATAN(K$2/($C$3/(K$5+1))))/(2*PI())*360</f>
        <v>81.730038413018846</v>
      </c>
      <c r="L17" s="41"/>
      <c r="M17" s="41">
        <f>A$4</f>
        <v>0.34</v>
      </c>
      <c r="N17" s="41" t="s">
        <v>33</v>
      </c>
      <c r="O17" s="41" t="s">
        <v>33</v>
      </c>
      <c r="P17" s="41">
        <f>(ATAN((P$8-$M17)/$C$3))/(2*PI())*360</f>
        <v>0</v>
      </c>
      <c r="Q17" s="41">
        <f>(ATAN((Q$8-$M17)/$C$3))/(2*PI())*360</f>
        <v>39.692673150668817</v>
      </c>
    </row>
    <row r="18" spans="7:28" x14ac:dyDescent="0.3">
      <c r="G18" s="41">
        <f>A$5</f>
        <v>2</v>
      </c>
      <c r="H18" s="41" t="s">
        <v>33</v>
      </c>
      <c r="I18" s="41" t="s">
        <v>33</v>
      </c>
      <c r="J18" s="41" t="s">
        <v>33</v>
      </c>
      <c r="K18" s="41">
        <f>(ATAN(K$2/($C$3/(K$6+1))))/(2*PI())*360</f>
        <v>63.43494882292201</v>
      </c>
      <c r="L18" s="41"/>
      <c r="M18" s="41">
        <f>A$5</f>
        <v>2</v>
      </c>
      <c r="N18" s="41" t="s">
        <v>33</v>
      </c>
      <c r="O18" s="41" t="s">
        <v>33</v>
      </c>
      <c r="P18" s="41" t="s">
        <v>33</v>
      </c>
      <c r="Q18" s="41">
        <f>(ATAN((Q$8-$M18)/$C$3))/(2*PI())*360</f>
        <v>0</v>
      </c>
    </row>
    <row r="19" spans="7:28" x14ac:dyDescent="0.3">
      <c r="H19" s="41"/>
      <c r="I19" s="41"/>
      <c r="J19" s="41"/>
      <c r="K19" s="41"/>
      <c r="N19" s="41"/>
      <c r="O19" s="41"/>
      <c r="P19" s="41"/>
      <c r="Q19" s="41"/>
      <c r="S19">
        <f>(90-S11)*PI()/180</f>
        <v>1.550798992821746</v>
      </c>
      <c r="T19">
        <f t="shared" ref="T19:AB19" si="20">(90-T11)*PI()/180</f>
        <v>0.94677327381813969</v>
      </c>
      <c r="U19">
        <f t="shared" si="20"/>
        <v>8.3836642068414458E-2</v>
      </c>
      <c r="V19">
        <f t="shared" si="20"/>
        <v>2.4875570580907037E-3</v>
      </c>
      <c r="W19">
        <f t="shared" si="20"/>
        <v>1.4121410646084951</v>
      </c>
      <c r="X19">
        <f t="shared" si="20"/>
        <v>0.51065889760808514</v>
      </c>
      <c r="Y19">
        <f t="shared" si="20"/>
        <v>1.9228399099707104E-2</v>
      </c>
      <c r="Z19">
        <f t="shared" si="20"/>
        <v>0.97361966870221894</v>
      </c>
      <c r="AA19">
        <f t="shared" si="20"/>
        <v>7.2546877495001633E-2</v>
      </c>
      <c r="AB19">
        <f t="shared" si="20"/>
        <v>0.24497866312686398</v>
      </c>
    </row>
    <row r="20" spans="7:28" x14ac:dyDescent="0.3">
      <c r="G20" t="s">
        <v>36</v>
      </c>
      <c r="H20" s="41">
        <f>A$2</f>
        <v>0.01</v>
      </c>
      <c r="I20" s="41">
        <f>A$3</f>
        <v>0.08</v>
      </c>
      <c r="J20" s="41">
        <f>A$4</f>
        <v>0.34</v>
      </c>
      <c r="K20" s="41">
        <f>A$5</f>
        <v>2</v>
      </c>
      <c r="M20" t="s">
        <v>34</v>
      </c>
      <c r="N20" s="41">
        <f>A$2</f>
        <v>0.01</v>
      </c>
      <c r="O20" s="41">
        <f>A$3</f>
        <v>0.08</v>
      </c>
      <c r="P20" s="41">
        <f>A$4</f>
        <v>0.34</v>
      </c>
      <c r="Q20" s="41">
        <f>A$5</f>
        <v>2</v>
      </c>
      <c r="S20">
        <f t="shared" ref="S20:AB20" si="21">(90-S12)*PI()/180</f>
        <v>1.5607966601082315</v>
      </c>
      <c r="T20">
        <f t="shared" si="21"/>
        <v>1.2252407462131845</v>
      </c>
      <c r="U20">
        <f t="shared" si="21"/>
        <v>0.16651107439186288</v>
      </c>
      <c r="V20">
        <f t="shared" si="21"/>
        <v>4.9750833308539362E-3</v>
      </c>
      <c r="W20">
        <f t="shared" si="21"/>
        <v>1.4909663410826592</v>
      </c>
      <c r="X20">
        <f t="shared" si="21"/>
        <v>0.84214035810362331</v>
      </c>
      <c r="Y20">
        <f t="shared" si="21"/>
        <v>3.8442590021187995E-2</v>
      </c>
      <c r="Z20">
        <f t="shared" si="21"/>
        <v>1.243057820014341</v>
      </c>
      <c r="AA20">
        <f t="shared" si="21"/>
        <v>0.14433805870627656</v>
      </c>
      <c r="AB20">
        <f t="shared" si="21"/>
        <v>0.46364760900080615</v>
      </c>
    </row>
    <row r="21" spans="7:28" x14ac:dyDescent="0.3">
      <c r="G21" s="41">
        <f>A$2</f>
        <v>0.01</v>
      </c>
      <c r="H21" s="41">
        <f>(ATAN(H$2/($C$4/(H$3+1))))/(2*PI())*360</f>
        <v>0.28647651027707449</v>
      </c>
      <c r="I21" s="41">
        <f t="shared" ref="I21:K21" si="22">(ATAN(I$2/($C$4/(I$3+1))))/(2*PI())*360</f>
        <v>10.203973721731685</v>
      </c>
      <c r="J21" s="41">
        <f t="shared" si="22"/>
        <v>71.420729619555331</v>
      </c>
      <c r="K21" s="41">
        <f t="shared" si="22"/>
        <v>89.429911555001112</v>
      </c>
      <c r="L21" s="41"/>
      <c r="M21" s="41">
        <f>A$2</f>
        <v>0.01</v>
      </c>
      <c r="N21" s="41">
        <f>(ATAN((N$8-$M21)/$C$4))/(2*PI())*360</f>
        <v>0</v>
      </c>
      <c r="O21" s="41">
        <f t="shared" ref="O21:Q22" si="23">(ATAN((O$8-$M21)/$C$4))/(2*PI())*360</f>
        <v>1.0025738037600627</v>
      </c>
      <c r="P21" s="41">
        <f t="shared" si="23"/>
        <v>4.7162212343382794</v>
      </c>
      <c r="Q21" s="41">
        <f t="shared" si="23"/>
        <v>26.450345065034195</v>
      </c>
      <c r="S21">
        <f t="shared" ref="S21:AB21" si="24">(90-S13)*PI()/180</f>
        <v>1.5657963684609384</v>
      </c>
      <c r="T21">
        <f t="shared" si="24"/>
        <v>1.392703388563699</v>
      </c>
      <c r="U21">
        <f t="shared" si="24"/>
        <v>0.32426944075701897</v>
      </c>
      <c r="V21">
        <f t="shared" si="24"/>
        <v>9.9499203928051904E-3</v>
      </c>
      <c r="W21">
        <f t="shared" si="24"/>
        <v>1.5308176396716067</v>
      </c>
      <c r="X21">
        <f t="shared" si="24"/>
        <v>1.1510652760563691</v>
      </c>
      <c r="Y21">
        <f t="shared" si="24"/>
        <v>7.6771891269777959E-2</v>
      </c>
      <c r="Z21">
        <f t="shared" si="24"/>
        <v>1.4024061696473666</v>
      </c>
      <c r="AA21">
        <f t="shared" si="24"/>
        <v>0.28290085352808531</v>
      </c>
      <c r="AB21">
        <f t="shared" si="24"/>
        <v>0.78539816339744828</v>
      </c>
    </row>
    <row r="22" spans="7:28" x14ac:dyDescent="0.3">
      <c r="G22" s="41">
        <f>A$3</f>
        <v>0.08</v>
      </c>
      <c r="H22" s="41" t="s">
        <v>33</v>
      </c>
      <c r="I22" s="41">
        <f>(ATAN(I$2/($C$4/(I$4+1))))/(2*PI())*360</f>
        <v>2.2906100426385301</v>
      </c>
      <c r="J22" s="41">
        <f t="shared" ref="J22:K22" si="25">(ATAN(J$2/($C$4/(J$4+1))))/(2*PI())*360</f>
        <v>24.048817737909051</v>
      </c>
      <c r="K22" s="41">
        <f t="shared" si="25"/>
        <v>85.601294645004472</v>
      </c>
      <c r="L22" s="41"/>
      <c r="M22" s="41">
        <f>A$3</f>
        <v>0.08</v>
      </c>
      <c r="N22" s="41" t="s">
        <v>33</v>
      </c>
      <c r="O22" s="41">
        <f>(ATAN((O$8-$M22)/$C$4))/(2*PI())*360</f>
        <v>0</v>
      </c>
      <c r="P22" s="41">
        <f t="shared" si="23"/>
        <v>3.7189939731580428</v>
      </c>
      <c r="Q22" s="41">
        <f t="shared" si="23"/>
        <v>25.641005824305282</v>
      </c>
      <c r="S22">
        <f t="shared" ref="S22:AB22" si="26">(90-S14)*PI()/180</f>
        <v>1.5682963320032104</v>
      </c>
      <c r="T22">
        <f t="shared" si="26"/>
        <v>1.4810381526049459</v>
      </c>
      <c r="U22">
        <f t="shared" si="26"/>
        <v>0.59187105620399449</v>
      </c>
      <c r="V22">
        <f t="shared" si="26"/>
        <v>1.9897871073140339E-2</v>
      </c>
      <c r="W22">
        <f t="shared" si="26"/>
        <v>1.550798992821746</v>
      </c>
      <c r="X22">
        <f t="shared" si="26"/>
        <v>1.3512672514519786</v>
      </c>
      <c r="Y22">
        <f t="shared" si="26"/>
        <v>0.15264932839526504</v>
      </c>
      <c r="Z22">
        <f t="shared" si="26"/>
        <v>1.4860001522716937</v>
      </c>
      <c r="AA22">
        <f t="shared" si="26"/>
        <v>0.52662727143375043</v>
      </c>
      <c r="AB22">
        <f t="shared" si="26"/>
        <v>1.1071487177940904</v>
      </c>
    </row>
    <row r="23" spans="7:28" x14ac:dyDescent="0.3">
      <c r="G23" s="41">
        <f>A$4</f>
        <v>0.34</v>
      </c>
      <c r="H23" s="41" t="s">
        <v>33</v>
      </c>
      <c r="I23" s="41" t="s">
        <v>33</v>
      </c>
      <c r="J23" s="41">
        <f>(ATAN(J$2/($C$4/(J$5+1))))/(2*PI())*360</f>
        <v>9.6480453160981572</v>
      </c>
      <c r="K23" s="41">
        <f>(ATAN(K$2/($C$4/(K$5+1))))/(2*PI())*360</f>
        <v>73.790975072192026</v>
      </c>
      <c r="L23" s="41"/>
      <c r="M23" s="41">
        <f>A$4</f>
        <v>0.34</v>
      </c>
      <c r="N23" s="41" t="s">
        <v>33</v>
      </c>
      <c r="O23" s="41" t="s">
        <v>33</v>
      </c>
      <c r="P23" s="41">
        <f>(ATAN((P$8-$M23)/$C$4))/(2*PI())*360</f>
        <v>0</v>
      </c>
      <c r="Q23" s="41">
        <f>(ATAN((Q$8-$M23)/$C$4))/(2*PI())*360</f>
        <v>22.538450040828089</v>
      </c>
      <c r="S23">
        <f t="shared" ref="S23:AB23" si="27">(90-S15)*PI()/180</f>
        <v>1.5694629942516858</v>
      </c>
      <c r="T23">
        <f t="shared" si="27"/>
        <v>1.5228331399178197</v>
      </c>
      <c r="U23">
        <f t="shared" si="27"/>
        <v>0.90013366538647055</v>
      </c>
      <c r="V23">
        <f t="shared" si="27"/>
        <v>3.7296130219667177E-2</v>
      </c>
      <c r="W23">
        <f t="shared" si="27"/>
        <v>1.5601300646438252</v>
      </c>
      <c r="X23">
        <f t="shared" si="27"/>
        <v>1.4523533215045492</v>
      </c>
      <c r="Y23">
        <f t="shared" si="27"/>
        <v>0.28083772462120293</v>
      </c>
      <c r="Z23">
        <f t="shared" si="27"/>
        <v>1.5254940102371302</v>
      </c>
      <c r="AA23">
        <f t="shared" si="27"/>
        <v>0.82848691491297077</v>
      </c>
      <c r="AB23">
        <f t="shared" si="27"/>
        <v>1.3101939350475555</v>
      </c>
    </row>
    <row r="24" spans="7:28" x14ac:dyDescent="0.3">
      <c r="G24" s="41">
        <f>A$5</f>
        <v>2</v>
      </c>
      <c r="H24" s="41" t="s">
        <v>33</v>
      </c>
      <c r="I24" s="41" t="s">
        <v>33</v>
      </c>
      <c r="J24" s="41" t="s">
        <v>33</v>
      </c>
      <c r="K24" s="41">
        <f>(ATAN(K$2/($C$4/(K$6+1))))/(2*PI())*360</f>
        <v>45</v>
      </c>
      <c r="L24" s="41"/>
      <c r="M24" s="41">
        <f>A$5</f>
        <v>2</v>
      </c>
      <c r="N24" s="41" t="s">
        <v>33</v>
      </c>
      <c r="O24" s="41" t="s">
        <v>33</v>
      </c>
      <c r="P24" s="41" t="s">
        <v>33</v>
      </c>
      <c r="Q24" s="41">
        <f>(ATAN((Q$8-$M24)/$C$4))/(2*PI())*360</f>
        <v>0</v>
      </c>
      <c r="S24">
        <f t="shared" ref="S24:AB24" si="28">(90-S16)*PI()/180</f>
        <v>1.5701296602269954</v>
      </c>
      <c r="T24">
        <f t="shared" si="28"/>
        <v>1.5468009332030268</v>
      </c>
      <c r="U24">
        <f t="shared" si="28"/>
        <v>1.1931668117113583</v>
      </c>
      <c r="V24">
        <f t="shared" si="28"/>
        <v>7.4488790213881675E-2</v>
      </c>
      <c r="W24">
        <f t="shared" si="28"/>
        <v>1.5654630440286013</v>
      </c>
      <c r="X24">
        <f t="shared" si="28"/>
        <v>1.5113663929822463</v>
      </c>
      <c r="Y24">
        <f t="shared" si="28"/>
        <v>0.52327832213197556</v>
      </c>
      <c r="Z24">
        <f t="shared" si="28"/>
        <v>1.5481335408085588</v>
      </c>
      <c r="AA24">
        <f t="shared" si="28"/>
        <v>1.1407586161958083</v>
      </c>
      <c r="AB24">
        <f t="shared" si="28"/>
        <v>1.4382447944982226</v>
      </c>
    </row>
    <row r="25" spans="7:28" x14ac:dyDescent="0.3">
      <c r="H25" s="41"/>
      <c r="I25" s="41"/>
      <c r="J25" s="41"/>
      <c r="K25" s="41"/>
      <c r="N25" s="41"/>
      <c r="O25" s="41"/>
      <c r="P25" s="41"/>
      <c r="Q25" s="41"/>
    </row>
    <row r="26" spans="7:28" x14ac:dyDescent="0.3">
      <c r="G26" t="s">
        <v>37</v>
      </c>
      <c r="H26" s="41">
        <f>A$2</f>
        <v>0.01</v>
      </c>
      <c r="I26" s="41">
        <f>A$3</f>
        <v>0.08</v>
      </c>
      <c r="J26" s="41">
        <f>A$4</f>
        <v>0.34</v>
      </c>
      <c r="K26" s="41">
        <f>A$5</f>
        <v>2</v>
      </c>
      <c r="M26" t="s">
        <v>34</v>
      </c>
      <c r="N26" s="41">
        <f>A$2</f>
        <v>0.01</v>
      </c>
      <c r="O26" s="41">
        <f>A$3</f>
        <v>0.08</v>
      </c>
      <c r="P26" s="41">
        <f>A$4</f>
        <v>0.34</v>
      </c>
      <c r="Q26" s="41">
        <f>A$5</f>
        <v>2</v>
      </c>
    </row>
    <row r="27" spans="7:28" x14ac:dyDescent="0.3">
      <c r="G27" s="41">
        <f>A$2</f>
        <v>0.01</v>
      </c>
      <c r="H27" s="41">
        <f>(ATAN(H$2/($C$5/(H$3+1))))/(2*PI())*360</f>
        <v>0.14323915036830656</v>
      </c>
      <c r="I27" s="41">
        <f t="shared" ref="I27:K27" si="29">(ATAN(I$2/($C$5/(I$3+1))))/(2*PI())*360</f>
        <v>5.1427645578842425</v>
      </c>
      <c r="J27" s="41">
        <f t="shared" si="29"/>
        <v>56.088286463560777</v>
      </c>
      <c r="K27" s="41">
        <f t="shared" si="29"/>
        <v>88.859935966213612</v>
      </c>
      <c r="L27" s="41"/>
      <c r="M27" s="41">
        <f>A$2</f>
        <v>0.01</v>
      </c>
      <c r="N27" s="41">
        <f>(ATAN((N$8-$M27)/$C$5))/(2*PI())*360</f>
        <v>0</v>
      </c>
      <c r="O27" s="41">
        <f t="shared" ref="O27:Q28" si="30">(ATAN((O$8-$M27)/$C$5))/(2*PI())*360</f>
        <v>0.50132527676184158</v>
      </c>
      <c r="P27" s="41">
        <f t="shared" si="30"/>
        <v>2.3621117520302737</v>
      </c>
      <c r="Q27" s="41">
        <f t="shared" si="30"/>
        <v>13.968816868263627</v>
      </c>
    </row>
    <row r="28" spans="7:28" x14ac:dyDescent="0.3">
      <c r="G28" s="41">
        <f>A$3</f>
        <v>0.08</v>
      </c>
      <c r="H28" s="41" t="s">
        <v>33</v>
      </c>
      <c r="I28" s="41">
        <f>(ATAN(I$2/($C$5/(I$4+1))))/(2*PI())*360</f>
        <v>1.1457628381751035</v>
      </c>
      <c r="J28" s="41">
        <f>(ATAN(J$2/($C$5/(J$4+1))))/(2*PI())*360</f>
        <v>12.578089497558658</v>
      </c>
      <c r="K28" s="41">
        <f>(ATAN(K$2/($C$5/(K$4+1))))/(2*PI())*360</f>
        <v>81.253837737444798</v>
      </c>
      <c r="L28" s="41"/>
      <c r="M28" s="41">
        <f>A$3</f>
        <v>0.08</v>
      </c>
      <c r="N28" s="41" t="s">
        <v>33</v>
      </c>
      <c r="O28" s="41">
        <f>(ATAN((O$8-$M28)/$C$5))/(2*PI())*360</f>
        <v>0</v>
      </c>
      <c r="P28" s="41">
        <f t="shared" si="30"/>
        <v>1.861457630466729</v>
      </c>
      <c r="Q28" s="41">
        <f t="shared" si="30"/>
        <v>13.495733280795813</v>
      </c>
      <c r="T28" s="78" t="s">
        <v>50</v>
      </c>
      <c r="U28" s="78" t="s">
        <v>51</v>
      </c>
      <c r="V28" s="78" t="s">
        <v>52</v>
      </c>
      <c r="W28" s="78"/>
      <c r="X28" s="78"/>
    </row>
    <row r="29" spans="7:28" x14ac:dyDescent="0.3">
      <c r="G29" s="41">
        <f>A$4</f>
        <v>0.34</v>
      </c>
      <c r="H29" s="41" t="s">
        <v>33</v>
      </c>
      <c r="I29" s="41" t="s">
        <v>33</v>
      </c>
      <c r="J29" s="41">
        <f>(ATAN(J$2/($C$5/(J$5+1))))/(2*PI())*360</f>
        <v>4.8584629190342881</v>
      </c>
      <c r="K29" s="41">
        <f>(ATAN(K$2/($C$5/(K$5+1))))/(2*PI())*360</f>
        <v>59.826479970355678</v>
      </c>
      <c r="L29" s="41"/>
      <c r="M29" s="41">
        <f>A$4</f>
        <v>0.34</v>
      </c>
      <c r="N29" s="41" t="s">
        <v>33</v>
      </c>
      <c r="O29" s="41" t="s">
        <v>33</v>
      </c>
      <c r="P29" s="41">
        <f>(ATAN((P$8-$M29)/$C$5))/(2*PI())*360</f>
        <v>0</v>
      </c>
      <c r="Q29" s="41">
        <f>(ATAN((Q$8-$M29)/$C$5))/(2*PI())*360</f>
        <v>11.722520970102263</v>
      </c>
      <c r="T29" s="78"/>
      <c r="U29" s="78"/>
      <c r="V29" t="s">
        <v>53</v>
      </c>
      <c r="W29" t="s">
        <v>54</v>
      </c>
      <c r="X29" t="s">
        <v>55</v>
      </c>
    </row>
    <row r="30" spans="7:28" x14ac:dyDescent="0.3">
      <c r="G30" s="41">
        <f>A$5</f>
        <v>2</v>
      </c>
      <c r="H30" s="41" t="s">
        <v>33</v>
      </c>
      <c r="I30" s="41" t="s">
        <v>33</v>
      </c>
      <c r="J30" s="41" t="s">
        <v>33</v>
      </c>
      <c r="K30" s="41">
        <f>(ATAN(K$2/($C$5/(K$6+1))))/(2*PI())*360</f>
        <v>26.565051177077986</v>
      </c>
      <c r="L30" s="41"/>
      <c r="M30" s="41">
        <f>A$5</f>
        <v>2</v>
      </c>
      <c r="N30" s="41" t="s">
        <v>33</v>
      </c>
      <c r="O30" s="41" t="s">
        <v>33</v>
      </c>
      <c r="P30" s="41" t="s">
        <v>33</v>
      </c>
      <c r="Q30" s="41">
        <f>(ATAN((Q$8-$M30)/$C$5))/(2*PI())*360</f>
        <v>0</v>
      </c>
      <c r="S30" t="s">
        <v>56</v>
      </c>
      <c r="T30">
        <v>2.4</v>
      </c>
      <c r="U30" t="s">
        <v>57</v>
      </c>
      <c r="V30">
        <f>(47.35+47.25+47.41+47.42+47.26+47.26+47.34+47.3+47.25+47.3)/10</f>
        <v>47.314</v>
      </c>
    </row>
    <row r="31" spans="7:28" x14ac:dyDescent="0.3">
      <c r="H31" s="41"/>
      <c r="I31" s="41"/>
      <c r="J31" s="41"/>
      <c r="K31" s="41"/>
      <c r="N31" s="41"/>
      <c r="O31" s="41"/>
      <c r="P31" s="41"/>
      <c r="Q31" s="41"/>
      <c r="S31" t="s">
        <v>58</v>
      </c>
      <c r="T31">
        <v>2.4</v>
      </c>
      <c r="U31" t="s">
        <v>57</v>
      </c>
      <c r="W31">
        <f>(43.64+43.42+43.6+43.49+43.44+43.4+43.54+43.42+43.5+43.57)/10</f>
        <v>43.502000000000002</v>
      </c>
    </row>
    <row r="32" spans="7:28" x14ac:dyDescent="0.3">
      <c r="G32" t="s">
        <v>38</v>
      </c>
      <c r="H32" s="41">
        <f>A$2</f>
        <v>0.01</v>
      </c>
      <c r="I32" s="41">
        <f>A$3</f>
        <v>0.08</v>
      </c>
      <c r="J32" s="41">
        <f>A$4</f>
        <v>0.34</v>
      </c>
      <c r="K32" s="41">
        <f>A$5</f>
        <v>2</v>
      </c>
      <c r="M32" t="s">
        <v>34</v>
      </c>
      <c r="N32" s="41">
        <f>A$2</f>
        <v>0.01</v>
      </c>
      <c r="O32" s="41">
        <f>A$3</f>
        <v>0.08</v>
      </c>
      <c r="P32" s="41">
        <f>A$4</f>
        <v>0.34</v>
      </c>
      <c r="Q32" s="41">
        <f>A$5</f>
        <v>2</v>
      </c>
      <c r="S32" t="s">
        <v>59</v>
      </c>
      <c r="T32">
        <v>2.4</v>
      </c>
      <c r="U32" t="s">
        <v>57</v>
      </c>
      <c r="X32">
        <f>(35.45+35.36+35.29+35.28+35.57+35.56+35.54+35.46+35.46+35.87)/10</f>
        <v>35.483999999999995</v>
      </c>
    </row>
    <row r="33" spans="7:24" x14ac:dyDescent="0.3">
      <c r="G33" s="41">
        <f>A$2</f>
        <v>0.01</v>
      </c>
      <c r="H33" s="41">
        <f>(ATAN(H$2/($C$6/(H$3+1))))/(2*PI())*360</f>
        <v>7.6394327413418686E-2</v>
      </c>
      <c r="I33" s="41">
        <f t="shared" ref="I33:K33" si="31">(ATAN(I$2/($C$6/(I$3+1))))/(2*PI())*360</f>
        <v>2.7480881800537502</v>
      </c>
      <c r="J33" s="41">
        <f t="shared" si="31"/>
        <v>38.426139975714165</v>
      </c>
      <c r="K33" s="41">
        <f t="shared" si="31"/>
        <v>87.863089146242743</v>
      </c>
      <c r="L33" s="41"/>
      <c r="M33" s="41">
        <f>A$2</f>
        <v>0.01</v>
      </c>
      <c r="N33" s="41">
        <f>(ATAN((N$8-$M33)/$C$6))/(2*PI())*360</f>
        <v>0</v>
      </c>
      <c r="O33" s="41">
        <f t="shared" ref="O33:Q34" si="32">(ATAN((O$8-$M33)/$C$6))/(2*PI())*360</f>
        <v>0.26737836343679555</v>
      </c>
      <c r="P33" s="41">
        <f t="shared" si="32"/>
        <v>1.2603038465035898</v>
      </c>
      <c r="Q33" s="41">
        <f t="shared" si="32"/>
        <v>7.557110109365313</v>
      </c>
      <c r="S33" t="s">
        <v>56</v>
      </c>
      <c r="T33">
        <v>2.4</v>
      </c>
      <c r="U33" t="s">
        <v>60</v>
      </c>
      <c r="V33">
        <f>(47.17+47.12+47.15+47.2+47.29+47.28+47.28+47.26+47.22+47.22)/10</f>
        <v>47.219000000000008</v>
      </c>
    </row>
    <row r="34" spans="7:24" x14ac:dyDescent="0.3">
      <c r="G34" s="41">
        <f>A$3</f>
        <v>0.08</v>
      </c>
      <c r="H34" s="41" t="s">
        <v>33</v>
      </c>
      <c r="I34" s="41">
        <f>(ATAN(I$2/($C$6/(I$4+1))))/(2*PI())*360</f>
        <v>0.61113180443651982</v>
      </c>
      <c r="J34" s="41">
        <f t="shared" ref="J34:K34" si="33">(ATAN(J$2/($C$6/(J$4+1))))/(2*PI())*360</f>
        <v>6.7862843159825896</v>
      </c>
      <c r="K34" s="41">
        <f t="shared" si="33"/>
        <v>73.909183651147828</v>
      </c>
      <c r="L34" s="41"/>
      <c r="M34" s="41">
        <f>A$3</f>
        <v>0.08</v>
      </c>
      <c r="N34" s="41" t="s">
        <v>33</v>
      </c>
      <c r="O34" s="41">
        <f>(ATAN((O$8-$M34)/$C$6))/(2*PI())*360</f>
        <v>0</v>
      </c>
      <c r="P34" s="41">
        <f t="shared" si="32"/>
        <v>0.99302740300447689</v>
      </c>
      <c r="Q34" s="41">
        <f t="shared" si="32"/>
        <v>7.2941963085408554</v>
      </c>
      <c r="S34" t="s">
        <v>58</v>
      </c>
      <c r="T34">
        <v>2.4</v>
      </c>
      <c r="U34" t="s">
        <v>60</v>
      </c>
      <c r="W34">
        <f>(41.14+41.17+41.27+41.22+41.3+41.32+41.29+41.37+41.18+41.27)/10</f>
        <v>41.253</v>
      </c>
    </row>
    <row r="35" spans="7:24" x14ac:dyDescent="0.3">
      <c r="G35" s="41">
        <f>A$4</f>
        <v>0.34</v>
      </c>
      <c r="H35" s="41" t="s">
        <v>33</v>
      </c>
      <c r="I35" s="41" t="s">
        <v>33</v>
      </c>
      <c r="J35" s="41">
        <f>(ATAN(J$2/($C$6/(J$5+1))))/(2*PI())*360</f>
        <v>2.5956315409256403</v>
      </c>
      <c r="K35" s="41">
        <f>(ATAN(K$2/($C$6/(K$5+1))))/(2*PI())*360</f>
        <v>42.53119639367263</v>
      </c>
      <c r="L35" s="41"/>
      <c r="M35" s="41">
        <f>A$4</f>
        <v>0.34</v>
      </c>
      <c r="N35" s="41" t="s">
        <v>33</v>
      </c>
      <c r="O35" s="41" t="s">
        <v>33</v>
      </c>
      <c r="P35" s="41">
        <f>(ATAN((P$8-$M35)/$C$6))/(2*PI())*360</f>
        <v>0</v>
      </c>
      <c r="Q35" s="41">
        <f>(ATAN((Q$8-$M35)/$C$6))/(2*PI())*360</f>
        <v>6.3150362757657792</v>
      </c>
      <c r="S35" t="s">
        <v>59</v>
      </c>
      <c r="T35">
        <v>2.4</v>
      </c>
      <c r="U35" t="s">
        <v>60</v>
      </c>
      <c r="X35">
        <f>(36.11+36.34+36.02+36.21+36.35+36.18+36.09+36.41+36.17+36.44)/10</f>
        <v>36.232000000000006</v>
      </c>
    </row>
    <row r="36" spans="7:24" x14ac:dyDescent="0.3">
      <c r="G36" s="41">
        <f>A$5</f>
        <v>2</v>
      </c>
      <c r="H36" s="41" t="s">
        <v>33</v>
      </c>
      <c r="I36" s="41" t="s">
        <v>33</v>
      </c>
      <c r="J36" s="41" t="s">
        <v>33</v>
      </c>
      <c r="K36" s="41">
        <f>(ATAN(K$2/($C$6/(K$6+1))))/(2*PI())*360</f>
        <v>14.931417178137552</v>
      </c>
      <c r="L36" s="41"/>
      <c r="M36" s="41">
        <f>A$5</f>
        <v>2</v>
      </c>
      <c r="N36" s="41" t="s">
        <v>33</v>
      </c>
      <c r="O36" s="41" t="s">
        <v>33</v>
      </c>
      <c r="P36" s="41" t="s">
        <v>33</v>
      </c>
      <c r="Q36" s="41">
        <f>(ATAN((Q$8-$M36)/$C$6))/(2*PI())*360</f>
        <v>0</v>
      </c>
    </row>
    <row r="37" spans="7:24" x14ac:dyDescent="0.3">
      <c r="H37" s="41"/>
      <c r="I37" s="41"/>
      <c r="J37" s="41"/>
      <c r="K37" s="41"/>
      <c r="N37" s="41"/>
      <c r="O37" s="41"/>
      <c r="P37" s="41"/>
      <c r="Q37" s="41"/>
      <c r="S37" t="s">
        <v>56</v>
      </c>
      <c r="T37">
        <v>0.8</v>
      </c>
      <c r="U37" t="s">
        <v>57</v>
      </c>
      <c r="V37">
        <f>(53.87+53.87+53.9+53.78+53.88+54+53.91+53.67+53.84+53.86)/10</f>
        <v>53.858000000000004</v>
      </c>
    </row>
    <row r="38" spans="7:24" x14ac:dyDescent="0.3">
      <c r="G38" t="s">
        <v>39</v>
      </c>
      <c r="H38" s="41">
        <f>A$2</f>
        <v>0.01</v>
      </c>
      <c r="I38" s="41">
        <f>A$3</f>
        <v>0.08</v>
      </c>
      <c r="J38" s="41">
        <f>A$4</f>
        <v>0.34</v>
      </c>
      <c r="K38" s="41">
        <f>A$5</f>
        <v>2</v>
      </c>
      <c r="M38" t="s">
        <v>39</v>
      </c>
      <c r="N38" s="41">
        <f>A$2</f>
        <v>0.01</v>
      </c>
      <c r="O38" s="41">
        <f>A$3</f>
        <v>0.08</v>
      </c>
      <c r="P38" s="41">
        <f>A$4</f>
        <v>0.34</v>
      </c>
      <c r="Q38" s="41">
        <f>A$5</f>
        <v>2</v>
      </c>
      <c r="S38" t="s">
        <v>58</v>
      </c>
      <c r="T38">
        <v>0.8</v>
      </c>
      <c r="U38" t="s">
        <v>57</v>
      </c>
      <c r="W38">
        <f>(47.32+47.22+47.12+47.13+47.16+47.11+47.23+47.21+47.14+47.24)/10</f>
        <v>47.188000000000002</v>
      </c>
    </row>
    <row r="39" spans="7:24" x14ac:dyDescent="0.3">
      <c r="G39" s="41">
        <f>A$2</f>
        <v>0.01</v>
      </c>
      <c r="H39" s="41">
        <f>(ATAN(H$2/($C$7/(H$3+1))))/(2*PI())*360</f>
        <v>3.8197180683213969E-2</v>
      </c>
      <c r="I39" s="41">
        <f t="shared" ref="I39:K39" si="34">(ATAN(I$2/($C$7/(I$3+1))))/(2*PI())*360</f>
        <v>1.3748347805694054</v>
      </c>
      <c r="J39" s="41">
        <f t="shared" si="34"/>
        <v>21.636577433858612</v>
      </c>
      <c r="K39" s="41">
        <f t="shared" si="34"/>
        <v>85.732106699709192</v>
      </c>
      <c r="L39" s="41"/>
      <c r="M39" s="41">
        <f>A$2</f>
        <v>0.01</v>
      </c>
      <c r="N39" s="41">
        <f>(ATAN((N$8-$M39)/$C$7))/(2*PI())*360</f>
        <v>0</v>
      </c>
      <c r="O39" s="41">
        <f t="shared" ref="O39:Q40" si="35">(ATAN((O$8-$M39)/$C$7))/(2*PI())*360</f>
        <v>0.13368990957511584</v>
      </c>
      <c r="P39" s="41">
        <f t="shared" si="35"/>
        <v>0.630228156261744</v>
      </c>
      <c r="Q39" s="41">
        <f t="shared" si="35"/>
        <v>3.7950603281918807</v>
      </c>
      <c r="S39" t="s">
        <v>59</v>
      </c>
      <c r="T39">
        <v>0.8</v>
      </c>
      <c r="U39" t="s">
        <v>57</v>
      </c>
      <c r="X39">
        <f>(40.54+40.44+40.5+40.58+40.48+40.67+40.53+40.64+40.6+40.63)/10</f>
        <v>40.561</v>
      </c>
    </row>
    <row r="40" spans="7:24" x14ac:dyDescent="0.3">
      <c r="G40" s="41">
        <f>A$3</f>
        <v>0.08</v>
      </c>
      <c r="H40" s="41" t="s">
        <v>33</v>
      </c>
      <c r="I40" s="41">
        <f>(ATAN(I$2/($C$7/(I$4+1))))/(2*PI())*360</f>
        <v>0.30557459345856619</v>
      </c>
      <c r="J40" s="41">
        <f t="shared" ref="J40:K40" si="36">(ATAN(J$2/($C$7/(J$4+1))))/(2*PI())*360</f>
        <v>3.4050843842066811</v>
      </c>
      <c r="K40" s="41">
        <f t="shared" si="36"/>
        <v>60.018360631150664</v>
      </c>
      <c r="L40" s="41"/>
      <c r="M40" s="41">
        <f>A$3</f>
        <v>0.08</v>
      </c>
      <c r="N40" s="41" t="s">
        <v>33</v>
      </c>
      <c r="O40" s="41">
        <f>(ATAN((O$8-$M40)/$C$7))/(2*PI())*360</f>
        <v>0</v>
      </c>
      <c r="P40" s="41">
        <f t="shared" si="35"/>
        <v>0.49655099053017465</v>
      </c>
      <c r="Q40" s="41">
        <f t="shared" si="35"/>
        <v>3.6619355755198026</v>
      </c>
      <c r="S40" t="s">
        <v>56</v>
      </c>
      <c r="T40">
        <v>0.8</v>
      </c>
      <c r="U40" t="s">
        <v>60</v>
      </c>
      <c r="V40">
        <f>(50.14+50.31+50.33+50.4+50.37+50.37+50.37+50.4+50.34+50.37)/10</f>
        <v>50.339999999999996</v>
      </c>
    </row>
    <row r="41" spans="7:24" x14ac:dyDescent="0.3">
      <c r="G41" s="41">
        <f>A$4</f>
        <v>0.34</v>
      </c>
      <c r="H41" s="41" t="s">
        <v>33</v>
      </c>
      <c r="I41" s="41" t="s">
        <v>33</v>
      </c>
      <c r="J41" s="41">
        <f>(ATAN(J$2/($C$7/(J$5+1))))/(2*PI())*360</f>
        <v>1.2984819890253725</v>
      </c>
      <c r="K41" s="41">
        <f>(ATAN(K$2/($C$7/(K$5+1))))/(2*PI())*360</f>
        <v>24.639345848796061</v>
      </c>
      <c r="L41" s="41"/>
      <c r="M41" s="41">
        <f>A$4</f>
        <v>0.34</v>
      </c>
      <c r="N41" s="41" t="s">
        <v>33</v>
      </c>
      <c r="O41" s="41" t="s">
        <v>33</v>
      </c>
      <c r="P41" s="41">
        <f>(ATAN((P$8-$M41)/$C$7))/(2*PI())*360</f>
        <v>0</v>
      </c>
      <c r="Q41" s="41">
        <f>(ATAN((Q$8-$M41)/$C$7))/(2*PI())*360</f>
        <v>3.1671367449997705</v>
      </c>
      <c r="S41" t="s">
        <v>58</v>
      </c>
      <c r="T41">
        <v>0.8</v>
      </c>
      <c r="U41" t="s">
        <v>60</v>
      </c>
      <c r="W41">
        <f>(46.03+46.05+46.06+46.16+46.12+46.08+46.13+46.18+46.2+46.08)/10</f>
        <v>46.108999999999995</v>
      </c>
    </row>
    <row r="42" spans="7:24" x14ac:dyDescent="0.3">
      <c r="G42" s="41">
        <f>A$5</f>
        <v>2</v>
      </c>
      <c r="H42" s="41" t="s">
        <v>33</v>
      </c>
      <c r="I42" s="41" t="s">
        <v>33</v>
      </c>
      <c r="J42" s="41" t="s">
        <v>33</v>
      </c>
      <c r="K42" s="41">
        <f>(ATAN(K$2/($C$7/(K$6+1))))/(2*PI())*360</f>
        <v>7.594643368591445</v>
      </c>
      <c r="L42" s="41"/>
      <c r="M42" s="41">
        <f>A$5</f>
        <v>2</v>
      </c>
      <c r="N42" s="41" t="s">
        <v>33</v>
      </c>
      <c r="O42" s="41" t="s">
        <v>33</v>
      </c>
      <c r="P42" s="41" t="s">
        <v>33</v>
      </c>
      <c r="Q42" s="41">
        <f>(ATAN((Q$8-$M42)/$C$7))/(2*PI())*360</f>
        <v>0</v>
      </c>
      <c r="S42" t="s">
        <v>59</v>
      </c>
      <c r="T42">
        <v>0.8</v>
      </c>
      <c r="U42" t="s">
        <v>60</v>
      </c>
      <c r="X42">
        <f>(38.62+38.56+38.71+38.64+38.64+38.66+38.73+38.77+38.87+38.8)/10</f>
        <v>38.700000000000003</v>
      </c>
    </row>
  </sheetData>
  <mergeCells count="5">
    <mergeCell ref="G1:K1"/>
    <mergeCell ref="M1:Q1"/>
    <mergeCell ref="T28:T29"/>
    <mergeCell ref="U28:U29"/>
    <mergeCell ref="V28:X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47" workbookViewId="0">
      <selection activeCell="L68" sqref="L68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24" ht="17.399999999999999" customHeight="1" x14ac:dyDescent="0.3">
      <c r="A1" s="80" t="s">
        <v>4</v>
      </c>
      <c r="B1" s="34" t="s">
        <v>3</v>
      </c>
      <c r="C1" s="80">
        <f>Punkter!$A$2</f>
        <v>0.01</v>
      </c>
      <c r="D1" s="82"/>
      <c r="E1" s="82"/>
      <c r="F1" s="83"/>
      <c r="G1" s="80">
        <f>Punkter!$A$3</f>
        <v>0.08</v>
      </c>
      <c r="H1" s="82"/>
      <c r="I1" s="83"/>
      <c r="J1" s="80">
        <f>Punkter!$A$4</f>
        <v>0.34</v>
      </c>
      <c r="K1" s="83"/>
      <c r="L1" s="18">
        <f>Punkter!$A$5</f>
        <v>2</v>
      </c>
    </row>
    <row r="2" spans="1:24" ht="17.399999999999999" customHeight="1" thickBot="1" x14ac:dyDescent="0.35">
      <c r="A2" s="81"/>
      <c r="B2" s="4" t="s">
        <v>2</v>
      </c>
      <c r="C2" s="35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35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24" ht="17.399999999999999" customHeight="1" x14ac:dyDescent="0.3">
      <c r="A3" s="84">
        <f>Punkter!$C$2</f>
        <v>1</v>
      </c>
      <c r="B3" s="85"/>
      <c r="C3" s="2">
        <v>48.76</v>
      </c>
      <c r="D3" s="14">
        <v>40.549999999999997</v>
      </c>
      <c r="E3" s="13">
        <v>37.200000000000003</v>
      </c>
      <c r="F3" s="34">
        <v>65.05</v>
      </c>
      <c r="G3" s="13">
        <v>36.729999999999997</v>
      </c>
      <c r="H3" s="38">
        <v>36.51</v>
      </c>
      <c r="I3" s="33">
        <v>63.65</v>
      </c>
      <c r="J3" s="10">
        <v>37.590000000000003</v>
      </c>
      <c r="K3" s="34">
        <v>62.61</v>
      </c>
      <c r="L3" s="34">
        <v>38.090000000000003</v>
      </c>
      <c r="O3" s="2">
        <f>(C3-[1]Total!C$12)^2</f>
        <v>0.13176899999999966</v>
      </c>
      <c r="P3" s="2">
        <f>(D3-[1]Total!D$12)^2</f>
        <v>0.26832400000000073</v>
      </c>
      <c r="Q3" s="2">
        <f>(E3-[1]Total!E$12)^2</f>
        <v>3.4595999999997337E-2</v>
      </c>
      <c r="R3" s="2">
        <f>(F3-[1]Total!F$12)^2</f>
        <v>2.8900000000034399E-4</v>
      </c>
      <c r="S3" s="2">
        <f>(G3-[1]Total!G$12)^2</f>
        <v>7.2899999999997855E-2</v>
      </c>
      <c r="T3" s="2">
        <f>(H3-[1]Total!H$12)^2</f>
        <v>0.22467599999999008</v>
      </c>
      <c r="U3" s="2">
        <f>(I3-[1]Total!I$12)^2</f>
        <v>2.7888999999998158E-2</v>
      </c>
      <c r="V3" s="2">
        <f>(J3-[1]Total!J$12)^2</f>
        <v>8.1000000000134038E-5</v>
      </c>
      <c r="W3" s="2">
        <f>(K3-[1]Total!K$12)^2</f>
        <v>5.3824000000002981E-2</v>
      </c>
      <c r="X3" s="2">
        <f>(L3-[1]Total!L$12)^2</f>
        <v>1.4640999999998816E-2</v>
      </c>
    </row>
    <row r="4" spans="1:24" ht="17.399999999999999" customHeight="1" x14ac:dyDescent="0.3">
      <c r="A4" s="86"/>
      <c r="B4" s="87"/>
      <c r="C4" s="2">
        <v>49.15</v>
      </c>
      <c r="D4" s="14">
        <v>41.18</v>
      </c>
      <c r="E4" s="14">
        <v>37.44</v>
      </c>
      <c r="F4" s="8">
        <v>64.55</v>
      </c>
      <c r="G4" s="14">
        <v>36.450000000000003</v>
      </c>
      <c r="H4" s="37">
        <v>36.85</v>
      </c>
      <c r="I4" s="1">
        <v>63.84</v>
      </c>
      <c r="J4" s="11">
        <v>37.520000000000003</v>
      </c>
      <c r="K4" s="8">
        <v>62.81</v>
      </c>
      <c r="L4" s="8">
        <v>38.33</v>
      </c>
      <c r="O4" s="2">
        <f>(C4-[1]Total!C$12)^2</f>
        <v>7.2900000000005523E-4</v>
      </c>
      <c r="P4" s="2">
        <f>(D4-[1]Total!D$12)^2</f>
        <v>1.2544000000000419E-2</v>
      </c>
      <c r="Q4" s="2">
        <f>(E4-[1]Total!E$12)^2</f>
        <v>2.9160000000002209E-3</v>
      </c>
      <c r="R4" s="2">
        <f>(F4-[1]Total!F$12)^2</f>
        <v>0.23328899999999023</v>
      </c>
      <c r="S4" s="2">
        <f>(G4-[1]Total!G$12)^2</f>
        <v>0.30249999999998906</v>
      </c>
      <c r="T4" s="2">
        <f>(H4-[1]Total!H$12)^2</f>
        <v>0.66259599999998853</v>
      </c>
      <c r="U4" s="2">
        <f>(I4-[1]Total!I$12)^2</f>
        <v>5.2900000000047592E-4</v>
      </c>
      <c r="V4" s="2">
        <f>(J4-[1]Total!J$12)^2</f>
        <v>3.720999999999126E-3</v>
      </c>
      <c r="W4" s="2">
        <f>(K4-[1]Total!K$12)^2</f>
        <v>1.0240000000002292E-3</v>
      </c>
      <c r="X4" s="2">
        <f>(L4-[1]Total!L$12)^2</f>
        <v>1.4160999999999946E-2</v>
      </c>
    </row>
    <row r="5" spans="1:24" ht="17.399999999999999" customHeight="1" x14ac:dyDescent="0.3">
      <c r="A5" s="86"/>
      <c r="B5" s="87"/>
      <c r="C5" s="2">
        <v>48.99</v>
      </c>
      <c r="D5" s="14">
        <v>41.16</v>
      </c>
      <c r="E5" s="14">
        <v>37.15</v>
      </c>
      <c r="F5" s="9">
        <v>64.989999999999995</v>
      </c>
      <c r="G5" s="14">
        <v>37</v>
      </c>
      <c r="H5" s="37">
        <v>35.82</v>
      </c>
      <c r="I5" s="1">
        <v>63.62</v>
      </c>
      <c r="J5" s="11">
        <v>37.47</v>
      </c>
      <c r="K5" s="8">
        <v>62.77</v>
      </c>
      <c r="L5" s="8">
        <v>38.020000000000003</v>
      </c>
      <c r="O5" s="2">
        <f>(C5-[1]Total!C$12)^2</f>
        <v>1.768899999999882E-2</v>
      </c>
      <c r="P5" s="2">
        <f>(D5-[1]Total!D$12)^2</f>
        <v>8.4639999999997703E-3</v>
      </c>
      <c r="Q5" s="2">
        <f>(E5-[1]Total!E$12)^2</f>
        <v>5.5695999999998629E-2</v>
      </c>
      <c r="R5" s="2">
        <f>(F5-[1]Total!F$12)^2</f>
        <v>1.8489999999993254E-3</v>
      </c>
      <c r="S5" s="2">
        <f>(G5-[1]Total!G$12)^2</f>
        <v>5.0487097934144756E-29</v>
      </c>
      <c r="T5" s="2">
        <f>(H5-[1]Total!H$12)^2</f>
        <v>4.6656000000003535E-2</v>
      </c>
      <c r="U5" s="2">
        <f>(I5-[1]Total!I$12)^2</f>
        <v>3.8808999999998275E-2</v>
      </c>
      <c r="V5" s="2">
        <f>(J5-[1]Total!J$12)^2</f>
        <v>1.2320999999999357E-2</v>
      </c>
      <c r="W5" s="2">
        <f>(K5-[1]Total!K$12)^2</f>
        <v>5.1840000000003932E-3</v>
      </c>
      <c r="X5" s="2">
        <f>(L5-[1]Total!L$12)^2</f>
        <v>3.6480999999998244E-2</v>
      </c>
    </row>
    <row r="6" spans="1:24" ht="17.399999999999999" customHeight="1" x14ac:dyDescent="0.3">
      <c r="A6" s="86"/>
      <c r="B6" s="87"/>
      <c r="C6" s="2">
        <v>48.92</v>
      </c>
      <c r="D6" s="14">
        <v>40.98</v>
      </c>
      <c r="E6" s="14">
        <v>37.83</v>
      </c>
      <c r="F6" s="9">
        <v>65</v>
      </c>
      <c r="G6" s="14">
        <v>37.1</v>
      </c>
      <c r="H6" s="39">
        <v>36.17</v>
      </c>
      <c r="I6" s="1">
        <v>63.8</v>
      </c>
      <c r="J6" s="11">
        <v>37.590000000000003</v>
      </c>
      <c r="K6" s="8">
        <v>62.68</v>
      </c>
      <c r="L6" s="8">
        <v>38.24</v>
      </c>
      <c r="O6" s="2">
        <f>(C6-[1]Total!C$12)^2</f>
        <v>4.1208999999998316E-2</v>
      </c>
      <c r="P6" s="2">
        <f>(D6-[1]Total!D$12)^2</f>
        <v>7.74400000000017E-3</v>
      </c>
      <c r="Q6" s="2">
        <f>(E6-[1]Total!E$12)^2</f>
        <v>0.19713600000000231</v>
      </c>
      <c r="R6" s="2">
        <f>(F6-[1]Total!F$12)^2</f>
        <v>1.0889999999991447E-3</v>
      </c>
      <c r="S6" s="2">
        <f>(G6-[1]Total!G$12)^2</f>
        <v>1.0000000000001705E-2</v>
      </c>
      <c r="T6" s="2">
        <f>(H6-[1]Total!H$12)^2</f>
        <v>1.7955999999998189E-2</v>
      </c>
      <c r="U6" s="2">
        <f>(I6-[1]Total!I$12)^2</f>
        <v>2.8899999999986087E-4</v>
      </c>
      <c r="V6" s="2">
        <f>(J6-[1]Total!J$12)^2</f>
        <v>8.1000000000134038E-5</v>
      </c>
      <c r="W6" s="2">
        <f>(K6-[1]Total!K$12)^2</f>
        <v>2.6244000000001988E-2</v>
      </c>
      <c r="X6" s="2">
        <f>(L6-[1]Total!L$12)^2</f>
        <v>8.4100000000020107E-4</v>
      </c>
    </row>
    <row r="7" spans="1:24" ht="17.399999999999999" customHeight="1" x14ac:dyDescent="0.3">
      <c r="A7" s="86"/>
      <c r="B7" s="87"/>
      <c r="C7" s="2">
        <v>49.16</v>
      </c>
      <c r="D7" s="14">
        <v>41.48</v>
      </c>
      <c r="E7" s="14">
        <v>37.299999999999997</v>
      </c>
      <c r="F7" s="8">
        <v>65.849999999999994</v>
      </c>
      <c r="G7" s="14">
        <v>37.51</v>
      </c>
      <c r="H7" s="37">
        <v>35.72</v>
      </c>
      <c r="I7" s="1">
        <v>64.84</v>
      </c>
      <c r="J7" s="11">
        <v>37.76</v>
      </c>
      <c r="K7" s="8">
        <v>63.27</v>
      </c>
      <c r="L7" s="8">
        <v>38.07</v>
      </c>
      <c r="O7" s="2">
        <f>(C7-[1]Total!C$12)^2</f>
        <v>1.3689999999999284E-3</v>
      </c>
      <c r="P7" s="2">
        <f>(D7-[1]Total!D$12)^2</f>
        <v>0.1697439999999992</v>
      </c>
      <c r="Q7" s="2">
        <f>(E7-[1]Total!E$12)^2</f>
        <v>7.3959999999997457E-3</v>
      </c>
      <c r="R7" s="2">
        <f>(F7-[1]Total!F$12)^2</f>
        <v>0.66748900000001188</v>
      </c>
      <c r="S7" s="2">
        <f>(G7-[1]Total!G$12)^2</f>
        <v>0.26010000000000522</v>
      </c>
      <c r="T7" s="2">
        <f>(H7-[1]Total!H$12)^2</f>
        <v>9.9856000000006065E-2</v>
      </c>
      <c r="U7" s="2">
        <f>(I7-[1]Total!I$12)^2</f>
        <v>1.0465290000000211</v>
      </c>
      <c r="V7" s="2">
        <f>(J7-[1]Total!J$12)^2</f>
        <v>3.2041000000000736E-2</v>
      </c>
      <c r="W7" s="2">
        <f>(K7-[1]Total!K$12)^2</f>
        <v>0.18318399999999765</v>
      </c>
      <c r="X7" s="2">
        <f>(L7-[1]Total!L$12)^2</f>
        <v>1.9880999999999503E-2</v>
      </c>
    </row>
    <row r="8" spans="1:24" ht="17.399999999999999" customHeight="1" x14ac:dyDescent="0.3">
      <c r="A8" s="86"/>
      <c r="B8" s="87"/>
      <c r="C8" s="2">
        <v>49.1</v>
      </c>
      <c r="D8" s="14">
        <v>41.23</v>
      </c>
      <c r="E8" s="14">
        <v>37.5</v>
      </c>
      <c r="F8" s="8">
        <v>64.98</v>
      </c>
      <c r="G8" s="14">
        <v>36.86</v>
      </c>
      <c r="H8" s="37">
        <v>36.229999999999997</v>
      </c>
      <c r="I8" s="1">
        <v>63.23</v>
      </c>
      <c r="J8" s="11">
        <v>37.450000000000003</v>
      </c>
      <c r="K8" s="8">
        <v>62.32</v>
      </c>
      <c r="L8" s="8">
        <v>38.4</v>
      </c>
      <c r="O8" s="2">
        <f>(C8-[1]Total!C$12)^2</f>
        <v>5.2899999999982215E-4</v>
      </c>
      <c r="P8" s="2">
        <f>(D8-[1]Total!D$12)^2</f>
        <v>2.6243999999999688E-2</v>
      </c>
      <c r="Q8" s="2">
        <f>(E8-[1]Total!E$12)^2</f>
        <v>1.2996000000000984E-2</v>
      </c>
      <c r="R8" s="2">
        <f>(F8-[1]Total!F$12)^2</f>
        <v>2.8089999999982044E-3</v>
      </c>
      <c r="S8" s="2">
        <f>(G8-[1]Total!G$12)^2</f>
        <v>1.9599999999998171E-2</v>
      </c>
      <c r="T8" s="2">
        <f>(H8-[1]Total!H$12)^2</f>
        <v>3.7635999999995499E-2</v>
      </c>
      <c r="U8" s="2">
        <f>(I8-[1]Total!I$12)^2</f>
        <v>0.34456899999999552</v>
      </c>
      <c r="V8" s="2">
        <f>(J8-[1]Total!J$12)^2</f>
        <v>1.7160999999998199E-2</v>
      </c>
      <c r="W8" s="2">
        <f>(K8-[1]Total!K$12)^2</f>
        <v>0.27248400000000583</v>
      </c>
      <c r="X8" s="2">
        <f>(L8-[1]Total!L$12)^2</f>
        <v>3.5721000000000024E-2</v>
      </c>
    </row>
    <row r="9" spans="1:24" ht="17.399999999999999" customHeight="1" x14ac:dyDescent="0.3">
      <c r="A9" s="86"/>
      <c r="B9" s="87"/>
      <c r="C9" s="2">
        <v>49.68</v>
      </c>
      <c r="D9" s="14">
        <v>41.18</v>
      </c>
      <c r="E9" s="14">
        <v>37.4</v>
      </c>
      <c r="F9" s="8">
        <v>65.540000000000006</v>
      </c>
      <c r="G9" s="14">
        <v>36.96</v>
      </c>
      <c r="H9" s="37">
        <v>35.86</v>
      </c>
      <c r="I9" s="1">
        <v>63.68</v>
      </c>
      <c r="J9" s="11">
        <v>37.659999999999997</v>
      </c>
      <c r="K9" s="8">
        <v>63.19</v>
      </c>
      <c r="L9" s="8">
        <v>38.020000000000003</v>
      </c>
      <c r="O9" s="2">
        <f>(C9-[1]Total!C$12)^2</f>
        <v>0.31024900000000238</v>
      </c>
      <c r="P9" s="2">
        <f>(D9-[1]Total!D$12)^2</f>
        <v>1.2544000000000419E-2</v>
      </c>
      <c r="Q9" s="2">
        <f>(E9-[1]Total!E$12)^2</f>
        <v>1.9600000000008117E-4</v>
      </c>
      <c r="R9" s="2">
        <f>(F9-[1]Total!F$12)^2</f>
        <v>0.25704900000001946</v>
      </c>
      <c r="S9" s="2">
        <f>(G9-[1]Total!G$12)^2</f>
        <v>1.5999999999993634E-3</v>
      </c>
      <c r="T9" s="2">
        <f>(H9-[1]Total!H$12)^2</f>
        <v>3.0976000000003182E-2</v>
      </c>
      <c r="U9" s="2">
        <f>(I9-[1]Total!I$12)^2</f>
        <v>1.8768999999998176E-2</v>
      </c>
      <c r="V9" s="2">
        <f>(J9-[1]Total!J$12)^2</f>
        <v>6.2410000000000989E-3</v>
      </c>
      <c r="W9" s="2">
        <f>(K9-[1]Total!K$12)^2</f>
        <v>0.12110399999999434</v>
      </c>
      <c r="X9" s="2">
        <f>(L9-[1]Total!L$12)^2</f>
        <v>3.6480999999998244E-2</v>
      </c>
    </row>
    <row r="10" spans="1:24" ht="17.399999999999999" customHeight="1" x14ac:dyDescent="0.3">
      <c r="A10" s="86"/>
      <c r="B10" s="87"/>
      <c r="C10" s="2">
        <v>49.08</v>
      </c>
      <c r="D10" s="14">
        <v>40.86</v>
      </c>
      <c r="E10" s="14">
        <v>37.64</v>
      </c>
      <c r="F10" s="8">
        <v>64.599999999999994</v>
      </c>
      <c r="G10" s="14">
        <v>36.880000000000003</v>
      </c>
      <c r="H10" s="37">
        <v>35.78</v>
      </c>
      <c r="I10" s="1">
        <v>63.65</v>
      </c>
      <c r="J10" s="11">
        <v>37.630000000000003</v>
      </c>
      <c r="K10" s="8">
        <v>62.69</v>
      </c>
      <c r="L10" s="8">
        <v>38.799999999999997</v>
      </c>
      <c r="O10" s="2">
        <f>(C10-[1]Total!C$12)^2</f>
        <v>1.8489999999999364E-3</v>
      </c>
      <c r="P10" s="2">
        <f>(D10-[1]Total!D$12)^2</f>
        <v>4.3263999999999338E-2</v>
      </c>
      <c r="Q10" s="2">
        <f>(E10-[1]Total!E$12)^2</f>
        <v>6.4516000000002488E-2</v>
      </c>
      <c r="R10" s="2">
        <f>(F10-[1]Total!F$12)^2</f>
        <v>0.18748899999999369</v>
      </c>
      <c r="S10" s="2">
        <f>(G10-[1]Total!G$12)^2</f>
        <v>1.439999999999768E-2</v>
      </c>
      <c r="T10" s="2">
        <f>(H10-[1]Total!H$12)^2</f>
        <v>6.5536000000003758E-2</v>
      </c>
      <c r="U10" s="2">
        <f>(I10-[1]Total!I$12)^2</f>
        <v>2.7888999999998158E-2</v>
      </c>
      <c r="V10" s="2">
        <f>(J10-[1]Total!J$12)^2</f>
        <v>2.4010000000006461E-3</v>
      </c>
      <c r="W10" s="2">
        <f>(K10-[1]Total!K$12)^2</f>
        <v>2.310400000000247E-2</v>
      </c>
      <c r="X10" s="2">
        <f>(L10-[1]Total!L$12)^2</f>
        <v>0.34692099999999837</v>
      </c>
    </row>
    <row r="11" spans="1:24" ht="17.399999999999999" customHeight="1" x14ac:dyDescent="0.3">
      <c r="A11" s="86"/>
      <c r="B11" s="87"/>
      <c r="C11" s="2">
        <v>49.12</v>
      </c>
      <c r="D11" s="14">
        <v>40.97</v>
      </c>
      <c r="E11" s="14">
        <v>37.25</v>
      </c>
      <c r="F11" s="8">
        <v>65.2</v>
      </c>
      <c r="G11" s="14">
        <v>37.630000000000003</v>
      </c>
      <c r="H11" s="37">
        <v>35.69</v>
      </c>
      <c r="I11" s="1">
        <v>64.23</v>
      </c>
      <c r="J11" s="11">
        <v>37.57</v>
      </c>
      <c r="K11" s="8">
        <v>63.14</v>
      </c>
      <c r="L11" s="8">
        <v>38.07</v>
      </c>
      <c r="O11" s="2">
        <f>(C11-[1]Total!C$12)^2</f>
        <v>9.0000000000006829E-6</v>
      </c>
      <c r="P11" s="2">
        <f>(D11-[1]Total!D$12)^2</f>
        <v>9.6039999999998002E-3</v>
      </c>
      <c r="Q11" s="2">
        <f>(E11-[1]Total!E$12)^2</f>
        <v>1.8495999999998826E-2</v>
      </c>
      <c r="R11" s="2">
        <f>(F11-[1]Total!F$12)^2</f>
        <v>2.7889000000005278E-2</v>
      </c>
      <c r="S11" s="2">
        <f>(G11-[1]Total!G$12)^2</f>
        <v>0.39690000000001219</v>
      </c>
      <c r="T11" s="2">
        <f>(H11-[1]Total!H$12)^2</f>
        <v>0.11971600000000743</v>
      </c>
      <c r="U11" s="2">
        <f>(I11-[1]Total!I$12)^2</f>
        <v>0.17056900000000902</v>
      </c>
      <c r="V11" s="2">
        <f>(J11-[1]Total!J$12)^2</f>
        <v>1.2099999999990496E-4</v>
      </c>
      <c r="W11" s="2">
        <f>(K11-[1]Total!K$12)^2</f>
        <v>8.8803999999996844E-2</v>
      </c>
      <c r="X11" s="2">
        <f>(L11-[1]Total!L$12)^2</f>
        <v>1.9880999999999503E-2</v>
      </c>
    </row>
    <row r="12" spans="1:24" ht="17.399999999999999" customHeight="1" thickBot="1" x14ac:dyDescent="0.35">
      <c r="A12" s="86"/>
      <c r="B12" s="87"/>
      <c r="C12" s="35">
        <v>49.27</v>
      </c>
      <c r="D12" s="15">
        <v>41.09</v>
      </c>
      <c r="E12" s="15">
        <v>37.15</v>
      </c>
      <c r="F12" s="4">
        <v>64.569999999999993</v>
      </c>
      <c r="G12" s="15">
        <v>36.880000000000003</v>
      </c>
      <c r="H12" s="36">
        <v>35.729999999999997</v>
      </c>
      <c r="I12" s="6">
        <v>63.63</v>
      </c>
      <c r="J12" s="12">
        <v>37.57</v>
      </c>
      <c r="K12" s="4">
        <v>62.94</v>
      </c>
      <c r="L12" s="4">
        <v>38.07</v>
      </c>
      <c r="O12" s="2">
        <f>(C12-[1]Total!C$12)^2</f>
        <v>2.1609000000001637E-2</v>
      </c>
      <c r="P12" s="2">
        <f>(D12-[1]Total!D$12)^2</f>
        <v>4.8400000000024508E-4</v>
      </c>
      <c r="Q12" s="2">
        <f>(E12-[1]Total!E$12)^2</f>
        <v>5.5695999999998629E-2</v>
      </c>
      <c r="R12" s="2">
        <f>(F12-[1]Total!F$12)^2</f>
        <v>0.21436899999999431</v>
      </c>
      <c r="S12" s="2">
        <f>(G12-[1]Total!G$12)^2</f>
        <v>1.439999999999768E-2</v>
      </c>
      <c r="T12" s="2">
        <f>(H12-[1]Total!H$12)^2</f>
        <v>9.3636000000007102E-2</v>
      </c>
      <c r="U12" s="2">
        <f>(I12-[1]Total!I$12)^2</f>
        <v>3.4968999999996447E-2</v>
      </c>
      <c r="V12" s="2">
        <f>(J12-[1]Total!J$12)^2</f>
        <v>1.2099999999990496E-4</v>
      </c>
      <c r="W12" s="2">
        <f>(K12-[1]Total!K$12)^2</f>
        <v>9.6039999999984072E-3</v>
      </c>
      <c r="X12" s="2">
        <f>(L12-[1]Total!L$12)^2</f>
        <v>1.9880999999999503E-2</v>
      </c>
    </row>
    <row r="13" spans="1:24" ht="16.95" customHeight="1" x14ac:dyDescent="0.3">
      <c r="A13" s="84">
        <f>Punkter!$C$3</f>
        <v>2</v>
      </c>
      <c r="B13" s="85"/>
      <c r="C13" s="2">
        <v>59.74</v>
      </c>
      <c r="D13" s="14">
        <v>52.4</v>
      </c>
      <c r="E13" s="14">
        <v>46.08</v>
      </c>
      <c r="F13" s="8">
        <v>53.21</v>
      </c>
      <c r="G13" s="14">
        <v>47.12</v>
      </c>
      <c r="H13" s="37">
        <v>41.03</v>
      </c>
      <c r="I13" s="1">
        <v>53.07</v>
      </c>
      <c r="J13" s="11">
        <v>51.58</v>
      </c>
      <c r="K13" s="8">
        <v>56.98</v>
      </c>
      <c r="L13" s="8">
        <v>45.44</v>
      </c>
      <c r="O13" s="2">
        <f>(C13-[1]Total!C$13)^2</f>
        <v>8.0372250000000047</v>
      </c>
      <c r="P13" s="2">
        <f>(D13-[1]Total!D$13)^2</f>
        <v>0.14212900000000184</v>
      </c>
      <c r="Q13" s="2">
        <f>(E13-[1]Total!E$13)^2</f>
        <v>4.3560000000003301E-3</v>
      </c>
      <c r="R13" s="2">
        <f>(F13-[1]Total!F$13)^2</f>
        <v>1.0240000000002292E-3</v>
      </c>
      <c r="S13" s="2">
        <f>(G13-[1]Total!G$13)^2</f>
        <v>8.7024999999996813E-2</v>
      </c>
      <c r="T13" s="2">
        <f>(H13-[1]Total!H$13)^2</f>
        <v>6.3000999999998836E-2</v>
      </c>
      <c r="U13" s="2">
        <f>(I13-[1]Total!I$13)^2</f>
        <v>9.9856000000001582E-2</v>
      </c>
      <c r="V13" s="2">
        <f>(J13-[1]Total!J$13)^2</f>
        <v>2.0164000000000855E-2</v>
      </c>
      <c r="W13" s="2">
        <f>(K13-[1]Total!K$13)^2</f>
        <v>3.3489000000002538E-2</v>
      </c>
      <c r="X13" s="2">
        <f>(L13-[1]Total!L$13)^2</f>
        <v>2.160899999999746E-2</v>
      </c>
    </row>
    <row r="14" spans="1:24" ht="16.95" customHeight="1" x14ac:dyDescent="0.3">
      <c r="A14" s="86"/>
      <c r="B14" s="87"/>
      <c r="C14" s="2">
        <v>60.86</v>
      </c>
      <c r="D14" s="14">
        <v>52.32</v>
      </c>
      <c r="E14" s="14">
        <v>45.88</v>
      </c>
      <c r="F14" s="8">
        <v>53.29</v>
      </c>
      <c r="G14" s="14">
        <v>46.8</v>
      </c>
      <c r="H14" s="37">
        <v>41.17</v>
      </c>
      <c r="I14" s="1">
        <v>53.32</v>
      </c>
      <c r="J14" s="11">
        <v>51.52</v>
      </c>
      <c r="K14" s="8">
        <v>56.67</v>
      </c>
      <c r="L14" s="8">
        <v>45.54</v>
      </c>
      <c r="O14" s="2">
        <f>(C14-[1]Total!C$13)^2</f>
        <v>2.9412250000000117</v>
      </c>
      <c r="P14" s="2">
        <f>(D14-[1]Total!D$13)^2</f>
        <v>0.20884900000000067</v>
      </c>
      <c r="Q14" s="2">
        <f>(E14-[1]Total!E$13)^2</f>
        <v>1.7955999999998189E-2</v>
      </c>
      <c r="R14" s="2">
        <f>(F14-[1]Total!F$13)^2</f>
        <v>1.2544000000000419E-2</v>
      </c>
      <c r="S14" s="2">
        <f>(G14-[1]Total!G$13)^2</f>
        <v>6.2500000000028418E-4</v>
      </c>
      <c r="T14" s="2">
        <f>(H14-[1]Total!H$13)^2</f>
        <v>1.2320999999999357E-2</v>
      </c>
      <c r="U14" s="2">
        <f>(I14-[1]Total!I$13)^2</f>
        <v>4.3560000000003301E-3</v>
      </c>
      <c r="V14" s="2">
        <f>(J14-[1]Total!J$13)^2</f>
        <v>4.0803999999999264E-2</v>
      </c>
      <c r="W14" s="2">
        <f>(K14-[1]Total!K$13)^2</f>
        <v>1.612899999999701E-2</v>
      </c>
      <c r="X14" s="2">
        <f>(L14-[1]Total!L$13)^2</f>
        <v>6.1008999999996434E-2</v>
      </c>
    </row>
    <row r="15" spans="1:24" ht="16.95" customHeight="1" x14ac:dyDescent="0.3">
      <c r="A15" s="86"/>
      <c r="B15" s="87"/>
      <c r="C15" s="2">
        <v>62.99</v>
      </c>
      <c r="D15" s="14">
        <v>52.88</v>
      </c>
      <c r="E15" s="14">
        <v>46.06</v>
      </c>
      <c r="F15" s="8">
        <v>53.42</v>
      </c>
      <c r="G15" s="14">
        <v>47.37</v>
      </c>
      <c r="H15" s="37">
        <v>41.04</v>
      </c>
      <c r="I15" s="1">
        <v>53.33</v>
      </c>
      <c r="J15" s="11">
        <v>51.61</v>
      </c>
      <c r="K15" s="8">
        <v>56.69</v>
      </c>
      <c r="L15" s="8">
        <v>45.21</v>
      </c>
      <c r="O15" s="2">
        <f>(C15-[1]Total!C$13)^2</f>
        <v>0.1722249999999993</v>
      </c>
      <c r="P15" s="2">
        <f>(D15-[1]Total!D$13)^2</f>
        <v>1.0609000000000316E-2</v>
      </c>
      <c r="Q15" s="2">
        <f>(E15-[1]Total!E$13)^2</f>
        <v>2.1160000000005961E-3</v>
      </c>
      <c r="R15" s="2">
        <f>(F15-[1]Total!F$13)^2</f>
        <v>5.8564000000002149E-2</v>
      </c>
      <c r="S15" s="2">
        <f>(G15-[1]Total!G$13)^2</f>
        <v>0.2970249999999941</v>
      </c>
      <c r="T15" s="2">
        <f>(H15-[1]Total!H$13)^2</f>
        <v>5.8080999999999834E-2</v>
      </c>
      <c r="U15" s="2">
        <f>(I15-[1]Total!I$13)^2</f>
        <v>3.136000000000503E-3</v>
      </c>
      <c r="V15" s="2">
        <f>(J15-[1]Total!J$13)^2</f>
        <v>1.2544000000000419E-2</v>
      </c>
      <c r="W15" s="2">
        <f>(K15-[1]Total!K$13)^2</f>
        <v>1.1448999999998334E-2</v>
      </c>
      <c r="X15" s="2">
        <f>(L15-[1]Total!L$13)^2</f>
        <v>6.8890000000009152E-3</v>
      </c>
    </row>
    <row r="16" spans="1:24" ht="16.95" customHeight="1" x14ac:dyDescent="0.3">
      <c r="A16" s="86"/>
      <c r="B16" s="87"/>
      <c r="C16" s="2">
        <v>63.02</v>
      </c>
      <c r="D16" s="14">
        <v>52.41</v>
      </c>
      <c r="E16" s="14">
        <v>45.94</v>
      </c>
      <c r="F16" s="8">
        <v>53.03</v>
      </c>
      <c r="G16" s="14">
        <v>46.7</v>
      </c>
      <c r="H16" s="37">
        <v>41.53</v>
      </c>
      <c r="I16" s="1">
        <v>53.53</v>
      </c>
      <c r="J16" s="11">
        <v>51.92</v>
      </c>
      <c r="K16" s="8">
        <v>56.12</v>
      </c>
      <c r="L16" s="8">
        <v>45.31</v>
      </c>
      <c r="O16" s="2">
        <f>(C16-[1]Total!C$13)^2</f>
        <v>0.19802500000000026</v>
      </c>
      <c r="P16" s="2">
        <f>(D16-[1]Total!D$13)^2</f>
        <v>0.13468900000000325</v>
      </c>
      <c r="Q16" s="2">
        <f>(E16-[1]Total!E$13)^2</f>
        <v>5.4759999999997137E-3</v>
      </c>
      <c r="R16" s="2">
        <f>(F16-[1]Total!F$13)^2</f>
        <v>2.1903999999998855E-2</v>
      </c>
      <c r="S16" s="2">
        <f>(G16-[1]Total!G$13)^2</f>
        <v>1.5625E-2</v>
      </c>
      <c r="T16" s="2">
        <f>(H16-[1]Total!H$13)^2</f>
        <v>6.2001000000001159E-2</v>
      </c>
      <c r="U16" s="2">
        <f>(I16-[1]Total!I$13)^2</f>
        <v>2.0735999999999526E-2</v>
      </c>
      <c r="V16" s="2">
        <f>(J16-[1]Total!J$13)^2</f>
        <v>3.9204000000000155E-2</v>
      </c>
      <c r="W16" s="2">
        <f>(K16-[1]Total!K$13)^2</f>
        <v>0.45832899999998983</v>
      </c>
      <c r="X16" s="2">
        <f>(L16-[1]Total!L$13)^2</f>
        <v>2.8899999999986087E-4</v>
      </c>
    </row>
    <row r="17" spans="1:24" ht="16.95" customHeight="1" x14ac:dyDescent="0.3">
      <c r="A17" s="86"/>
      <c r="B17" s="87"/>
      <c r="C17" s="2">
        <v>63.93</v>
      </c>
      <c r="D17" s="14">
        <v>52.89</v>
      </c>
      <c r="E17" s="14">
        <v>46.06</v>
      </c>
      <c r="F17" s="8">
        <v>53.17</v>
      </c>
      <c r="G17" s="14">
        <v>46.53</v>
      </c>
      <c r="H17" s="37">
        <v>41.35</v>
      </c>
      <c r="I17" s="1">
        <v>53.51</v>
      </c>
      <c r="J17" s="11">
        <v>51.8</v>
      </c>
      <c r="K17" s="8">
        <v>56.94</v>
      </c>
      <c r="L17" s="8">
        <v>45.41</v>
      </c>
      <c r="O17" s="2">
        <f>(C17-[1]Total!C$13)^2</f>
        <v>1.8360249999999916</v>
      </c>
      <c r="P17" s="2">
        <f>(D17-[1]Total!D$13)^2</f>
        <v>1.2768999999999897E-2</v>
      </c>
      <c r="Q17" s="2">
        <f>(E17-[1]Total!E$13)^2</f>
        <v>2.1160000000005961E-3</v>
      </c>
      <c r="R17" s="2">
        <f>(F17-[1]Total!F$13)^2</f>
        <v>6.3999999999929063E-5</v>
      </c>
      <c r="S17" s="2">
        <f>(G17-[1]Total!G$13)^2</f>
        <v>8.7025000000001004E-2</v>
      </c>
      <c r="T17" s="2">
        <f>(H17-[1]Total!H$13)^2</f>
        <v>4.7610000000003604E-3</v>
      </c>
      <c r="U17" s="2">
        <f>(I17-[1]Total!I$13)^2</f>
        <v>1.5375999999998816E-2</v>
      </c>
      <c r="V17" s="2">
        <f>(J17-[1]Total!J$13)^2</f>
        <v>6.0839999999993529E-3</v>
      </c>
      <c r="W17" s="2">
        <f>(K17-[1]Total!K$13)^2</f>
        <v>2.0449000000002226E-2</v>
      </c>
      <c r="X17" s="2">
        <f>(L17-[1]Total!L$13)^2</f>
        <v>1.3688999999997712E-2</v>
      </c>
    </row>
    <row r="18" spans="1:24" ht="16.95" customHeight="1" x14ac:dyDescent="0.3">
      <c r="A18" s="86"/>
      <c r="B18" s="87"/>
      <c r="C18" s="2">
        <v>63.3</v>
      </c>
      <c r="D18" s="14">
        <v>52.48</v>
      </c>
      <c r="E18" s="14">
        <v>46.13</v>
      </c>
      <c r="F18" s="8">
        <v>53</v>
      </c>
      <c r="G18" s="14">
        <v>46.3</v>
      </c>
      <c r="H18" s="37">
        <v>41.37</v>
      </c>
      <c r="I18" s="1">
        <v>53.59</v>
      </c>
      <c r="J18" s="11">
        <v>51.95</v>
      </c>
      <c r="K18" s="8">
        <v>56.51</v>
      </c>
      <c r="L18" s="8">
        <v>45.05</v>
      </c>
      <c r="O18" s="2">
        <f>(C18-[1]Total!C$13)^2</f>
        <v>0.52562499999999179</v>
      </c>
      <c r="P18" s="2">
        <f>(D18-[1]Total!D$13)^2</f>
        <v>8.8209000000002466E-2</v>
      </c>
      <c r="Q18" s="2">
        <f>(E18-[1]Total!E$13)^2</f>
        <v>1.3456000000001569E-2</v>
      </c>
      <c r="R18" s="2">
        <f>(F18-[1]Total!F$13)^2</f>
        <v>3.1683999999999025E-2</v>
      </c>
      <c r="S18" s="2">
        <f>(G18-[1]Total!G$13)^2</f>
        <v>0.27562500000000595</v>
      </c>
      <c r="T18" s="2">
        <f>(H18-[1]Total!H$13)^2</f>
        <v>7.9209999999997564E-3</v>
      </c>
      <c r="U18" s="2">
        <f>(I18-[1]Total!I$13)^2</f>
        <v>4.1616000000000257E-2</v>
      </c>
      <c r="V18" s="2">
        <f>(J18-[1]Total!J$13)^2</f>
        <v>5.1984000000000703E-2</v>
      </c>
      <c r="W18" s="2">
        <f>(K18-[1]Total!K$13)^2</f>
        <v>8.2368999999995363E-2</v>
      </c>
      <c r="X18" s="2">
        <f>(L18-[1]Total!L$13)^2</f>
        <v>5.9049000000004473E-2</v>
      </c>
    </row>
    <row r="19" spans="1:24" ht="16.95" customHeight="1" x14ac:dyDescent="0.3">
      <c r="A19" s="86"/>
      <c r="B19" s="87"/>
      <c r="C19" s="2">
        <v>62.9</v>
      </c>
      <c r="D19" s="14">
        <v>52.75</v>
      </c>
      <c r="E19" s="14">
        <v>46.22</v>
      </c>
      <c r="F19" s="8">
        <v>53.04</v>
      </c>
      <c r="G19" s="14">
        <v>47.18</v>
      </c>
      <c r="H19" s="37">
        <v>41.32</v>
      </c>
      <c r="I19" s="1">
        <v>53.35</v>
      </c>
      <c r="J19" s="11">
        <v>51.74</v>
      </c>
      <c r="K19" s="8">
        <v>56.93</v>
      </c>
      <c r="L19" s="8">
        <v>45.04</v>
      </c>
      <c r="O19" s="2">
        <f>(C19-[1]Total!C$13)^2</f>
        <v>0.10562499999999723</v>
      </c>
      <c r="P19" s="2">
        <f>(D19-[1]Total!D$13)^2</f>
        <v>7.2900000000005523E-4</v>
      </c>
      <c r="Q19" s="2">
        <f>(E19-[1]Total!E$13)^2</f>
        <v>4.2436000000001264E-2</v>
      </c>
      <c r="R19" s="2">
        <f>(F19-[1]Total!F$13)^2</f>
        <v>1.9043999999999481E-2</v>
      </c>
      <c r="S19" s="2">
        <f>(G19-[1]Total!G$13)^2</f>
        <v>0.12602499999999778</v>
      </c>
      <c r="T19" s="2">
        <f>(H19-[1]Total!H$13)^2</f>
        <v>1.5210000000001154E-3</v>
      </c>
      <c r="U19" s="2">
        <f>(I19-[1]Total!I$13)^2</f>
        <v>1.2960000000000983E-3</v>
      </c>
      <c r="V19" s="2">
        <f>(J19-[1]Total!J$13)^2</f>
        <v>3.2400000000002457E-4</v>
      </c>
      <c r="W19" s="2">
        <f>(K19-[1]Total!K$13)^2</f>
        <v>1.7689000000002602E-2</v>
      </c>
      <c r="X19" s="2">
        <f>(L19-[1]Total!L$13)^2</f>
        <v>6.4009000000003646E-2</v>
      </c>
    </row>
    <row r="20" spans="1:24" ht="16.95" customHeight="1" x14ac:dyDescent="0.3">
      <c r="A20" s="86"/>
      <c r="B20" s="87"/>
      <c r="C20" s="2">
        <v>63.29</v>
      </c>
      <c r="D20" s="14">
        <v>53.01</v>
      </c>
      <c r="E20" s="14">
        <v>45.89</v>
      </c>
      <c r="F20" s="8">
        <v>53.14</v>
      </c>
      <c r="G20" s="14">
        <v>46.44</v>
      </c>
      <c r="H20" s="37">
        <v>41.61</v>
      </c>
      <c r="I20" s="1">
        <v>53.4</v>
      </c>
      <c r="J20" s="11">
        <v>51.62</v>
      </c>
      <c r="K20" s="8">
        <v>57.09</v>
      </c>
      <c r="L20" s="8">
        <v>45.22</v>
      </c>
      <c r="O20" s="2">
        <f>(C20-[1]Total!C$13)^2</f>
        <v>0.51122499999999471</v>
      </c>
      <c r="P20" s="2">
        <f>(D20-[1]Total!D$13)^2</f>
        <v>5.4288999999998595E-2</v>
      </c>
      <c r="Q20" s="2">
        <f>(E20-[1]Total!E$13)^2</f>
        <v>1.5375999999998816E-2</v>
      </c>
      <c r="R20" s="2">
        <f>(F20-[1]Total!F$13)^2</f>
        <v>1.4439999999997495E-3</v>
      </c>
      <c r="S20" s="2">
        <f>(G20-[1]Total!G$13)^2</f>
        <v>0.14822500000000394</v>
      </c>
      <c r="T20" s="2">
        <f>(H20-[1]Total!H$13)^2</f>
        <v>0.10824100000000041</v>
      </c>
      <c r="U20" s="2">
        <f>(I20-[1]Total!I$13)^2</f>
        <v>1.9599999999988222E-4</v>
      </c>
      <c r="V20" s="2">
        <f>(J20-[1]Total!J$13)^2</f>
        <v>1.0404000000000789E-2</v>
      </c>
      <c r="W20" s="2">
        <f>(K20-[1]Total!K$13)^2</f>
        <v>8.5849000000007891E-2</v>
      </c>
      <c r="X20" s="2">
        <f>(L20-[1]Total!L$13)^2</f>
        <v>5.3290000000010959E-3</v>
      </c>
    </row>
    <row r="21" spans="1:24" ht="16.95" customHeight="1" x14ac:dyDescent="0.3">
      <c r="A21" s="86"/>
      <c r="B21" s="87"/>
      <c r="C21" s="2">
        <v>62.84</v>
      </c>
      <c r="D21" s="14">
        <v>53.3</v>
      </c>
      <c r="E21" s="14">
        <v>46.02</v>
      </c>
      <c r="F21" s="8">
        <v>53.21</v>
      </c>
      <c r="G21" s="14">
        <v>46.83</v>
      </c>
      <c r="H21" s="37">
        <v>41.18</v>
      </c>
      <c r="I21" s="1">
        <v>53.41</v>
      </c>
      <c r="J21" s="11">
        <v>51.85</v>
      </c>
      <c r="K21" s="8">
        <v>57.2</v>
      </c>
      <c r="L21" s="8">
        <v>45.18</v>
      </c>
      <c r="O21" s="2">
        <f>(C21-[1]Total!C$13)^2</f>
        <v>7.0225000000000301E-2</v>
      </c>
      <c r="P21" s="2">
        <f>(D21-[1]Total!D$13)^2</f>
        <v>0.27352899999999597</v>
      </c>
      <c r="Q21" s="2">
        <f>(E21-[1]Total!E$13)^2</f>
        <v>3.6000000000087991E-5</v>
      </c>
      <c r="R21" s="2">
        <f>(F21-[1]Total!F$13)^2</f>
        <v>1.0240000000002292E-3</v>
      </c>
      <c r="S21" s="2">
        <f>(G21-[1]Total!G$13)^2</f>
        <v>2.4999999999954526E-5</v>
      </c>
      <c r="T21" s="2">
        <f>(H21-[1]Total!H$13)^2</f>
        <v>1.0200999999999816E-2</v>
      </c>
      <c r="U21" s="2">
        <f>(I21-[1]Total!I$13)^2</f>
        <v>5.7599999999970262E-4</v>
      </c>
      <c r="V21" s="2">
        <f>(J21-[1]Total!J$13)^2</f>
        <v>1.638400000000003E-2</v>
      </c>
      <c r="W21" s="2">
        <f>(K21-[1]Total!K$13)^2</f>
        <v>0.16240900000001041</v>
      </c>
      <c r="X21" s="2">
        <f>(L21-[1]Total!L$13)^2</f>
        <v>1.2769000000001503E-2</v>
      </c>
    </row>
    <row r="22" spans="1:24" ht="16.95" customHeight="1" thickBot="1" x14ac:dyDescent="0.35">
      <c r="A22" s="86"/>
      <c r="B22" s="87"/>
      <c r="C22" s="35">
        <v>62.88</v>
      </c>
      <c r="D22" s="15">
        <v>53.33</v>
      </c>
      <c r="E22" s="14">
        <v>45.86</v>
      </c>
      <c r="F22" s="8">
        <v>53.27</v>
      </c>
      <c r="G22" s="14">
        <v>46.98</v>
      </c>
      <c r="H22" s="37">
        <v>41.21</v>
      </c>
      <c r="I22" s="1">
        <v>53.35</v>
      </c>
      <c r="J22" s="11">
        <v>51.63</v>
      </c>
      <c r="K22" s="8">
        <v>56.84</v>
      </c>
      <c r="L22" s="8">
        <v>45.53</v>
      </c>
      <c r="O22" s="2">
        <f>(C22-[1]Total!C$13)^2</f>
        <v>9.302499999999983E-2</v>
      </c>
      <c r="P22" s="2">
        <f>(D22-[1]Total!D$13)^2</f>
        <v>0.305808999999997</v>
      </c>
      <c r="Q22" s="2">
        <f>(E22-[1]Total!E$13)^2</f>
        <v>2.371599999999888E-2</v>
      </c>
      <c r="R22" s="2">
        <f>(F22-[1]Total!F$13)^2</f>
        <v>8.4640000000010766E-3</v>
      </c>
      <c r="S22" s="2">
        <f>(G22-[1]Total!G$13)^2</f>
        <v>2.4024999999998149E-2</v>
      </c>
      <c r="T22" s="2">
        <f>(H22-[1]Total!H$13)^2</f>
        <v>5.0409999999997098E-3</v>
      </c>
      <c r="U22" s="2">
        <f>(I22-[1]Total!I$13)^2</f>
        <v>1.2960000000000983E-3</v>
      </c>
      <c r="V22" s="2">
        <f>(J22-[1]Total!J$13)^2</f>
        <v>8.4639999999997703E-3</v>
      </c>
      <c r="W22" s="2">
        <f>(K22-[1]Total!K$13)^2</f>
        <v>1.8490000000011585E-3</v>
      </c>
      <c r="X22" s="2">
        <f>(L22-[1]Total!L$13)^2</f>
        <v>5.616899999999752E-2</v>
      </c>
    </row>
    <row r="23" spans="1:24" ht="16.95" customHeight="1" x14ac:dyDescent="0.3">
      <c r="A23" s="84">
        <v>4</v>
      </c>
      <c r="B23" s="85"/>
      <c r="C23" s="2">
        <v>73.12</v>
      </c>
      <c r="D23" s="14">
        <v>62.58</v>
      </c>
      <c r="E23" s="13">
        <v>57.83</v>
      </c>
      <c r="F23" s="34">
        <v>49.13</v>
      </c>
      <c r="G23" s="13">
        <v>56.9</v>
      </c>
      <c r="H23" s="38">
        <v>50.36</v>
      </c>
      <c r="I23" s="33">
        <v>65.28</v>
      </c>
      <c r="J23" s="10">
        <v>44.5</v>
      </c>
      <c r="K23" s="34">
        <v>51.22</v>
      </c>
      <c r="L23" s="34">
        <v>50.55</v>
      </c>
      <c r="O23" s="2">
        <f>(C23-[1]Total!C$14)^2</f>
        <v>3.5456890000000367</v>
      </c>
      <c r="P23" s="2">
        <f>(D23-[1]Total!D$14)^2</f>
        <v>0.10758399999999728</v>
      </c>
      <c r="Q23" s="2">
        <f>(E23-[1]Total!E$14)^2</f>
        <v>4.0000000000040925E-4</v>
      </c>
      <c r="R23" s="2">
        <f>(F23-[1]Total!F$14)^2</f>
        <v>0.20340100000000047</v>
      </c>
      <c r="S23" s="2">
        <f>(G23-[1]Total!G$14)^2</f>
        <v>1.6000000000010687E-3</v>
      </c>
      <c r="T23" s="2">
        <f>(H23-[1]Total!H$14)^2</f>
        <v>0.24108099999999966</v>
      </c>
      <c r="U23" s="2">
        <f>(I23-[1]Total!I$14)^2</f>
        <v>0.80102499999999288</v>
      </c>
      <c r="V23" s="2">
        <f>(J23-[1]Total!J$14)^2</f>
        <v>4.4890000000000225E-3</v>
      </c>
      <c r="W23" s="2">
        <f>(K23-[1]Total!K$14)^2</f>
        <v>0.36481599999999903</v>
      </c>
      <c r="X23" s="2">
        <f>(L23-[1]Total!L$14)^2</f>
        <v>1.5625E-2</v>
      </c>
    </row>
    <row r="24" spans="1:24" ht="16.95" customHeight="1" x14ac:dyDescent="0.3">
      <c r="A24" s="86"/>
      <c r="B24" s="87"/>
      <c r="C24" s="2">
        <v>72.13</v>
      </c>
      <c r="D24" s="14">
        <v>62.9</v>
      </c>
      <c r="E24" s="14">
        <v>57.77</v>
      </c>
      <c r="F24" s="8">
        <v>49.47</v>
      </c>
      <c r="G24" s="14">
        <v>56.74</v>
      </c>
      <c r="H24" s="37">
        <v>49.76</v>
      </c>
      <c r="I24" s="1">
        <v>65.11</v>
      </c>
      <c r="J24" s="11">
        <v>44.69</v>
      </c>
      <c r="K24" s="8">
        <v>50.29</v>
      </c>
      <c r="L24" s="8">
        <v>50.73</v>
      </c>
      <c r="O24" s="2">
        <f>(C24-[1]Total!C$14)^2</f>
        <v>0.79744900000000118</v>
      </c>
      <c r="P24" s="2">
        <f>(D24-[1]Total!D$14)^2</f>
        <v>6.3999999999929063E-5</v>
      </c>
      <c r="Q24" s="2">
        <f>(E24-[1]Total!E$14)^2</f>
        <v>1.5999999999987949E-3</v>
      </c>
      <c r="R24" s="2">
        <f>(F24-[1]Total!F$14)^2</f>
        <v>1.2321000000000934E-2</v>
      </c>
      <c r="S24" s="2">
        <f>(G24-[1]Total!G$14)^2</f>
        <v>4.0000000000003977E-2</v>
      </c>
      <c r="T24" s="2">
        <f>(H24-[1]Total!H$14)^2</f>
        <v>1.1881000000000384E-2</v>
      </c>
      <c r="U24" s="2">
        <f>(I24-[1]Total!I$14)^2</f>
        <v>0.52562499999999179</v>
      </c>
      <c r="V24" s="2">
        <f>(J24-[1]Total!J$14)^2</f>
        <v>1.5128999999999398E-2</v>
      </c>
      <c r="W24" s="2">
        <f>(K24-[1]Total!K$14)^2</f>
        <v>0.10627600000000033</v>
      </c>
      <c r="X24" s="2">
        <f>(L24-[1]Total!L$14)^2</f>
        <v>3.0249999999999687E-3</v>
      </c>
    </row>
    <row r="25" spans="1:24" ht="16.95" customHeight="1" x14ac:dyDescent="0.3">
      <c r="A25" s="86"/>
      <c r="B25" s="87"/>
      <c r="C25" s="2">
        <v>71.819999999999993</v>
      </c>
      <c r="D25" s="14">
        <v>62.68</v>
      </c>
      <c r="E25" s="14">
        <v>57.72</v>
      </c>
      <c r="F25" s="8">
        <v>49.42</v>
      </c>
      <c r="G25" s="14">
        <v>57.1</v>
      </c>
      <c r="H25" s="37">
        <v>49.66</v>
      </c>
      <c r="I25" s="1">
        <v>64.180000000000007</v>
      </c>
      <c r="J25" s="11">
        <v>44.51</v>
      </c>
      <c r="K25" s="8">
        <v>50.25</v>
      </c>
      <c r="L25" s="8">
        <v>50.67</v>
      </c>
      <c r="O25" s="2">
        <f>(C25-[1]Total!C$14)^2</f>
        <v>0.33988899999999816</v>
      </c>
      <c r="P25" s="2">
        <f>(D25-[1]Total!D$14)^2</f>
        <v>5.1983999999997463E-2</v>
      </c>
      <c r="Q25" s="2">
        <f>(E25-[1]Total!E$14)^2</f>
        <v>8.0999999999980567E-3</v>
      </c>
      <c r="R25" s="2">
        <f>(F25-[1]Total!F$14)^2</f>
        <v>2.592100000000044E-2</v>
      </c>
      <c r="S25" s="2">
        <f>(G25-[1]Total!G$14)^2</f>
        <v>2.5599999999996636E-2</v>
      </c>
      <c r="T25" s="2">
        <f>(H25-[1]Total!H$14)^2</f>
        <v>4.368100000000133E-2</v>
      </c>
      <c r="U25" s="2">
        <f>(I25-[1]Total!I$14)^2</f>
        <v>4.2024999999999299E-2</v>
      </c>
      <c r="V25" s="2">
        <f>(J25-[1]Total!J$14)^2</f>
        <v>3.249000000000246E-3</v>
      </c>
      <c r="W25" s="2">
        <f>(K25-[1]Total!K$14)^2</f>
        <v>0.13395599999999974</v>
      </c>
      <c r="X25" s="2">
        <f>(L25-[1]Total!L$14)^2</f>
        <v>2.4999999999954526E-5</v>
      </c>
    </row>
    <row r="26" spans="1:24" ht="16.95" customHeight="1" x14ac:dyDescent="0.3">
      <c r="A26" s="86"/>
      <c r="B26" s="87"/>
      <c r="C26" s="2">
        <v>70.599999999999994</v>
      </c>
      <c r="D26" s="14">
        <v>62.94</v>
      </c>
      <c r="E26" s="14">
        <v>57.94</v>
      </c>
      <c r="F26" s="8">
        <v>49.39</v>
      </c>
      <c r="G26" s="14">
        <v>57.12</v>
      </c>
      <c r="H26" s="37">
        <v>50.04</v>
      </c>
      <c r="I26" s="1">
        <v>64.36</v>
      </c>
      <c r="J26" s="11">
        <v>44.52</v>
      </c>
      <c r="K26" s="8">
        <v>50.28</v>
      </c>
      <c r="L26" s="8">
        <v>50.75</v>
      </c>
      <c r="O26" s="2">
        <f>(C26-[1]Total!C$14)^2</f>
        <v>0.4057690000000006</v>
      </c>
      <c r="P26" s="2">
        <f>(D26-[1]Total!D$14)^2</f>
        <v>1.0240000000002292E-3</v>
      </c>
      <c r="Q26" s="2">
        <f>(E26-[1]Total!E$14)^2</f>
        <v>1.6900000000002514E-2</v>
      </c>
      <c r="R26" s="2">
        <f>(F26-[1]Total!F$14)^2</f>
        <v>3.6481000000000957E-2</v>
      </c>
      <c r="S26" s="2">
        <f>(G26-[1]Total!G$14)^2</f>
        <v>3.239999999999478E-2</v>
      </c>
      <c r="T26" s="2">
        <f>(H26-[1]Total!H$14)^2</f>
        <v>2.9240999999999785E-2</v>
      </c>
      <c r="U26" s="2">
        <f>(I26-[1]Total!I$14)^2</f>
        <v>6.2500000000028418E-4</v>
      </c>
      <c r="V26" s="2">
        <f>(J26-[1]Total!J$14)^2</f>
        <v>2.208999999999722E-3</v>
      </c>
      <c r="W26" s="2">
        <f>(K26-[1]Total!K$14)^2</f>
        <v>0.11289599999999901</v>
      </c>
      <c r="X26" s="2">
        <f>(L26-[1]Total!L$14)^2</f>
        <v>5.6250000000004265E-3</v>
      </c>
    </row>
    <row r="27" spans="1:24" ht="16.95" customHeight="1" x14ac:dyDescent="0.3">
      <c r="A27" s="86"/>
      <c r="B27" s="87"/>
      <c r="C27" s="2">
        <v>70.67</v>
      </c>
      <c r="D27" s="14">
        <v>62.88</v>
      </c>
      <c r="E27" s="14">
        <v>58.06</v>
      </c>
      <c r="F27" s="8">
        <v>49.33</v>
      </c>
      <c r="G27" s="14">
        <v>56.82</v>
      </c>
      <c r="H27" s="37">
        <v>49.88</v>
      </c>
      <c r="I27" s="1">
        <v>64.349999999999994</v>
      </c>
      <c r="J27" s="11">
        <v>44.69</v>
      </c>
      <c r="K27" s="8">
        <v>50.41</v>
      </c>
      <c r="L27" s="8">
        <v>50.87</v>
      </c>
      <c r="O27" s="2">
        <f>(C27-[1]Total!C$14)^2</f>
        <v>0.32148899999999214</v>
      </c>
      <c r="P27" s="2">
        <f>(D27-[1]Total!D$14)^2</f>
        <v>7.8399999999952889E-4</v>
      </c>
      <c r="Q27" s="2">
        <f>(E27-[1]Total!E$14)^2</f>
        <v>6.2500000000007105E-2</v>
      </c>
      <c r="R27" s="2">
        <f>(F27-[1]Total!F$14)^2</f>
        <v>6.3001000000002402E-2</v>
      </c>
      <c r="S27" s="2">
        <f>(G27-[1]Total!G$14)^2</f>
        <v>1.4400000000002796E-2</v>
      </c>
      <c r="T27" s="2">
        <f>(H27-[1]Total!H$14)^2</f>
        <v>1.2100000000006127E-4</v>
      </c>
      <c r="U27" s="2">
        <f>(I27-[1]Total!I$14)^2</f>
        <v>1.2250000000007561E-3</v>
      </c>
      <c r="V27" s="2">
        <f>(J27-[1]Total!J$14)^2</f>
        <v>1.5128999999999398E-2</v>
      </c>
      <c r="W27" s="2">
        <f>(K27-[1]Total!K$14)^2</f>
        <v>4.2436000000001264E-2</v>
      </c>
      <c r="X27" s="2">
        <f>(L27-[1]Total!L$14)^2</f>
        <v>3.8025000000000114E-2</v>
      </c>
    </row>
    <row r="28" spans="1:24" ht="16.95" customHeight="1" x14ac:dyDescent="0.3">
      <c r="A28" s="86"/>
      <c r="B28" s="87"/>
      <c r="C28" s="2">
        <v>70.67</v>
      </c>
      <c r="D28" s="14">
        <v>63</v>
      </c>
      <c r="E28" s="14">
        <v>57.9</v>
      </c>
      <c r="F28" s="8">
        <v>49.55</v>
      </c>
      <c r="G28" s="14">
        <v>56.81</v>
      </c>
      <c r="H28" s="37">
        <v>49.85</v>
      </c>
      <c r="I28" s="1">
        <v>64.819999999999993</v>
      </c>
      <c r="J28" s="11">
        <v>44.61</v>
      </c>
      <c r="K28" s="8">
        <v>50.42</v>
      </c>
      <c r="L28" s="8">
        <v>50.56</v>
      </c>
      <c r="O28" s="2">
        <f>(C28-[1]Total!C$14)^2</f>
        <v>0.32148899999999214</v>
      </c>
      <c r="P28" s="2">
        <f>(D28-[1]Total!D$14)^2</f>
        <v>8.4640000000010766E-3</v>
      </c>
      <c r="Q28" s="2">
        <f>(E28-[1]Total!E$14)^2</f>
        <v>8.1000000000018921E-3</v>
      </c>
      <c r="R28" s="2">
        <f>(F28-[1]Total!F$14)^2</f>
        <v>9.6100000000036651E-4</v>
      </c>
      <c r="S28" s="2">
        <f>(G28-[1]Total!G$14)^2</f>
        <v>1.6900000000002514E-2</v>
      </c>
      <c r="T28" s="2">
        <f>(H28-[1]Total!H$14)^2</f>
        <v>3.6099999999993738E-4</v>
      </c>
      <c r="U28" s="2">
        <f>(I28-[1]Total!I$14)^2</f>
        <v>0.18922499999998962</v>
      </c>
      <c r="V28" s="2">
        <f>(J28-[1]Total!J$14)^2</f>
        <v>1.8489999999999364E-3</v>
      </c>
      <c r="W28" s="2">
        <f>(K28-[1]Total!K$14)^2</f>
        <v>3.8415999999999201E-2</v>
      </c>
      <c r="X28" s="2">
        <f>(L28-[1]Total!L$14)^2</f>
        <v>1.3224999999998823E-2</v>
      </c>
    </row>
    <row r="29" spans="1:24" ht="16.95" customHeight="1" x14ac:dyDescent="0.3">
      <c r="A29" s="86"/>
      <c r="B29" s="87"/>
      <c r="C29" s="2">
        <v>70.67</v>
      </c>
      <c r="D29" s="14">
        <v>62.89</v>
      </c>
      <c r="E29" s="14">
        <v>57.89</v>
      </c>
      <c r="F29" s="8">
        <v>49.81</v>
      </c>
      <c r="G29" s="14">
        <v>56.71</v>
      </c>
      <c r="H29" s="37">
        <v>49.88</v>
      </c>
      <c r="I29" s="1">
        <v>64.55</v>
      </c>
      <c r="J29" s="11">
        <v>44.5</v>
      </c>
      <c r="K29" s="8">
        <v>50.46</v>
      </c>
      <c r="L29" s="8">
        <v>50.65</v>
      </c>
      <c r="O29" s="2">
        <f>(C29-[1]Total!C$14)^2</f>
        <v>0.32148899999999214</v>
      </c>
      <c r="P29" s="2">
        <f>(D29-[1]Total!D$14)^2</f>
        <v>3.2399999999976875E-4</v>
      </c>
      <c r="Q29" s="2">
        <f>(E29-[1]Total!E$14)^2</f>
        <v>6.4000000000020013E-3</v>
      </c>
      <c r="R29" s="2">
        <f>(F29-[1]Total!F$14)^2</f>
        <v>5.2440999999999634E-2</v>
      </c>
      <c r="S29" s="2">
        <f>(G29-[1]Total!G$14)^2</f>
        <v>5.2900000000005096E-2</v>
      </c>
      <c r="T29" s="2">
        <f>(H29-[1]Total!H$14)^2</f>
        <v>1.2100000000006127E-4</v>
      </c>
      <c r="U29" s="2">
        <f>(I29-[1]Total!I$14)^2</f>
        <v>2.7224999999997373E-2</v>
      </c>
      <c r="V29" s="2">
        <f>(J29-[1]Total!J$14)^2</f>
        <v>4.4890000000000225E-3</v>
      </c>
      <c r="W29" s="2">
        <f>(K29-[1]Total!K$14)^2</f>
        <v>2.4335999999999629E-2</v>
      </c>
      <c r="X29" s="2">
        <f>(L29-[1]Total!L$14)^2</f>
        <v>6.24999999999929E-4</v>
      </c>
    </row>
    <row r="30" spans="1:24" ht="16.95" customHeight="1" x14ac:dyDescent="0.3">
      <c r="A30" s="86"/>
      <c r="B30" s="87"/>
      <c r="C30" s="2">
        <v>70.650000000000006</v>
      </c>
      <c r="D30" s="14">
        <v>62.94</v>
      </c>
      <c r="E30" s="14">
        <v>57.64</v>
      </c>
      <c r="F30" s="8">
        <v>49.74</v>
      </c>
      <c r="G30" s="14">
        <v>57</v>
      </c>
      <c r="H30" s="37">
        <v>50.22</v>
      </c>
      <c r="I30" s="1">
        <v>64.459999999999994</v>
      </c>
      <c r="J30" s="11">
        <v>44.73</v>
      </c>
      <c r="K30" s="8">
        <v>51.12</v>
      </c>
      <c r="L30" s="8">
        <v>50.72</v>
      </c>
      <c r="O30" s="2">
        <f>(C30-[1]Total!C$14)^2</f>
        <v>0.34456899999998719</v>
      </c>
      <c r="P30" s="2">
        <f>(D30-[1]Total!D$14)^2</f>
        <v>1.0240000000002292E-3</v>
      </c>
      <c r="Q30" s="2">
        <f>(E30-[1]Total!E$14)^2</f>
        <v>2.8899999999995749E-2</v>
      </c>
      <c r="R30" s="2">
        <f>(F30-[1]Total!F$14)^2</f>
        <v>2.5280999999999658E-2</v>
      </c>
      <c r="S30" s="2">
        <f>(G30-[1]Total!G$14)^2</f>
        <v>3.5999999999985675E-3</v>
      </c>
      <c r="T30" s="2">
        <f>(H30-[1]Total!H$14)^2</f>
        <v>0.12320099999999937</v>
      </c>
      <c r="U30" s="2">
        <f>(I30-[1]Total!I$14)^2</f>
        <v>5.6249999999982946E-3</v>
      </c>
      <c r="V30" s="2">
        <f>(J30-[1]Total!J$14)^2</f>
        <v>2.6568999999998927E-2</v>
      </c>
      <c r="W30" s="2">
        <f>(K30-[1]Total!K$14)^2</f>
        <v>0.25401599999999774</v>
      </c>
      <c r="X30" s="2">
        <f>(L30-[1]Total!L$14)^2</f>
        <v>2.0250000000001534E-3</v>
      </c>
    </row>
    <row r="31" spans="1:24" ht="16.95" customHeight="1" x14ac:dyDescent="0.3">
      <c r="A31" s="86"/>
      <c r="B31" s="87"/>
      <c r="C31" s="2">
        <v>70.69</v>
      </c>
      <c r="D31" s="14">
        <v>62.87</v>
      </c>
      <c r="E31" s="14">
        <v>57.95</v>
      </c>
      <c r="F31" s="8">
        <v>50.12</v>
      </c>
      <c r="G31" s="14">
        <v>57.14</v>
      </c>
      <c r="H31" s="37">
        <v>49.47</v>
      </c>
      <c r="I31" s="1">
        <v>63.96</v>
      </c>
      <c r="J31" s="11">
        <v>44.44</v>
      </c>
      <c r="K31" s="8">
        <v>50.31</v>
      </c>
      <c r="L31" s="8">
        <v>50.62</v>
      </c>
      <c r="O31" s="2">
        <f>(C31-[1]Total!C$14)^2</f>
        <v>0.29920899999999678</v>
      </c>
      <c r="P31" s="2">
        <f>(D31-[1]Total!D$14)^2</f>
        <v>1.4439999999997495E-3</v>
      </c>
      <c r="Q31" s="2">
        <f>(E31-[1]Total!E$14)^2</f>
        <v>1.9600000000004138E-2</v>
      </c>
      <c r="R31" s="2">
        <f>(F31-[1]Total!F$14)^2</f>
        <v>0.29052099999999392</v>
      </c>
      <c r="S31" s="2">
        <f>(G31-[1]Total!G$14)^2</f>
        <v>3.9999999999995456E-2</v>
      </c>
      <c r="T31" s="2">
        <f>(H31-[1]Total!H$14)^2</f>
        <v>0.15920100000000073</v>
      </c>
      <c r="U31" s="2">
        <f>(I31-[1]Total!I$14)^2</f>
        <v>0.18062500000000362</v>
      </c>
      <c r="V31" s="2">
        <f>(J31-[1]Total!J$14)^2</f>
        <v>1.6129000000000622E-2</v>
      </c>
      <c r="W31" s="2">
        <f>(K31-[1]Total!K$14)^2</f>
        <v>9.3635999999998401E-2</v>
      </c>
      <c r="X31" s="2">
        <f>(L31-[1]Total!L$14)^2</f>
        <v>3.0249999999999687E-3</v>
      </c>
    </row>
    <row r="32" spans="1:24" ht="16.95" customHeight="1" thickBot="1" x14ac:dyDescent="0.35">
      <c r="A32" s="86"/>
      <c r="B32" s="87"/>
      <c r="C32" s="35">
        <v>71.349999999999994</v>
      </c>
      <c r="D32" s="15">
        <v>63.4</v>
      </c>
      <c r="E32" s="15">
        <v>57.4</v>
      </c>
      <c r="F32" s="4">
        <v>49.85</v>
      </c>
      <c r="G32" s="15">
        <v>57.06</v>
      </c>
      <c r="H32" s="36">
        <v>49.57</v>
      </c>
      <c r="I32" s="6">
        <v>62.78</v>
      </c>
      <c r="J32" s="12">
        <v>44.48</v>
      </c>
      <c r="K32" s="4">
        <v>51.4</v>
      </c>
      <c r="L32" s="4">
        <v>50.63</v>
      </c>
      <c r="O32" s="2">
        <f>(C32-[1]Total!C$14)^2</f>
        <v>1.2768999999999897E-2</v>
      </c>
      <c r="P32" s="2">
        <f>(D32-[1]Total!D$14)^2</f>
        <v>0.24206400000000436</v>
      </c>
      <c r="Q32" s="2">
        <f>(E32-[1]Total!E$14)^2</f>
        <v>0.16809999999999137</v>
      </c>
      <c r="R32" s="2">
        <f>(F32-[1]Total!F$14)^2</f>
        <v>7.2360999999999107E-2</v>
      </c>
      <c r="S32" s="2">
        <f>(G32-[1]Total!G$14)^2</f>
        <v>1.439999999999768E-2</v>
      </c>
      <c r="T32" s="2">
        <f>(H32-[1]Total!H$14)^2</f>
        <v>8.9400999999999689E-2</v>
      </c>
      <c r="U32" s="2">
        <f>(I32-[1]Total!I$14)^2</f>
        <v>2.5760250000000129</v>
      </c>
      <c r="V32" s="2">
        <f>(J32-[1]Total!J$14)^2</f>
        <v>7.5690000000005735E-3</v>
      </c>
      <c r="W32" s="2">
        <f>(K32-[1]Total!K$14)^2</f>
        <v>0.61465599999999831</v>
      </c>
      <c r="X32" s="2">
        <f>(L32-[1]Total!L$14)^2</f>
        <v>2.0249999999995142E-3</v>
      </c>
    </row>
    <row r="33" spans="1:24" ht="16.95" customHeight="1" x14ac:dyDescent="0.3">
      <c r="A33" s="84">
        <v>8</v>
      </c>
      <c r="B33" s="85"/>
      <c r="C33" s="2">
        <v>83.41</v>
      </c>
      <c r="D33" s="14">
        <v>73.52</v>
      </c>
      <c r="E33" s="14">
        <v>73.05</v>
      </c>
      <c r="F33" s="8">
        <v>56.15</v>
      </c>
      <c r="G33" s="14">
        <v>67.55</v>
      </c>
      <c r="H33" s="37">
        <v>61.27</v>
      </c>
      <c r="I33" s="1">
        <v>52.05</v>
      </c>
      <c r="J33" s="11">
        <v>53.7</v>
      </c>
      <c r="K33" s="8">
        <v>53.03</v>
      </c>
      <c r="L33" s="8">
        <v>56.2</v>
      </c>
      <c r="O33" s="2">
        <f>(C33-[1]Total!C$15)^2</f>
        <v>4.624000000001639E-3</v>
      </c>
      <c r="P33" s="2">
        <f>(D33-[1]Total!D$15)^2</f>
        <v>4.6225000000001466E-2</v>
      </c>
      <c r="Q33" s="2">
        <f>(E33-[1]Total!E$15)^2</f>
        <v>2.9160000000002209E-3</v>
      </c>
      <c r="R33" s="2">
        <f>(F33-[1]Total!F$15)^2</f>
        <v>3.5721000000000024E-2</v>
      </c>
      <c r="S33" s="2">
        <f>(G33-[1]Total!G$15)^2</f>
        <v>5.3361000000004044E-2</v>
      </c>
      <c r="T33" s="2">
        <f>(H33-[1]Total!H$15)^2</f>
        <v>5.6168999999994154E-2</v>
      </c>
      <c r="U33" s="2">
        <f>(I33-[1]Total!I$15)^2</f>
        <v>8.1000000000134038E-5</v>
      </c>
      <c r="V33" s="2">
        <f>(J33-[1]Total!J$15)^2</f>
        <v>3.8415999999999201E-2</v>
      </c>
      <c r="W33" s="2">
        <f>(K33-[1]Total!K$15)^2</f>
        <v>7.0559999999981471E-3</v>
      </c>
      <c r="X33" s="2">
        <f>(L33-[1]Total!L$15)^2</f>
        <v>5.1840000000003932E-3</v>
      </c>
    </row>
    <row r="34" spans="1:24" ht="16.95" customHeight="1" x14ac:dyDescent="0.3">
      <c r="A34" s="86"/>
      <c r="B34" s="87"/>
      <c r="C34" s="2">
        <v>83.98</v>
      </c>
      <c r="D34" s="14">
        <v>73.959999999999994</v>
      </c>
      <c r="E34" s="14">
        <v>73.31</v>
      </c>
      <c r="F34" s="8">
        <v>56.03</v>
      </c>
      <c r="G34" s="14">
        <v>68</v>
      </c>
      <c r="H34" s="37">
        <v>61.2</v>
      </c>
      <c r="I34" s="1">
        <v>51.96</v>
      </c>
      <c r="J34" s="11">
        <v>53.78</v>
      </c>
      <c r="K34" s="8">
        <v>52.76</v>
      </c>
      <c r="L34" s="8">
        <v>56.41</v>
      </c>
      <c r="O34" s="2">
        <f>(C34-[1]Total!C$15)^2</f>
        <v>0.25200399999999534</v>
      </c>
      <c r="P34" s="2">
        <f>(D34-[1]Total!D$15)^2</f>
        <v>5.0624999999997443E-2</v>
      </c>
      <c r="Q34" s="2">
        <f>(E34-[1]Total!E$15)^2</f>
        <v>4.2436000000001264E-2</v>
      </c>
      <c r="R34" s="2">
        <f>(F34-[1]Total!F$15)^2</f>
        <v>4.7610000000003604E-3</v>
      </c>
      <c r="S34" s="2">
        <f>(G34-[1]Total!G$15)^2</f>
        <v>4.7960999999997408E-2</v>
      </c>
      <c r="T34" s="2">
        <f>(H34-[1]Total!H$15)^2</f>
        <v>9.4248999999992603E-2</v>
      </c>
      <c r="U34" s="2">
        <f>(I34-[1]Total!I$15)^2</f>
        <v>9.8010000000007431E-3</v>
      </c>
      <c r="V34" s="2">
        <f>(J34-[1]Total!J$15)^2</f>
        <v>1.3455999999999921E-2</v>
      </c>
      <c r="W34" s="2">
        <f>(K34-[1]Total!K$15)^2</f>
        <v>3.4596000000005268E-2</v>
      </c>
      <c r="X34" s="2">
        <f>(L34-[1]Total!L$15)^2</f>
        <v>1.9043999999997521E-2</v>
      </c>
    </row>
    <row r="35" spans="1:24" ht="16.95" customHeight="1" x14ac:dyDescent="0.3">
      <c r="A35" s="86"/>
      <c r="B35" s="87"/>
      <c r="C35" s="2">
        <v>84.54</v>
      </c>
      <c r="D35" s="14">
        <v>74.400000000000006</v>
      </c>
      <c r="E35" s="14">
        <v>73.3</v>
      </c>
      <c r="F35" s="8">
        <v>56.14</v>
      </c>
      <c r="G35" s="14">
        <v>67.83</v>
      </c>
      <c r="H35" s="37">
        <v>61.52</v>
      </c>
      <c r="I35" s="1">
        <v>51.94</v>
      </c>
      <c r="J35" s="11">
        <v>53.95</v>
      </c>
      <c r="K35" s="8">
        <v>52.89</v>
      </c>
      <c r="L35" s="8">
        <v>56.35</v>
      </c>
      <c r="O35" s="2">
        <f>(C35-[1]Total!C$15)^2</f>
        <v>1.127843999999995</v>
      </c>
      <c r="P35" s="2">
        <f>(D35-[1]Total!D$15)^2</f>
        <v>0.44222500000000831</v>
      </c>
      <c r="Q35" s="2">
        <f>(E35-[1]Total!E$15)^2</f>
        <v>3.8415999999999201E-2</v>
      </c>
      <c r="R35" s="2">
        <f>(F35-[1]Total!F$15)^2</f>
        <v>3.2041000000000736E-2</v>
      </c>
      <c r="S35" s="2">
        <f>(G35-[1]Total!G$15)^2</f>
        <v>2.4009999999992536E-3</v>
      </c>
      <c r="T35" s="2">
        <f>(H35-[1]Total!H$15)^2</f>
        <v>1.6900000000032072E-4</v>
      </c>
      <c r="U35" s="2">
        <f>(I35-[1]Total!I$15)^2</f>
        <v>1.4161000000001638E-2</v>
      </c>
      <c r="V35" s="2">
        <f>(J35-[1]Total!J$15)^2</f>
        <v>2.9160000000002209E-3</v>
      </c>
      <c r="W35" s="2">
        <f>(K35-[1]Total!K$15)^2</f>
        <v>3.1360000000012988E-3</v>
      </c>
      <c r="X35" s="2">
        <f>(L35-[1]Total!L$15)^2</f>
        <v>6.0839999999993529E-3</v>
      </c>
    </row>
    <row r="36" spans="1:24" ht="16.95" customHeight="1" x14ac:dyDescent="0.3">
      <c r="A36" s="86"/>
      <c r="B36" s="87"/>
      <c r="C36" s="2">
        <v>82.41</v>
      </c>
      <c r="D36" s="14">
        <v>73.66</v>
      </c>
      <c r="E36" s="14">
        <v>72.97</v>
      </c>
      <c r="F36" s="8">
        <v>55.95</v>
      </c>
      <c r="G36" s="14">
        <v>67.349999999999994</v>
      </c>
      <c r="H36" s="37">
        <v>61.61</v>
      </c>
      <c r="I36" s="1">
        <v>52.14</v>
      </c>
      <c r="J36" s="11">
        <v>54</v>
      </c>
      <c r="K36" s="8">
        <v>52.86</v>
      </c>
      <c r="L36" s="8">
        <v>56.32</v>
      </c>
      <c r="O36" s="2">
        <f>(C36-[1]Total!C$15)^2</f>
        <v>1.1406240000000258</v>
      </c>
      <c r="P36" s="2">
        <f>(D36-[1]Total!D$15)^2</f>
        <v>5.6250000000004265E-3</v>
      </c>
      <c r="Q36" s="2">
        <f>(E36-[1]Total!E$15)^2</f>
        <v>1.795600000000009E-2</v>
      </c>
      <c r="R36" s="2">
        <f>(F36-[1]Total!F$15)^2</f>
        <v>1.2099999999990496E-4</v>
      </c>
      <c r="S36" s="2">
        <f>(G36-[1]Total!G$15)^2</f>
        <v>0.18576100000001</v>
      </c>
      <c r="T36" s="2">
        <f>(H36-[1]Total!H$15)^2</f>
        <v>1.060900000000178E-2</v>
      </c>
      <c r="U36" s="2">
        <f>(I36-[1]Total!I$15)^2</f>
        <v>6.560999999999346E-3</v>
      </c>
      <c r="V36" s="2">
        <f>(J36-[1]Total!J$15)^2</f>
        <v>1.0815999999999834E-2</v>
      </c>
      <c r="W36" s="2">
        <f>(K36-[1]Total!K$15)^2</f>
        <v>7.3960000000021899E-3</v>
      </c>
      <c r="X36" s="2">
        <f>(L36-[1]Total!L$15)^2</f>
        <v>2.3039999999994927E-3</v>
      </c>
    </row>
    <row r="37" spans="1:24" ht="16.95" customHeight="1" x14ac:dyDescent="0.3">
      <c r="A37" s="86"/>
      <c r="B37" s="87"/>
      <c r="C37" s="2">
        <v>84.93</v>
      </c>
      <c r="D37" s="14">
        <v>73.73</v>
      </c>
      <c r="E37" s="14">
        <v>72.95</v>
      </c>
      <c r="F37" s="8">
        <v>55.76</v>
      </c>
      <c r="G37" s="14">
        <v>67.739999999999995</v>
      </c>
      <c r="H37" s="37">
        <v>61.78</v>
      </c>
      <c r="I37" s="1">
        <v>52.08</v>
      </c>
      <c r="J37" s="11">
        <v>53.99</v>
      </c>
      <c r="K37" s="8">
        <v>53.38</v>
      </c>
      <c r="L37" s="8">
        <v>56.19</v>
      </c>
      <c r="O37" s="2">
        <f>(C37-[1]Total!C$15)^2</f>
        <v>2.1083039999999946</v>
      </c>
      <c r="P37" s="2">
        <f>(D37-[1]Total!D$15)^2</f>
        <v>2.4999999999954526E-5</v>
      </c>
      <c r="Q37" s="2">
        <f>(E37-[1]Total!E$15)^2</f>
        <v>2.371599999999888E-2</v>
      </c>
      <c r="R37" s="2">
        <f>(F37-[1]Total!F$15)^2</f>
        <v>4.0401000000000208E-2</v>
      </c>
      <c r="S37" s="2">
        <f>(G37-[1]Total!G$15)^2</f>
        <v>1.6810000000009042E-3</v>
      </c>
      <c r="T37" s="2">
        <f>(H37-[1]Total!H$15)^2</f>
        <v>7.4529000000005646E-2</v>
      </c>
      <c r="U37" s="2">
        <f>(I37-[1]Total!I$15)^2</f>
        <v>4.4099999999973501E-4</v>
      </c>
      <c r="V37" s="2">
        <f>(J37-[1]Total!J$15)^2</f>
        <v>8.8360000000002239E-3</v>
      </c>
      <c r="W37" s="2">
        <f>(K37-[1]Total!K$15)^2</f>
        <v>0.18835599999999167</v>
      </c>
      <c r="X37" s="2">
        <f>(L37-[1]Total!L$15)^2</f>
        <v>6.7240000000012862E-3</v>
      </c>
    </row>
    <row r="38" spans="1:24" ht="16.95" customHeight="1" x14ac:dyDescent="0.3">
      <c r="A38" s="86"/>
      <c r="B38" s="87"/>
      <c r="C38" s="2">
        <v>83.58</v>
      </c>
      <c r="D38" s="14">
        <v>73.86</v>
      </c>
      <c r="E38" s="14">
        <v>72.849999999999994</v>
      </c>
      <c r="F38" s="8">
        <v>55.92</v>
      </c>
      <c r="G38" s="14">
        <v>67.61</v>
      </c>
      <c r="H38" s="37">
        <v>61.62</v>
      </c>
      <c r="I38" s="1">
        <v>52.11</v>
      </c>
      <c r="J38" s="11">
        <v>53.8</v>
      </c>
      <c r="K38" s="8">
        <v>52.79</v>
      </c>
      <c r="L38" s="8">
        <v>56.33</v>
      </c>
      <c r="O38" s="2">
        <f>(C38-[1]Total!C$15)^2</f>
        <v>1.0403999999997889E-2</v>
      </c>
      <c r="P38" s="2">
        <f>(D38-[1]Total!D$15)^2</f>
        <v>1.5625E-2</v>
      </c>
      <c r="Q38" s="2">
        <f>(E38-[1]Total!E$15)^2</f>
        <v>6.4516000000002488E-2</v>
      </c>
      <c r="R38" s="2">
        <f>(F38-[1]Total!F$15)^2</f>
        <v>1.6809999999997389E-3</v>
      </c>
      <c r="S38" s="2">
        <f>(G38-[1]Total!G$15)^2</f>
        <v>2.9241000000002217E-2</v>
      </c>
      <c r="T38" s="2">
        <f>(H38-[1]Total!H$15)^2</f>
        <v>1.2769000000001503E-2</v>
      </c>
      <c r="U38" s="2">
        <f>(I38-[1]Total!I$15)^2</f>
        <v>2.6009999999994722E-3</v>
      </c>
      <c r="V38" s="2">
        <f>(J38-[1]Total!J$15)^2</f>
        <v>9.2160000000006993E-3</v>
      </c>
      <c r="W38" s="2">
        <f>(K38-[1]Total!K$15)^2</f>
        <v>2.4336000000004063E-2</v>
      </c>
      <c r="X38" s="2">
        <f>(L38-[1]Total!L$15)^2</f>
        <v>3.3639999999991559E-3</v>
      </c>
    </row>
    <row r="39" spans="1:24" ht="16.95" customHeight="1" x14ac:dyDescent="0.3">
      <c r="A39" s="86"/>
      <c r="B39" s="87"/>
      <c r="C39" s="2">
        <v>82.91</v>
      </c>
      <c r="D39" s="14">
        <v>73.489999999999995</v>
      </c>
      <c r="E39" s="14">
        <v>73.27</v>
      </c>
      <c r="F39" s="8">
        <v>55.86</v>
      </c>
      <c r="G39" s="14">
        <v>67.25</v>
      </c>
      <c r="H39" s="37">
        <v>61.52</v>
      </c>
      <c r="I39" s="1">
        <v>52.09</v>
      </c>
      <c r="J39" s="11">
        <v>53.98</v>
      </c>
      <c r="K39" s="8">
        <v>52.84</v>
      </c>
      <c r="L39" s="8">
        <v>56.18</v>
      </c>
      <c r="O39" s="2">
        <f>(C39-[1]Total!C$15)^2</f>
        <v>0.32262400000001368</v>
      </c>
      <c r="P39" s="2">
        <f>(D39-[1]Total!D$15)^2</f>
        <v>6.0025000000002229E-2</v>
      </c>
      <c r="Q39" s="2">
        <f>(E39-[1]Total!E$15)^2</f>
        <v>2.7555999999998942E-2</v>
      </c>
      <c r="R39" s="2">
        <f>(F39-[1]Total!F$15)^2</f>
        <v>1.0200999999999816E-2</v>
      </c>
      <c r="S39" s="2">
        <f>(G39-[1]Total!G$15)^2</f>
        <v>0.28196100000000629</v>
      </c>
      <c r="T39" s="2">
        <f>(H39-[1]Total!H$15)^2</f>
        <v>1.6900000000032072E-4</v>
      </c>
      <c r="U39" s="2">
        <f>(I39-[1]Total!I$15)^2</f>
        <v>9.60999999999926E-4</v>
      </c>
      <c r="V39" s="2">
        <f>(J39-[1]Total!J$15)^2</f>
        <v>7.0559999999993414E-3</v>
      </c>
      <c r="W39" s="2">
        <f>(K39-[1]Total!K$15)^2</f>
        <v>1.1236000000001856E-2</v>
      </c>
      <c r="X39" s="2">
        <f>(L39-[1]Total!L$15)^2</f>
        <v>8.4640000000010766E-3</v>
      </c>
    </row>
    <row r="40" spans="1:24" ht="16.95" customHeight="1" x14ac:dyDescent="0.3">
      <c r="A40" s="86"/>
      <c r="B40" s="87"/>
      <c r="C40" s="2">
        <v>82.83</v>
      </c>
      <c r="D40" s="14">
        <v>73.53</v>
      </c>
      <c r="E40" s="14">
        <v>73.53</v>
      </c>
      <c r="F40" s="8">
        <v>55.86</v>
      </c>
      <c r="G40" s="14">
        <v>67.599999999999994</v>
      </c>
      <c r="H40" s="37">
        <v>61.39</v>
      </c>
      <c r="I40" s="1">
        <v>52.1</v>
      </c>
      <c r="J40" s="11">
        <v>53.88</v>
      </c>
      <c r="K40" s="8">
        <v>52.98</v>
      </c>
      <c r="L40" s="8">
        <v>56.33</v>
      </c>
      <c r="O40" s="2">
        <f>(C40-[1]Total!C$15)^2</f>
        <v>0.41990400000001343</v>
      </c>
      <c r="P40" s="2">
        <f>(D40-[1]Total!D$15)^2</f>
        <v>4.2024999999999299E-2</v>
      </c>
      <c r="Q40" s="2">
        <f>(E40-[1]Total!E$15)^2</f>
        <v>0.18147600000000164</v>
      </c>
      <c r="R40" s="2">
        <f>(F40-[1]Total!F$15)^2</f>
        <v>1.0200999999999816E-2</v>
      </c>
      <c r="S40" s="2">
        <f>(G40-[1]Total!G$15)^2</f>
        <v>3.2761000000004196E-2</v>
      </c>
      <c r="T40" s="2">
        <f>(H40-[1]Total!H$15)^2</f>
        <v>1.3688999999997712E-2</v>
      </c>
      <c r="U40" s="2">
        <f>(I40-[1]Total!I$15)^2</f>
        <v>1.6809999999997389E-3</v>
      </c>
      <c r="V40" s="2">
        <f>(J40-[1]Total!J$15)^2</f>
        <v>2.5599999999994361E-4</v>
      </c>
      <c r="W40" s="2">
        <f>(K40-[1]Total!K$15)^2</f>
        <v>1.1559999999989602E-3</v>
      </c>
      <c r="X40" s="2">
        <f>(L40-[1]Total!L$15)^2</f>
        <v>3.3639999999991559E-3</v>
      </c>
    </row>
    <row r="41" spans="1:24" ht="16.95" customHeight="1" x14ac:dyDescent="0.3">
      <c r="A41" s="86"/>
      <c r="B41" s="87"/>
      <c r="C41" s="2">
        <v>82.35</v>
      </c>
      <c r="D41" s="14">
        <v>73.37</v>
      </c>
      <c r="E41" s="14">
        <v>72.5</v>
      </c>
      <c r="F41" s="8">
        <v>56.02</v>
      </c>
      <c r="G41" s="14">
        <v>68.400000000000006</v>
      </c>
      <c r="H41" s="37">
        <v>61.49</v>
      </c>
      <c r="I41" s="1">
        <v>52</v>
      </c>
      <c r="J41" s="11">
        <v>54.03</v>
      </c>
      <c r="K41" s="8">
        <v>53.09</v>
      </c>
      <c r="L41" s="8">
        <v>56.16</v>
      </c>
      <c r="O41" s="2">
        <f>(C41-[1]Total!C$15)^2</f>
        <v>1.2723840000000324</v>
      </c>
      <c r="P41" s="2">
        <f>(D41-[1]Total!D$15)^2</f>
        <v>0.13322499999999626</v>
      </c>
      <c r="Q41" s="2">
        <f>(E41-[1]Total!E$15)^2</f>
        <v>0.36481599999999903</v>
      </c>
      <c r="R41" s="2">
        <f>(F41-[1]Total!F$15)^2</f>
        <v>3.4810000000005431E-3</v>
      </c>
      <c r="S41" s="2">
        <f>(G41-[1]Total!G$15)^2</f>
        <v>0.3831609999999997</v>
      </c>
      <c r="T41" s="2">
        <f>(H41-[1]Total!H$15)^2</f>
        <v>2.8899999999961926E-4</v>
      </c>
      <c r="U41" s="2">
        <f>(I41-[1]Total!I$15)^2</f>
        <v>3.4810000000005431E-3</v>
      </c>
      <c r="V41" s="2">
        <f>(J41-[1]Total!J$15)^2</f>
        <v>1.795600000000009E-2</v>
      </c>
      <c r="W41" s="2">
        <f>(K41-[1]Total!K$15)^2</f>
        <v>2.0735999999997479E-2</v>
      </c>
      <c r="X41" s="2">
        <f>(L41-[1]Total!L$15)^2</f>
        <v>1.2544000000002012E-2</v>
      </c>
    </row>
    <row r="42" spans="1:24" ht="16.95" customHeight="1" thickBot="1" x14ac:dyDescent="0.35">
      <c r="A42" s="86"/>
      <c r="B42" s="87"/>
      <c r="C42" s="35">
        <v>83.84</v>
      </c>
      <c r="D42" s="15">
        <v>73.83</v>
      </c>
      <c r="E42" s="15">
        <v>73.31</v>
      </c>
      <c r="F42" s="8">
        <v>55.92</v>
      </c>
      <c r="G42" s="14">
        <v>68.48</v>
      </c>
      <c r="H42" s="37">
        <v>61.67</v>
      </c>
      <c r="I42" s="1">
        <v>52.12</v>
      </c>
      <c r="J42" s="11">
        <v>53.85</v>
      </c>
      <c r="K42" s="8">
        <v>52.84</v>
      </c>
      <c r="L42" s="8">
        <v>56.25</v>
      </c>
      <c r="O42" s="2">
        <f>(C42-[1]Total!C$15)^2</f>
        <v>0.13104399999999622</v>
      </c>
      <c r="P42" s="2">
        <f>(D42-[1]Total!D$15)^2</f>
        <v>9.0249999999997832E-3</v>
      </c>
      <c r="Q42" s="2">
        <f>(E42-[1]Total!E$15)^2</f>
        <v>4.2436000000001264E-2</v>
      </c>
      <c r="R42" s="2">
        <f>(F42-[1]Total!F$15)^2</f>
        <v>1.6809999999997389E-3</v>
      </c>
      <c r="S42" s="2">
        <f>(G42-[1]Total!G$15)^2</f>
        <v>0.48860099999999729</v>
      </c>
      <c r="T42" s="2">
        <f>(H42-[1]Total!H$15)^2</f>
        <v>2.6569000000003559E-2</v>
      </c>
      <c r="U42" s="2">
        <f>(I42-[1]Total!I$15)^2</f>
        <v>3.720999999999126E-3</v>
      </c>
      <c r="V42" s="2">
        <f>(J42-[1]Total!J$15)^2</f>
        <v>2.1159999999999426E-3</v>
      </c>
      <c r="W42" s="2">
        <f>(K42-[1]Total!K$15)^2</f>
        <v>1.1236000000001856E-2</v>
      </c>
      <c r="X42" s="2">
        <f>(L42-[1]Total!L$15)^2</f>
        <v>4.8400000000024508E-4</v>
      </c>
    </row>
    <row r="43" spans="1:24" ht="16.95" customHeight="1" x14ac:dyDescent="0.3">
      <c r="A43" s="84">
        <v>15</v>
      </c>
      <c r="B43" s="85"/>
      <c r="C43" s="11">
        <v>94.53</v>
      </c>
      <c r="D43" s="14">
        <v>87.75</v>
      </c>
      <c r="E43" s="14">
        <v>80.459999999999994</v>
      </c>
      <c r="F43" s="34">
        <v>65.94</v>
      </c>
      <c r="G43" s="13">
        <v>79.2</v>
      </c>
      <c r="H43" s="13">
        <v>73.58</v>
      </c>
      <c r="I43" s="33">
        <v>58.85</v>
      </c>
      <c r="J43" s="10">
        <v>63.28</v>
      </c>
      <c r="K43" s="34">
        <v>59.64</v>
      </c>
      <c r="L43" s="34">
        <v>56.95</v>
      </c>
      <c r="O43" s="2">
        <f>(C43-[1]Total!C$16)^2</f>
        <v>4.4890000000009748E-3</v>
      </c>
      <c r="P43" s="2">
        <f>(D43-[1]Total!D$16)^2</f>
        <v>0.14592400000000383</v>
      </c>
      <c r="Q43" s="2">
        <f>(E43-[1]Total!E$16)^2</f>
        <v>8.5849000000012055E-2</v>
      </c>
      <c r="R43" s="2">
        <f>(F43-[1]Total!F$16)^2</f>
        <v>0.43824399999998931</v>
      </c>
      <c r="S43" s="2">
        <f>(G43-[1]Total!G$16)^2</f>
        <v>1.5650010000000119</v>
      </c>
      <c r="T43" s="2">
        <f>(H43-[1]Total!H$16)^2</f>
        <v>0.89302499999998708</v>
      </c>
      <c r="U43" s="2">
        <f>(I43-[1]Total!I$16)^2</f>
        <v>2.6569000000001241E-2</v>
      </c>
      <c r="V43" s="2">
        <f>(J43-[1]Total!J$16)^2</f>
        <v>1.6900000000000664E-2</v>
      </c>
      <c r="W43" s="2">
        <f>(K43-[1]Total!K$16)^2</f>
        <v>9.2416000000001247E-2</v>
      </c>
      <c r="X43" s="2">
        <f>(L43-[1]Total!L$16)^2</f>
        <v>4.488999999999071E-3</v>
      </c>
    </row>
    <row r="44" spans="1:24" ht="16.95" customHeight="1" x14ac:dyDescent="0.3">
      <c r="A44" s="86"/>
      <c r="B44" s="87"/>
      <c r="C44" s="11">
        <v>93.42</v>
      </c>
      <c r="D44" s="14">
        <v>87.62</v>
      </c>
      <c r="E44" s="14">
        <v>80.69</v>
      </c>
      <c r="F44" s="8">
        <v>65.48</v>
      </c>
      <c r="G44" s="14">
        <v>79.61</v>
      </c>
      <c r="H44" s="14">
        <v>73.209999999999994</v>
      </c>
      <c r="I44" s="1">
        <v>58.53</v>
      </c>
      <c r="J44" s="11">
        <v>63.55</v>
      </c>
      <c r="K44" s="8">
        <v>59.76</v>
      </c>
      <c r="L44" s="8">
        <v>57.05</v>
      </c>
      <c r="O44" s="2">
        <f>(C44-[1]Total!C$16)^2</f>
        <v>1.3853290000000158</v>
      </c>
      <c r="P44" s="2">
        <f>(D44-[1]Total!D$16)^2</f>
        <v>6.3504000000004807E-2</v>
      </c>
      <c r="Q44" s="2">
        <f>(E44-[1]Total!E$16)^2</f>
        <v>3.9690000000020915E-3</v>
      </c>
      <c r="R44" s="2">
        <f>(F44-[1]Total!F$16)^2</f>
        <v>4.0803999999999264E-2</v>
      </c>
      <c r="S44" s="2">
        <f>(G44-[1]Total!G$16)^2</f>
        <v>0.70728100000001382</v>
      </c>
      <c r="T44" s="2">
        <f>(H44-[1]Total!H$16)^2</f>
        <v>0.3306249999999869</v>
      </c>
      <c r="U44" s="2">
        <f>(I44-[1]Total!I$16)^2</f>
        <v>2.4648999999998894E-2</v>
      </c>
      <c r="V44" s="2">
        <f>(J44-[1]Total!J$16)^2</f>
        <v>1.9599999999998171E-2</v>
      </c>
      <c r="W44" s="2">
        <f>(K44-[1]Total!K$16)^2</f>
        <v>3.3856000000001697E-2</v>
      </c>
      <c r="X44" s="2">
        <f>(L44-[1]Total!L$16)^2</f>
        <v>1.0890000000000825E-3</v>
      </c>
    </row>
    <row r="45" spans="1:24" ht="16.95" customHeight="1" x14ac:dyDescent="0.3">
      <c r="A45" s="86"/>
      <c r="B45" s="87"/>
      <c r="C45" s="11">
        <v>92.75</v>
      </c>
      <c r="D45" s="14">
        <v>87.53</v>
      </c>
      <c r="E45" s="14">
        <v>80.7</v>
      </c>
      <c r="F45" s="8">
        <v>65.260000000000005</v>
      </c>
      <c r="G45" s="14">
        <v>79.97</v>
      </c>
      <c r="H45" s="14">
        <v>72.45</v>
      </c>
      <c r="I45" s="1">
        <v>58.86</v>
      </c>
      <c r="J45" s="11">
        <v>63.32</v>
      </c>
      <c r="K45" s="8">
        <v>60.2</v>
      </c>
      <c r="L45" s="8">
        <v>56.96</v>
      </c>
      <c r="O45" s="2">
        <f>(C45-[1]Total!C$16)^2</f>
        <v>3.411409000000031</v>
      </c>
      <c r="P45" s="2">
        <f>(D45-[1]Total!D$16)^2</f>
        <v>2.6244000000001988E-2</v>
      </c>
      <c r="Q45" s="2">
        <f>(E45-[1]Total!E$16)^2</f>
        <v>2.8090000000012172E-3</v>
      </c>
      <c r="R45" s="2">
        <f>(F45-[1]Total!F$16)^2</f>
        <v>3.2400000000002457E-4</v>
      </c>
      <c r="S45" s="2">
        <f>(G45-[1]Total!G$16)^2</f>
        <v>0.23136100000000842</v>
      </c>
      <c r="T45" s="2">
        <f>(H45-[1]Total!H$16)^2</f>
        <v>3.4225000000000838E-2</v>
      </c>
      <c r="U45" s="2">
        <f>(I45-[1]Total!I$16)^2</f>
        <v>2.9929000000000629E-2</v>
      </c>
      <c r="V45" s="2">
        <f>(J45-[1]Total!J$16)^2</f>
        <v>8.1000000000006137E-3</v>
      </c>
      <c r="W45" s="2">
        <f>(K45-[1]Total!K$16)^2</f>
        <v>6.5536000000000122E-2</v>
      </c>
      <c r="X45" s="2">
        <f>(L45-[1]Total!L$16)^2</f>
        <v>3.2489999999994364E-3</v>
      </c>
    </row>
    <row r="46" spans="1:24" ht="16.95" customHeight="1" x14ac:dyDescent="0.3">
      <c r="A46" s="86"/>
      <c r="B46" s="87"/>
      <c r="C46" s="11">
        <v>96.23</v>
      </c>
      <c r="D46" s="14">
        <v>87.55</v>
      </c>
      <c r="E46" s="14">
        <v>80.98</v>
      </c>
      <c r="F46" s="8">
        <v>65.28</v>
      </c>
      <c r="G46" s="14">
        <v>80.819999999999993</v>
      </c>
      <c r="H46" s="14">
        <v>72.62</v>
      </c>
      <c r="I46" s="1">
        <v>58.38</v>
      </c>
      <c r="J46" s="11">
        <v>63.47</v>
      </c>
      <c r="K46" s="8">
        <v>59.81</v>
      </c>
      <c r="L46" s="8">
        <v>57</v>
      </c>
      <c r="O46" s="2">
        <f>(C46-[1]Total!C$16)^2</f>
        <v>2.6666889999999857</v>
      </c>
      <c r="P46" s="2">
        <f>(D46-[1]Total!D$16)^2</f>
        <v>3.3124000000000785E-2</v>
      </c>
      <c r="Q46" s="2">
        <f>(E46-[1]Total!E$16)^2</f>
        <v>5.1528999999995301E-2</v>
      </c>
      <c r="R46" s="2">
        <f>(F46-[1]Total!F$16)^2</f>
        <v>3.9999999999813558E-6</v>
      </c>
      <c r="S46" s="2">
        <f>(G46-[1]Total!G$16)^2</f>
        <v>0.13616099999998935</v>
      </c>
      <c r="T46" s="2">
        <f>(H46-[1]Total!H$16)^2</f>
        <v>2.2500000000001704E-4</v>
      </c>
      <c r="U46" s="2">
        <f>(I46-[1]Total!I$16)^2</f>
        <v>9.424899999999696E-2</v>
      </c>
      <c r="V46" s="2">
        <f>(J46-[1]Total!J$16)^2</f>
        <v>3.5999999999994201E-3</v>
      </c>
      <c r="W46" s="2">
        <f>(K46-[1]Total!K$16)^2</f>
        <v>1.795600000000009E-2</v>
      </c>
      <c r="X46" s="2">
        <f>(L46-[1]Total!L$16)^2</f>
        <v>2.8899999999986087E-4</v>
      </c>
    </row>
    <row r="47" spans="1:24" ht="16.95" customHeight="1" x14ac:dyDescent="0.3">
      <c r="A47" s="86"/>
      <c r="B47" s="87"/>
      <c r="C47" s="11">
        <v>94.5</v>
      </c>
      <c r="D47" s="14">
        <v>87.44</v>
      </c>
      <c r="E47" s="14">
        <v>81.81</v>
      </c>
      <c r="F47" s="8">
        <v>65.489999999999995</v>
      </c>
      <c r="G47" s="14">
        <v>80.38</v>
      </c>
      <c r="H47" s="14">
        <v>72.66</v>
      </c>
      <c r="I47" s="1">
        <v>58.45</v>
      </c>
      <c r="J47" s="11">
        <v>63.39</v>
      </c>
      <c r="K47" s="8">
        <v>60.8</v>
      </c>
      <c r="L47" s="8">
        <v>57.06</v>
      </c>
      <c r="O47" s="2">
        <f>(C47-[1]Total!C$16)^2</f>
        <v>9.4090000000016313E-3</v>
      </c>
      <c r="P47" s="2">
        <f>(D47-[1]Total!D$16)^2</f>
        <v>5.1840000000003932E-3</v>
      </c>
      <c r="Q47" s="2">
        <f>(E47-[1]Total!E$16)^2</f>
        <v>1.1172489999999746</v>
      </c>
      <c r="R47" s="2">
        <f>(F47-[1]Total!F$16)^2</f>
        <v>4.494399999999537E-2</v>
      </c>
      <c r="S47" s="2">
        <f>(G47-[1]Total!G$16)^2</f>
        <v>5.0410000000017273E-3</v>
      </c>
      <c r="T47" s="2">
        <f>(H47-[1]Total!H$16)^2</f>
        <v>6.249999999995737E-4</v>
      </c>
      <c r="U47" s="2">
        <f>(I47-[1]Total!I$16)^2</f>
        <v>5.616899999999752E-2</v>
      </c>
      <c r="V47" s="2">
        <f>(J47-[1]Total!J$16)^2</f>
        <v>4.0000000000012508E-4</v>
      </c>
      <c r="W47" s="2">
        <f>(K47-[1]Total!K$16)^2</f>
        <v>0.73273599999999062</v>
      </c>
      <c r="X47" s="2">
        <f>(L47-[1]Total!L$16)^2</f>
        <v>1.8490000000005475E-3</v>
      </c>
    </row>
    <row r="48" spans="1:24" ht="16.95" customHeight="1" x14ac:dyDescent="0.3">
      <c r="A48" s="86"/>
      <c r="B48" s="87"/>
      <c r="C48" s="11">
        <v>94.79</v>
      </c>
      <c r="D48" s="14">
        <v>87.9</v>
      </c>
      <c r="E48" s="14">
        <v>80.959999999999994</v>
      </c>
      <c r="F48" s="8">
        <v>65.25</v>
      </c>
      <c r="G48" s="14">
        <v>80.81</v>
      </c>
      <c r="H48" s="14">
        <v>72.09</v>
      </c>
      <c r="I48" s="1">
        <v>58.83</v>
      </c>
      <c r="J48" s="11">
        <v>63.47</v>
      </c>
      <c r="K48" s="8">
        <v>59.82</v>
      </c>
      <c r="L48" s="8">
        <v>56.98</v>
      </c>
      <c r="O48" s="2">
        <f>(C48-[1]Total!C$16)^2</f>
        <v>3.7248999999999165E-2</v>
      </c>
      <c r="P48" s="2">
        <f>(D48-[1]Total!D$16)^2</f>
        <v>0.28302400000001138</v>
      </c>
      <c r="Q48" s="2">
        <f>(E48-[1]Total!E$16)^2</f>
        <v>4.2848999999991484E-2</v>
      </c>
      <c r="R48" s="2">
        <f>(F48-[1]Total!F$16)^2</f>
        <v>7.8400000000032469E-4</v>
      </c>
      <c r="S48" s="2">
        <f>(G48-[1]Total!G$16)^2</f>
        <v>0.12888099999999617</v>
      </c>
      <c r="T48" s="2">
        <f>(H48-[1]Total!H$16)^2</f>
        <v>0.29702500000000187</v>
      </c>
      <c r="U48" s="2">
        <f>(I48-[1]Total!I$16)^2</f>
        <v>2.0449000000000196E-2</v>
      </c>
      <c r="V48" s="2">
        <f>(J48-[1]Total!J$16)^2</f>
        <v>3.5999999999994201E-3</v>
      </c>
      <c r="W48" s="2">
        <f>(K48-[1]Total!K$16)^2</f>
        <v>1.5376000000000578E-2</v>
      </c>
      <c r="X48" s="2">
        <f>(L48-[1]Total!L$16)^2</f>
        <v>1.3689999999999284E-3</v>
      </c>
    </row>
    <row r="49" spans="1:24" ht="16.95" customHeight="1" x14ac:dyDescent="0.3">
      <c r="A49" s="86"/>
      <c r="B49" s="87"/>
      <c r="C49" s="11">
        <v>95.39</v>
      </c>
      <c r="D49" s="14">
        <v>86.99</v>
      </c>
      <c r="E49" s="14">
        <v>80.900000000000006</v>
      </c>
      <c r="F49" s="8">
        <v>65.12</v>
      </c>
      <c r="G49" s="14">
        <v>80.78</v>
      </c>
      <c r="H49" s="14">
        <v>72.55</v>
      </c>
      <c r="I49" s="1">
        <v>58.51</v>
      </c>
      <c r="J49" s="11">
        <v>63.51</v>
      </c>
      <c r="K49" s="8">
        <v>60.25</v>
      </c>
      <c r="L49" s="8">
        <v>57.02</v>
      </c>
      <c r="O49" s="2">
        <f>(C49-[1]Total!C$16)^2</f>
        <v>0.62884899999998756</v>
      </c>
      <c r="P49" s="2">
        <f>(D49-[1]Total!D$16)^2</f>
        <v>0.14288400000000009</v>
      </c>
      <c r="Q49" s="2">
        <f>(E49-[1]Total!E$16)^2</f>
        <v>2.160899999999746E-2</v>
      </c>
      <c r="R49" s="2">
        <f>(F49-[1]Total!F$16)^2</f>
        <v>2.4964000000000396E-2</v>
      </c>
      <c r="S49" s="2">
        <f>(G49-[1]Total!G$16)^2</f>
        <v>0.10824099999999573</v>
      </c>
      <c r="T49" s="2">
        <f>(H49-[1]Total!H$16)^2</f>
        <v>7.2250000000013527E-3</v>
      </c>
      <c r="U49" s="2">
        <f>(I49-[1]Total!I$16)^2</f>
        <v>3.1328999999999857E-2</v>
      </c>
      <c r="V49" s="2">
        <f>(J49-[1]Total!J$16)^2</f>
        <v>9.999999999998864E-3</v>
      </c>
      <c r="W49" s="2">
        <f>(K49-[1]Total!K$16)^2</f>
        <v>9.3635999999998401E-2</v>
      </c>
      <c r="X49" s="2">
        <f>(L49-[1]Total!L$16)^2</f>
        <v>9.0000000000433141E-6</v>
      </c>
    </row>
    <row r="50" spans="1:24" ht="16.95" customHeight="1" x14ac:dyDescent="0.3">
      <c r="A50" s="86"/>
      <c r="B50" s="87"/>
      <c r="C50" s="11">
        <v>94.99</v>
      </c>
      <c r="D50" s="14">
        <v>86.76</v>
      </c>
      <c r="E50" s="14">
        <v>80.77</v>
      </c>
      <c r="F50" s="8">
        <v>64.89</v>
      </c>
      <c r="G50" s="14">
        <v>80.98</v>
      </c>
      <c r="H50" s="14">
        <v>72.400000000000006</v>
      </c>
      <c r="I50" s="1">
        <v>58.57</v>
      </c>
      <c r="J50" s="11">
        <v>63.45</v>
      </c>
      <c r="K50" s="8">
        <v>59.7</v>
      </c>
      <c r="L50" s="8">
        <v>57.01</v>
      </c>
      <c r="O50" s="2">
        <f>(C50-[1]Total!C$16)^2</f>
        <v>0.15444899999998937</v>
      </c>
      <c r="P50" s="2">
        <f>(D50-[1]Total!D$16)^2</f>
        <v>0.36966399999998767</v>
      </c>
      <c r="Q50" s="2">
        <f>(E50-[1]Total!E$16)^2</f>
        <v>2.889999999993777E-4</v>
      </c>
      <c r="R50" s="2">
        <f>(F50-[1]Total!F$16)^2</f>
        <v>0.15054400000000406</v>
      </c>
      <c r="S50" s="2">
        <f>(G50-[1]Total!G$16)^2</f>
        <v>0.27984099999999618</v>
      </c>
      <c r="T50" s="2">
        <f>(H50-[1]Total!H$16)^2</f>
        <v>5.5224999999999733E-2</v>
      </c>
      <c r="U50" s="2">
        <f>(I50-[1]Total!I$16)^2</f>
        <v>1.3688999999999375E-2</v>
      </c>
      <c r="V50" s="2">
        <f>(J50-[1]Total!J$16)^2</f>
        <v>1.5999999999999318E-3</v>
      </c>
      <c r="W50" s="2">
        <f>(K50-[1]Total!K$16)^2</f>
        <v>5.9535999999999888E-2</v>
      </c>
      <c r="X50" s="2">
        <f>(L50-[1]Total!L$16)^2</f>
        <v>4.8999999999970556E-5</v>
      </c>
    </row>
    <row r="51" spans="1:24" ht="16.95" customHeight="1" x14ac:dyDescent="0.3">
      <c r="A51" s="86"/>
      <c r="B51" s="87"/>
      <c r="C51" s="11">
        <v>94.68</v>
      </c>
      <c r="D51" s="14">
        <v>87.05</v>
      </c>
      <c r="E51" s="14">
        <v>80.430000000000007</v>
      </c>
      <c r="F51" s="8">
        <v>64.849999999999994</v>
      </c>
      <c r="G51" s="14">
        <v>81.010000000000005</v>
      </c>
      <c r="H51" s="14">
        <v>72.62</v>
      </c>
      <c r="I51" s="1">
        <v>59.05</v>
      </c>
      <c r="J51" s="11">
        <v>63.38</v>
      </c>
      <c r="K51" s="8">
        <v>59.87</v>
      </c>
      <c r="L51" s="8">
        <v>57.14</v>
      </c>
      <c r="O51" s="2">
        <f>(C51-[1]Total!C$16)^2</f>
        <v>6.8889999999997356E-3</v>
      </c>
      <c r="P51" s="2">
        <f>(D51-[1]Total!D$16)^2</f>
        <v>0.10112399999999863</v>
      </c>
      <c r="Q51" s="2">
        <f>(E51-[1]Total!E$16)^2</f>
        <v>0.10432900000000485</v>
      </c>
      <c r="R51" s="2">
        <f>(F51-[1]Total!F$16)^2</f>
        <v>0.18318400000000984</v>
      </c>
      <c r="S51" s="2">
        <f>(G51-[1]Total!G$16)^2</f>
        <v>0.31248099999999718</v>
      </c>
      <c r="T51" s="2">
        <f>(H51-[1]Total!H$16)^2</f>
        <v>2.2500000000001704E-4</v>
      </c>
      <c r="U51" s="2">
        <f>(I51-[1]Total!I$16)^2</f>
        <v>0.13176899999999966</v>
      </c>
      <c r="V51" s="2">
        <f>(J51-[1]Total!J$16)^2</f>
        <v>9.0000000000006817E-4</v>
      </c>
      <c r="W51" s="2">
        <f>(K51-[1]Total!K$16)^2</f>
        <v>5.4760000000007658E-3</v>
      </c>
      <c r="X51" s="2">
        <f>(L51-[1]Total!L$16)^2</f>
        <v>1.5129000000001147E-2</v>
      </c>
    </row>
    <row r="52" spans="1:24" ht="16.95" customHeight="1" thickBot="1" x14ac:dyDescent="0.35">
      <c r="A52" s="86"/>
      <c r="B52" s="87"/>
      <c r="C52" s="12">
        <v>94.69</v>
      </c>
      <c r="D52" s="15">
        <v>87.09</v>
      </c>
      <c r="E52" s="15">
        <v>79.83</v>
      </c>
      <c r="F52" s="4">
        <v>65.22</v>
      </c>
      <c r="G52" s="15">
        <v>80.95</v>
      </c>
      <c r="H52" s="15">
        <v>72.17</v>
      </c>
      <c r="I52" s="6">
        <v>58.84</v>
      </c>
      <c r="J52" s="12">
        <v>63.28</v>
      </c>
      <c r="K52" s="4">
        <v>59.59</v>
      </c>
      <c r="L52" s="4">
        <v>57</v>
      </c>
      <c r="O52" s="2">
        <f>(C52-[1]Total!C$16)^2</f>
        <v>8.6489999999980124E-3</v>
      </c>
      <c r="P52" s="2">
        <f>(D52-[1]Total!D$16)^2</f>
        <v>7.7283999999995329E-2</v>
      </c>
      <c r="Q52" s="2">
        <f>(E52-[1]Total!E$16)^2</f>
        <v>0.85192900000002958</v>
      </c>
      <c r="R52" s="2">
        <f>(F52-[1]Total!F$16)^2</f>
        <v>3.3640000000008043E-3</v>
      </c>
      <c r="S52" s="2">
        <f>(G52-[1]Total!G$16)^2</f>
        <v>0.24900099999999523</v>
      </c>
      <c r="T52" s="2">
        <f>(H52-[1]Total!H$16)^2</f>
        <v>0.21622500000000316</v>
      </c>
      <c r="U52" s="2">
        <f>(I52-[1]Total!I$16)^2</f>
        <v>2.3409000000001776E-2</v>
      </c>
      <c r="V52" s="2">
        <f>(J52-[1]Total!J$16)^2</f>
        <v>1.6900000000000664E-2</v>
      </c>
      <c r="W52" s="2">
        <f>(K52-[1]Total!K$16)^2</f>
        <v>0.12531599999999943</v>
      </c>
      <c r="X52" s="2">
        <f>(L52-[1]Total!L$16)^2</f>
        <v>2.8899999999986087E-4</v>
      </c>
    </row>
    <row r="53" spans="1:24" ht="16.95" customHeight="1" x14ac:dyDescent="0.3">
      <c r="A53" s="84">
        <f>Punkter!$C$7</f>
        <v>30</v>
      </c>
      <c r="B53" s="85"/>
      <c r="C53" s="11">
        <v>102.84</v>
      </c>
      <c r="D53" s="14">
        <v>97.93</v>
      </c>
      <c r="E53" s="14">
        <v>91.62</v>
      </c>
      <c r="F53" s="8">
        <v>75.42</v>
      </c>
      <c r="G53" s="14">
        <v>94.15</v>
      </c>
      <c r="H53" s="14">
        <v>82.65</v>
      </c>
      <c r="I53" s="1">
        <v>71</v>
      </c>
      <c r="J53" s="11">
        <v>73.38</v>
      </c>
      <c r="K53" s="8">
        <v>62.73</v>
      </c>
      <c r="L53" s="8">
        <v>62.7</v>
      </c>
      <c r="O53" s="2">
        <f>(C53-[1]Total!C$17)^2</f>
        <v>1.4065959999999831</v>
      </c>
      <c r="P53" s="2">
        <f>(D53-[1]Total!D$17)^2</f>
        <v>4.3430560000000131</v>
      </c>
      <c r="Q53" s="2">
        <f>(E53-[1]Total!E$17)^2</f>
        <v>1.4883999999999973</v>
      </c>
      <c r="R53" s="2">
        <f>(F53-[1]Total!F$17)^2</f>
        <v>2.7889000000000531E-2</v>
      </c>
      <c r="S53" s="2">
        <f>(G53-[1]Total!G$17)^2</f>
        <v>7.562500000000312E-2</v>
      </c>
      <c r="T53" s="2">
        <f>(H53-[1]Total!H$17)^2</f>
        <v>2.5281000000001917E-2</v>
      </c>
      <c r="U53" s="2">
        <f>(I53-[1]Total!I$17)^2</f>
        <v>1.4184810000000059</v>
      </c>
      <c r="V53" s="2">
        <f>(J53-[1]Total!J$17)^2</f>
        <v>1.1448999999999853E-2</v>
      </c>
      <c r="W53" s="2">
        <f>(K53-[1]Total!K$17)^2</f>
        <v>4.9284000000000577E-2</v>
      </c>
      <c r="X53" s="2">
        <f>(L53-[1]Total!L$17)^2</f>
        <v>7.3959999999997457E-3</v>
      </c>
    </row>
    <row r="54" spans="1:24" ht="16.95" customHeight="1" x14ac:dyDescent="0.3">
      <c r="A54" s="86"/>
      <c r="B54" s="87"/>
      <c r="C54" s="11">
        <v>102.91</v>
      </c>
      <c r="D54" s="14">
        <v>97.54</v>
      </c>
      <c r="E54" s="14">
        <v>90.11</v>
      </c>
      <c r="F54" s="8">
        <v>75.56</v>
      </c>
      <c r="G54" s="14">
        <v>94.02</v>
      </c>
      <c r="H54" s="14">
        <v>82.58</v>
      </c>
      <c r="I54" s="1">
        <v>70.62</v>
      </c>
      <c r="J54" s="11">
        <v>73.260000000000005</v>
      </c>
      <c r="K54" s="8">
        <v>63.51</v>
      </c>
      <c r="L54" s="8">
        <v>62.77</v>
      </c>
      <c r="O54" s="2">
        <f>(C54-[1]Total!C$17)^2</f>
        <v>1.2454559999999992</v>
      </c>
      <c r="P54" s="2">
        <f>(D54-[1]Total!D$17)^2</f>
        <v>2.8696360000000087</v>
      </c>
      <c r="Q54" s="2">
        <f>(E54-[1]Total!E$17)^2</f>
        <v>8.410000000000363E-2</v>
      </c>
      <c r="R54" s="2">
        <f>(F54-[1]Total!F$17)^2</f>
        <v>7.2900000000005523E-4</v>
      </c>
      <c r="S54" s="2">
        <f>(G54-[1]Total!G$17)^2</f>
        <v>0.16402500000001244</v>
      </c>
      <c r="T54" s="2">
        <f>(H54-[1]Total!H$17)^2</f>
        <v>7.9209999999997564E-3</v>
      </c>
      <c r="U54" s="2">
        <f>(I54-[1]Total!I$17)^2</f>
        <v>0.65772100000001144</v>
      </c>
      <c r="V54" s="2">
        <f>(J54-[1]Total!J$17)^2</f>
        <v>5.1528999999995301E-2</v>
      </c>
      <c r="W54" s="2">
        <f>(K54-[1]Total!K$17)^2</f>
        <v>0.31136399999999981</v>
      </c>
      <c r="X54" s="2">
        <f>(L54-[1]Total!L$17)^2</f>
        <v>2.5599999999994361E-4</v>
      </c>
    </row>
    <row r="55" spans="1:24" ht="16.95" customHeight="1" x14ac:dyDescent="0.3">
      <c r="A55" s="86"/>
      <c r="B55" s="87"/>
      <c r="C55" s="11">
        <v>106.48</v>
      </c>
      <c r="D55" s="14">
        <v>97.1</v>
      </c>
      <c r="E55" s="14">
        <v>89.96</v>
      </c>
      <c r="F55" s="8">
        <v>75.5</v>
      </c>
      <c r="G55" s="14">
        <v>94.72</v>
      </c>
      <c r="H55" s="14">
        <v>82.79</v>
      </c>
      <c r="I55" s="1">
        <v>69.430000000000007</v>
      </c>
      <c r="J55" s="11">
        <v>73.81</v>
      </c>
      <c r="K55" s="8">
        <v>62.55</v>
      </c>
      <c r="L55" s="8">
        <v>62.72</v>
      </c>
      <c r="O55" s="2">
        <f>(C55-[1]Total!C$17)^2</f>
        <v>6.0221160000000378</v>
      </c>
      <c r="P55" s="2">
        <f>(D55-[1]Total!D$17)^2</f>
        <v>1.5725159999999767</v>
      </c>
      <c r="Q55" s="2">
        <f>(E55-[1]Total!E$17)^2</f>
        <v>0.19360000000001051</v>
      </c>
      <c r="R55" s="2">
        <f>(F55-[1]Total!F$17)^2</f>
        <v>7.5690000000005735E-3</v>
      </c>
      <c r="S55" s="2">
        <f>(G55-[1]Total!G$17)^2</f>
        <v>8.7024999999992622E-2</v>
      </c>
      <c r="T55" s="2">
        <f>(H55-[1]Total!H$17)^2</f>
        <v>8.940100000000395E-2</v>
      </c>
      <c r="U55" s="2">
        <f>(I55-[1]Total!I$17)^2</f>
        <v>0.14364099999999294</v>
      </c>
      <c r="V55" s="2">
        <f>(J55-[1]Total!J$17)^2</f>
        <v>0.10432900000000485</v>
      </c>
      <c r="W55" s="2">
        <f>(K55-[1]Total!K$17)^2</f>
        <v>0.16160400000000083</v>
      </c>
      <c r="X55" s="2">
        <f>(L55-[1]Total!L$17)^2</f>
        <v>4.3560000000003301E-3</v>
      </c>
    </row>
    <row r="56" spans="1:24" ht="16.95" customHeight="1" x14ac:dyDescent="0.3">
      <c r="A56" s="86"/>
      <c r="B56" s="87"/>
      <c r="C56" s="11">
        <v>105.2</v>
      </c>
      <c r="D56" s="14">
        <v>93.1</v>
      </c>
      <c r="E56" s="14">
        <v>89.03</v>
      </c>
      <c r="F56" s="8">
        <v>75.39</v>
      </c>
      <c r="G56" s="14">
        <v>95.35</v>
      </c>
      <c r="H56" s="14">
        <v>82.41</v>
      </c>
      <c r="I56" s="1">
        <v>69.12</v>
      </c>
      <c r="J56" s="11">
        <v>73.7</v>
      </c>
      <c r="K56" s="8">
        <v>63.36</v>
      </c>
      <c r="L56" s="8">
        <v>62.85</v>
      </c>
      <c r="O56" s="2">
        <f>(C56-[1]Total!C$17)^2</f>
        <v>1.3782760000000154</v>
      </c>
      <c r="P56" s="2">
        <f>(D56-[1]Total!D$17)^2</f>
        <v>7.5405160000000508</v>
      </c>
      <c r="Q56" s="2">
        <f>(E56-[1]Total!E$17)^2</f>
        <v>1.8769000000000124</v>
      </c>
      <c r="R56" s="2">
        <f>(F56-[1]Total!F$17)^2</f>
        <v>3.8809000000001072E-2</v>
      </c>
      <c r="S56" s="2">
        <f>(G56-[1]Total!G$17)^2</f>
        <v>0.85562499999996844</v>
      </c>
      <c r="T56" s="2">
        <f>(H56-[1]Total!H$17)^2</f>
        <v>6.561000000000497E-3</v>
      </c>
      <c r="U56" s="2">
        <f>(I56-[1]Total!I$17)^2</f>
        <v>0.47472099999999029</v>
      </c>
      <c r="V56" s="2">
        <f>(J56-[1]Total!J$17)^2</f>
        <v>4.5369000000003441E-2</v>
      </c>
      <c r="W56" s="2">
        <f>(K56-[1]Total!K$17)^2</f>
        <v>0.16646400000000103</v>
      </c>
      <c r="X56" s="2">
        <f>(L56-[1]Total!L$17)^2</f>
        <v>4.0960000000000076E-3</v>
      </c>
    </row>
    <row r="57" spans="1:24" ht="16.95" customHeight="1" x14ac:dyDescent="0.3">
      <c r="A57" s="86"/>
      <c r="B57" s="87"/>
      <c r="C57" s="11">
        <v>104.91</v>
      </c>
      <c r="D57" s="14">
        <v>92.97</v>
      </c>
      <c r="E57" s="14">
        <v>90.12</v>
      </c>
      <c r="F57" s="8">
        <v>75.44</v>
      </c>
      <c r="G57" s="14">
        <v>95.11</v>
      </c>
      <c r="H57" s="14">
        <v>82.55</v>
      </c>
      <c r="I57" s="1">
        <v>70.7</v>
      </c>
      <c r="J57" s="11">
        <v>73.87</v>
      </c>
      <c r="K57" s="8">
        <v>62.61</v>
      </c>
      <c r="L57" s="8">
        <v>62.81</v>
      </c>
      <c r="O57" s="2">
        <f>(C57-[1]Total!C$17)^2</f>
        <v>0.78145600000000059</v>
      </c>
      <c r="P57" s="2">
        <f>(D57-[1]Total!D$17)^2</f>
        <v>8.2713760000000267</v>
      </c>
      <c r="Q57" s="2">
        <f>(E57-[1]Total!E$17)^2</f>
        <v>7.8400000000000636E-2</v>
      </c>
      <c r="R57" s="2">
        <f>(F57-[1]Total!F$17)^2</f>
        <v>2.1609000000001637E-2</v>
      </c>
      <c r="S57" s="2">
        <f>(G57-[1]Total!G$17)^2</f>
        <v>0.46922499999998363</v>
      </c>
      <c r="T57" s="2">
        <f>(H57-[1]Total!H$17)^2</f>
        <v>3.4809999999997048E-3</v>
      </c>
      <c r="U57" s="2">
        <f>(I57-[1]Total!I$17)^2</f>
        <v>0.7938810000000095</v>
      </c>
      <c r="V57" s="2">
        <f>(J57-[1]Total!J$17)^2</f>
        <v>0.14668900000000748</v>
      </c>
      <c r="W57" s="2">
        <f>(K57-[1]Total!K$17)^2</f>
        <v>0.11696399999999914</v>
      </c>
      <c r="X57" s="2">
        <f>(L57-[1]Total!L$17)^2</f>
        <v>5.7600000000004371E-4</v>
      </c>
    </row>
    <row r="58" spans="1:24" ht="16.95" customHeight="1" x14ac:dyDescent="0.3">
      <c r="A58" s="86"/>
      <c r="B58" s="87"/>
      <c r="C58" s="11">
        <v>104.99</v>
      </c>
      <c r="D58" s="14">
        <v>92.91</v>
      </c>
      <c r="E58" s="14">
        <v>90.84</v>
      </c>
      <c r="F58" s="8">
        <v>76.180000000000007</v>
      </c>
      <c r="G58" s="14">
        <v>94.66</v>
      </c>
      <c r="H58" s="14">
        <v>82.64</v>
      </c>
      <c r="I58" s="1">
        <v>69.05</v>
      </c>
      <c r="J58" s="11">
        <v>73.36</v>
      </c>
      <c r="K58" s="8">
        <v>63.01</v>
      </c>
      <c r="L58" s="8">
        <v>62.8</v>
      </c>
      <c r="O58" s="2">
        <f>(C58-[1]Total!C$17)^2</f>
        <v>0.92929599999999735</v>
      </c>
      <c r="P58" s="2">
        <f>(D58-[1]Total!D$17)^2</f>
        <v>8.6200960000000411</v>
      </c>
      <c r="Q58" s="2">
        <f>(E58-[1]Total!E$17)^2</f>
        <v>0.193599999999998</v>
      </c>
      <c r="R58" s="2">
        <f>(F58-[1]Total!F$17)^2</f>
        <v>0.35164900000000415</v>
      </c>
      <c r="S58" s="2">
        <f>(G58-[1]Total!G$17)^2</f>
        <v>5.522499999999305E-2</v>
      </c>
      <c r="T58" s="2">
        <f>(H58-[1]Total!H$17)^2</f>
        <v>2.2201000000000273E-2</v>
      </c>
      <c r="U58" s="2">
        <f>(I58-[1]Total!I$17)^2</f>
        <v>0.57608100000000051</v>
      </c>
      <c r="V58" s="2">
        <f>(J58-[1]Total!J$17)^2</f>
        <v>1.6128999999998814E-2</v>
      </c>
      <c r="W58" s="2">
        <f>(K58-[1]Total!K$17)^2</f>
        <v>3.3639999999999803E-3</v>
      </c>
      <c r="X58" s="2">
        <f>(L58-[1]Total!L$17)^2</f>
        <v>1.9599999999988222E-4</v>
      </c>
    </row>
    <row r="59" spans="1:24" ht="16.95" customHeight="1" x14ac:dyDescent="0.3">
      <c r="A59" s="86"/>
      <c r="B59" s="87"/>
      <c r="C59" s="11">
        <v>104.56</v>
      </c>
      <c r="D59" s="14">
        <v>96.52</v>
      </c>
      <c r="E59" s="14">
        <v>90.17</v>
      </c>
      <c r="F59" s="8">
        <v>75.33</v>
      </c>
      <c r="G59" s="14">
        <v>94.85</v>
      </c>
      <c r="H59" s="14">
        <v>82.61</v>
      </c>
      <c r="I59" s="1">
        <v>69.37</v>
      </c>
      <c r="J59" s="11">
        <v>73.319999999999993</v>
      </c>
      <c r="K59" s="8">
        <v>62.76</v>
      </c>
      <c r="L59" s="8">
        <v>62.7</v>
      </c>
      <c r="O59" s="2">
        <f>(C59-[1]Total!C$17)^2</f>
        <v>0.28515600000000646</v>
      </c>
      <c r="P59" s="2">
        <f>(D59-[1]Total!D$17)^2</f>
        <v>0.45427599999998974</v>
      </c>
      <c r="Q59" s="2">
        <f>(E59-[1]Total!E$17)^2</f>
        <v>5.2900000000001828E-2</v>
      </c>
      <c r="R59" s="2">
        <f>(F59-[1]Total!F$17)^2</f>
        <v>6.6049000000002578E-2</v>
      </c>
      <c r="S59" s="2">
        <f>(G59-[1]Total!G$17)^2</f>
        <v>0.18062499999998549</v>
      </c>
      <c r="T59" s="2">
        <f>(H59-[1]Total!H$17)^2</f>
        <v>1.4160999999999946E-2</v>
      </c>
      <c r="U59" s="2">
        <f>(I59-[1]Total!I$17)^2</f>
        <v>0.19272099999999381</v>
      </c>
      <c r="V59" s="2">
        <f>(J59-[1]Total!J$17)^2</f>
        <v>2.7889000000000531E-2</v>
      </c>
      <c r="W59" s="2">
        <f>(K59-[1]Total!K$17)^2</f>
        <v>3.6864000000000063E-2</v>
      </c>
      <c r="X59" s="2">
        <f>(L59-[1]Total!L$17)^2</f>
        <v>7.3959999999997457E-3</v>
      </c>
    </row>
    <row r="60" spans="1:24" ht="16.95" customHeight="1" x14ac:dyDescent="0.3">
      <c r="A60" s="86"/>
      <c r="B60" s="87"/>
      <c r="C60" s="11">
        <v>104.77</v>
      </c>
      <c r="D60" s="14">
        <v>96.98</v>
      </c>
      <c r="E60" s="14">
        <v>90.45</v>
      </c>
      <c r="F60" s="8">
        <v>75.48</v>
      </c>
      <c r="G60" s="14">
        <v>94.7</v>
      </c>
      <c r="H60" s="14">
        <v>82.09</v>
      </c>
      <c r="I60" s="1">
        <v>69.94</v>
      </c>
      <c r="J60" s="11">
        <v>73.540000000000006</v>
      </c>
      <c r="K60" s="8">
        <v>62.83</v>
      </c>
      <c r="L60" s="8">
        <v>62.94</v>
      </c>
      <c r="O60" s="2">
        <f>(C60-[1]Total!C$17)^2</f>
        <v>0.55353599999999969</v>
      </c>
      <c r="P60" s="2">
        <f>(D60-[1]Total!D$17)^2</f>
        <v>1.2859560000000008</v>
      </c>
      <c r="Q60" s="2">
        <f>(E60-[1]Total!E$17)^2</f>
        <v>2.499999999999716E-3</v>
      </c>
      <c r="R60" s="2">
        <f>(F60-[1]Total!F$17)^2</f>
        <v>1.1448999999999853E-2</v>
      </c>
      <c r="S60" s="2">
        <f>(G60-[1]Total!G$17)^2</f>
        <v>7.5624999999995307E-2</v>
      </c>
      <c r="T60" s="2">
        <f>(H60-[1]Total!H$17)^2</f>
        <v>0.160800999999997</v>
      </c>
      <c r="U60" s="2">
        <f>(I60-[1]Total!I$17)^2</f>
        <v>1.7161000000000058E-2</v>
      </c>
      <c r="V60" s="2">
        <f>(J60-[1]Total!J$17)^2</f>
        <v>2.8090000000012172E-3</v>
      </c>
      <c r="W60" s="2">
        <f>(K60-[1]Total!K$17)^2</f>
        <v>1.4883999999999972E-2</v>
      </c>
      <c r="X60" s="2">
        <f>(L60-[1]Total!L$17)^2</f>
        <v>2.371599999999888E-2</v>
      </c>
    </row>
    <row r="61" spans="1:24" ht="16.95" customHeight="1" x14ac:dyDescent="0.3">
      <c r="A61" s="86"/>
      <c r="B61" s="87"/>
      <c r="C61" s="11">
        <v>102.32</v>
      </c>
      <c r="D61" s="14">
        <v>96.34</v>
      </c>
      <c r="E61" s="14">
        <v>90.7</v>
      </c>
      <c r="F61" s="8">
        <v>75.680000000000007</v>
      </c>
      <c r="G61" s="14">
        <v>93.2</v>
      </c>
      <c r="H61" s="14">
        <v>82.19</v>
      </c>
      <c r="I61" s="1">
        <v>69.34</v>
      </c>
      <c r="J61" s="11">
        <v>73.39</v>
      </c>
      <c r="K61" s="8">
        <v>63.42</v>
      </c>
      <c r="L61" s="8">
        <v>62.83</v>
      </c>
      <c r="O61" s="2">
        <f>(C61-[1]Total!C$17)^2</f>
        <v>2.9104360000000105</v>
      </c>
      <c r="P61" s="2">
        <f>(D61-[1]Total!D$17)^2</f>
        <v>0.24403599999999978</v>
      </c>
      <c r="Q61" s="2">
        <f>(E61-[1]Total!E$17)^2</f>
        <v>8.999999999999829E-2</v>
      </c>
      <c r="R61" s="2">
        <f>(F61-[1]Total!F$17)^2</f>
        <v>8.6490000000006562E-3</v>
      </c>
      <c r="S61" s="2">
        <f>(G61-[1]Total!G$17)^2</f>
        <v>1.500625000000021</v>
      </c>
      <c r="T61" s="2">
        <f>(H61-[1]Total!H$17)^2</f>
        <v>9.0601000000001167E-2</v>
      </c>
      <c r="U61" s="2">
        <f>(I61-[1]Total!I$17)^2</f>
        <v>0.21996099999999447</v>
      </c>
      <c r="V61" s="2">
        <f>(J61-[1]Total!J$17)^2</f>
        <v>9.4089999999988749E-3</v>
      </c>
      <c r="W61" s="2">
        <f>(K61-[1]Total!K$17)^2</f>
        <v>0.2190240000000033</v>
      </c>
      <c r="X61" s="2">
        <f>(L61-[1]Total!L$17)^2</f>
        <v>1.9359999999997298E-3</v>
      </c>
    </row>
    <row r="62" spans="1:24" ht="16.95" customHeight="1" thickBot="1" x14ac:dyDescent="0.35">
      <c r="A62" s="90"/>
      <c r="B62" s="91"/>
      <c r="C62" s="12">
        <v>101.28</v>
      </c>
      <c r="D62" s="15">
        <v>97.07</v>
      </c>
      <c r="E62" s="15">
        <v>91</v>
      </c>
      <c r="F62" s="4">
        <v>75.89</v>
      </c>
      <c r="G62" s="15">
        <v>93.49</v>
      </c>
      <c r="H62" s="15">
        <v>82.4</v>
      </c>
      <c r="I62" s="6">
        <v>69.52</v>
      </c>
      <c r="J62" s="12">
        <v>73.239999999999995</v>
      </c>
      <c r="K62" s="4">
        <v>62.74</v>
      </c>
      <c r="L62" s="4">
        <v>62.74</v>
      </c>
      <c r="O62" s="2">
        <f>(C62-[1]Total!C$17)^2</f>
        <v>7.5405159999999736</v>
      </c>
      <c r="P62" s="2">
        <f>(D62-[1]Total!D$17)^2</f>
        <v>1.4981759999999744</v>
      </c>
      <c r="Q62" s="2">
        <f>(E62-[1]Total!E$17)^2</f>
        <v>0.35999999999999316</v>
      </c>
      <c r="R62" s="2">
        <f>(F62-[1]Total!F$17)^2</f>
        <v>9.180899999999835E-2</v>
      </c>
      <c r="S62" s="2">
        <f>(G62-[1]Total!G$17)^2</f>
        <v>0.87422500000003078</v>
      </c>
      <c r="T62" s="2">
        <f>(H62-[1]Total!H$17)^2</f>
        <v>8.2809999999989038E-3</v>
      </c>
      <c r="U62" s="2">
        <f>(I62-[1]Total!I$17)^2</f>
        <v>8.3521000000000858E-2</v>
      </c>
      <c r="V62" s="2">
        <f>(J62-[1]Total!J$17)^2</f>
        <v>6.1008999999999945E-2</v>
      </c>
      <c r="W62" s="2">
        <f>(K62-[1]Total!K$17)^2</f>
        <v>4.4943999999998388E-2</v>
      </c>
      <c r="X62" s="2">
        <f>(L62-[1]Total!L$17)^2</f>
        <v>2.1159999999999426E-3</v>
      </c>
    </row>
    <row r="65" spans="3:10" x14ac:dyDescent="0.3">
      <c r="C65" s="79" t="s">
        <v>6</v>
      </c>
      <c r="D65" s="79"/>
      <c r="E65" s="79"/>
      <c r="F65" s="79"/>
      <c r="G65" s="79"/>
    </row>
    <row r="66" spans="3:10" x14ac:dyDescent="0.3">
      <c r="C66" s="79" t="s">
        <v>7</v>
      </c>
      <c r="D66" s="79"/>
      <c r="E66" s="79" t="s">
        <v>18</v>
      </c>
      <c r="F66" s="79"/>
      <c r="G66" s="79"/>
      <c r="I66" s="2" t="s">
        <v>22</v>
      </c>
      <c r="J66" s="2">
        <v>100</v>
      </c>
    </row>
    <row r="67" spans="3:10" x14ac:dyDescent="0.3">
      <c r="C67" s="79" t="s">
        <v>8</v>
      </c>
      <c r="D67" s="79"/>
      <c r="E67" s="79" t="s">
        <v>18</v>
      </c>
      <c r="F67" s="79"/>
      <c r="G67" s="79"/>
      <c r="I67" s="2" t="s">
        <v>23</v>
      </c>
      <c r="J67" s="2">
        <v>100</v>
      </c>
    </row>
    <row r="68" spans="3:10" x14ac:dyDescent="0.3">
      <c r="C68" s="79" t="s">
        <v>9</v>
      </c>
      <c r="D68" s="79"/>
      <c r="E68" s="79" t="s">
        <v>29</v>
      </c>
      <c r="F68" s="79"/>
      <c r="G68" s="79"/>
      <c r="I68" s="2" t="s">
        <v>24</v>
      </c>
      <c r="J68" s="2">
        <v>2.5798999999999999</v>
      </c>
    </row>
    <row r="69" spans="3:10" x14ac:dyDescent="0.3">
      <c r="C69" s="79" t="s">
        <v>10</v>
      </c>
      <c r="D69" s="79"/>
      <c r="E69" s="79" t="s">
        <v>20</v>
      </c>
      <c r="F69" s="79"/>
      <c r="G69" s="79"/>
      <c r="I69" s="2" t="s">
        <v>25</v>
      </c>
      <c r="J69" s="2" t="s">
        <v>30</v>
      </c>
    </row>
    <row r="70" spans="3:10" x14ac:dyDescent="0.3">
      <c r="C70" s="79" t="s">
        <v>11</v>
      </c>
      <c r="D70" s="79"/>
      <c r="E70" s="88">
        <v>42661</v>
      </c>
      <c r="F70" s="79"/>
      <c r="G70" s="79"/>
      <c r="I70" s="2" t="s">
        <v>26</v>
      </c>
      <c r="J70" s="2" t="s">
        <v>27</v>
      </c>
    </row>
    <row r="71" spans="3:10" x14ac:dyDescent="0.3">
      <c r="C71" s="79" t="s">
        <v>12</v>
      </c>
      <c r="D71" s="79"/>
      <c r="E71" s="79">
        <v>18</v>
      </c>
      <c r="F71" s="79"/>
      <c r="G71" s="79"/>
    </row>
    <row r="72" spans="3:10" x14ac:dyDescent="0.3">
      <c r="C72" s="79" t="s">
        <v>13</v>
      </c>
      <c r="D72" s="79"/>
      <c r="E72" s="79"/>
      <c r="F72" s="79"/>
      <c r="G72" s="79"/>
      <c r="I72" s="2" t="s">
        <v>2</v>
      </c>
      <c r="J72" s="2">
        <v>0</v>
      </c>
    </row>
    <row r="73" spans="3:10" x14ac:dyDescent="0.3">
      <c r="C73" s="79" t="s">
        <v>14</v>
      </c>
      <c r="D73" s="79"/>
      <c r="E73" s="79" t="s">
        <v>21</v>
      </c>
      <c r="F73" s="79"/>
      <c r="G73" s="79"/>
    </row>
  </sheetData>
  <mergeCells count="27">
    <mergeCell ref="C73:D73"/>
    <mergeCell ref="E73:G73"/>
    <mergeCell ref="C70:D70"/>
    <mergeCell ref="E70:G70"/>
    <mergeCell ref="C71:D71"/>
    <mergeCell ref="E71:G71"/>
    <mergeCell ref="C72:D72"/>
    <mergeCell ref="E72:G72"/>
    <mergeCell ref="C67:D67"/>
    <mergeCell ref="E67:G67"/>
    <mergeCell ref="C68:D68"/>
    <mergeCell ref="E68:G68"/>
    <mergeCell ref="C69:D69"/>
    <mergeCell ref="E69:G69"/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41" workbookViewId="0">
      <selection activeCell="M59" sqref="M59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24" ht="17.399999999999999" customHeight="1" x14ac:dyDescent="0.3">
      <c r="A1" s="80" t="s">
        <v>4</v>
      </c>
      <c r="B1" s="3" t="s">
        <v>3</v>
      </c>
      <c r="C1" s="80">
        <f>Punkter!$A$2</f>
        <v>0.01</v>
      </c>
      <c r="D1" s="82"/>
      <c r="E1" s="82"/>
      <c r="F1" s="83"/>
      <c r="G1" s="80">
        <f>Punkter!$A$3</f>
        <v>0.08</v>
      </c>
      <c r="H1" s="82"/>
      <c r="I1" s="83"/>
      <c r="J1" s="80">
        <f>Punkter!$A$4</f>
        <v>0.34</v>
      </c>
      <c r="K1" s="83"/>
      <c r="L1" s="18">
        <f>Punkter!$A$5</f>
        <v>2</v>
      </c>
    </row>
    <row r="2" spans="1:24" ht="17.399999999999999" customHeight="1" thickBot="1" x14ac:dyDescent="0.35">
      <c r="A2" s="81"/>
      <c r="B2" s="4" t="s">
        <v>2</v>
      </c>
      <c r="C2" s="5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16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24" ht="17.399999999999999" customHeight="1" x14ac:dyDescent="0.3">
      <c r="A3" s="84">
        <f>Punkter!$C$2</f>
        <v>1</v>
      </c>
      <c r="B3" s="85"/>
      <c r="C3" s="2">
        <v>45.12</v>
      </c>
      <c r="D3" s="14">
        <v>41.31</v>
      </c>
      <c r="E3" s="13">
        <v>37.950000000000003</v>
      </c>
      <c r="F3" s="3">
        <v>60.88</v>
      </c>
      <c r="G3" s="13">
        <v>39.64</v>
      </c>
      <c r="H3" s="38">
        <v>36.25</v>
      </c>
      <c r="I3" s="7">
        <v>51.95</v>
      </c>
      <c r="J3" s="10">
        <v>37.75</v>
      </c>
      <c r="K3" s="20">
        <v>55.46</v>
      </c>
      <c r="L3" s="3">
        <v>38.19</v>
      </c>
      <c r="O3" s="2">
        <f>(C3-[1]Total!C$3)^2</f>
        <v>7.5690000000005735E-3</v>
      </c>
      <c r="P3" s="2">
        <f>(D3-[1]Total!D$3)^2</f>
        <v>3.4968999999999105E-2</v>
      </c>
      <c r="Q3" s="2">
        <f>(E3-[1]Total!E$3)^2</f>
        <v>4.9729000000002715E-2</v>
      </c>
      <c r="R3" s="2">
        <f>(F3-[1]Total!F$3)^2</f>
        <v>1.6641000000003094E-2</v>
      </c>
      <c r="S3" s="2">
        <f>(G3-[1]Total!G$3)^2</f>
        <v>8.4639999999997703E-3</v>
      </c>
      <c r="T3" s="2">
        <f>(H3-[1]Total!H$3)^2</f>
        <v>4.2024999999999299E-2</v>
      </c>
      <c r="U3" s="2">
        <f>(I3-[1]Total!I$3)^2</f>
        <v>2.160899999999746E-2</v>
      </c>
      <c r="V3" s="2">
        <f>(J3-[1]Total!J$3)^2</f>
        <v>1.4883999999999972E-2</v>
      </c>
      <c r="W3" s="2">
        <f>(K3-[1]Total!K$3)^2</f>
        <v>0.15999999999999887</v>
      </c>
      <c r="X3" s="2">
        <f>(L3-[1]Total!L$3)^2</f>
        <v>1.0608999999998852E-2</v>
      </c>
    </row>
    <row r="4" spans="1:24" ht="17.399999999999999" customHeight="1" x14ac:dyDescent="0.3">
      <c r="A4" s="86"/>
      <c r="B4" s="87"/>
      <c r="C4" s="2">
        <v>44.94</v>
      </c>
      <c r="D4" s="14">
        <v>41.61</v>
      </c>
      <c r="E4" s="14">
        <v>37.79</v>
      </c>
      <c r="F4" s="8">
        <v>60.5</v>
      </c>
      <c r="G4" s="14">
        <v>39.33</v>
      </c>
      <c r="H4" s="37">
        <v>36.22</v>
      </c>
      <c r="I4" s="1">
        <v>51.89</v>
      </c>
      <c r="J4" s="11">
        <v>37.68</v>
      </c>
      <c r="K4" s="8">
        <v>56.29</v>
      </c>
      <c r="L4" s="8">
        <v>38.33</v>
      </c>
      <c r="O4" s="2">
        <f>(C4-[1]Total!C$3)^2</f>
        <v>7.1289000000001615E-2</v>
      </c>
      <c r="P4" s="2">
        <f>(D4-[1]Total!D$3)^2</f>
        <v>1.2768999999999897E-2</v>
      </c>
      <c r="Q4" s="2">
        <f>(E4-[1]Total!E$3)^2</f>
        <v>0.14668900000000748</v>
      </c>
      <c r="R4" s="2">
        <f>(F4-[1]Total!F$3)^2</f>
        <v>6.3000999999995269E-2</v>
      </c>
      <c r="S4" s="2">
        <f>(G4-[1]Total!G$3)^2</f>
        <v>0.16160400000000083</v>
      </c>
      <c r="T4" s="2">
        <f>(H4-[1]Total!H$3)^2</f>
        <v>3.0624999999999004E-2</v>
      </c>
      <c r="U4" s="2">
        <f>(I4-[1]Total!I$3)^2</f>
        <v>7.5689999999981007E-3</v>
      </c>
      <c r="V4" s="2">
        <f>(J4-[1]Total!J$3)^2</f>
        <v>2.7039999999999586E-3</v>
      </c>
      <c r="W4" s="2">
        <f>(K4-[1]Total!K$3)^2</f>
        <v>0.18489999999999976</v>
      </c>
      <c r="X4" s="2">
        <f>(L4-[1]Total!L$3)^2</f>
        <v>1.3690000000004543E-3</v>
      </c>
    </row>
    <row r="5" spans="1:24" ht="17.399999999999999" customHeight="1" x14ac:dyDescent="0.3">
      <c r="A5" s="86"/>
      <c r="B5" s="87"/>
      <c r="C5" s="2">
        <v>44.98</v>
      </c>
      <c r="D5" s="14">
        <v>41.68</v>
      </c>
      <c r="E5" s="14">
        <v>37.97</v>
      </c>
      <c r="F5" s="9">
        <v>60.74</v>
      </c>
      <c r="G5" s="14">
        <v>39.76</v>
      </c>
      <c r="H5" s="37">
        <v>36.200000000000003</v>
      </c>
      <c r="I5" s="1">
        <v>51.65</v>
      </c>
      <c r="J5" s="11">
        <v>37.51</v>
      </c>
      <c r="K5" s="8">
        <v>55.79</v>
      </c>
      <c r="L5" s="8">
        <v>38.29</v>
      </c>
      <c r="O5" s="2">
        <f>(C5-[1]Total!C$3)^2</f>
        <v>5.1529000000001754E-2</v>
      </c>
      <c r="P5" s="2">
        <f>(D5-[1]Total!D$3)^2</f>
        <v>3.3488999999999935E-2</v>
      </c>
      <c r="Q5" s="2">
        <f>(E5-[1]Total!E$3)^2</f>
        <v>4.1209000000004083E-2</v>
      </c>
      <c r="R5" s="2">
        <f>(F5-[1]Total!F$3)^2</f>
        <v>1.2099999999974864E-4</v>
      </c>
      <c r="S5" s="2">
        <f>(G5-[1]Total!G$3)^2</f>
        <v>7.8399999999992679E-4</v>
      </c>
      <c r="T5" s="2">
        <f>(H5-[1]Total!H$3)^2</f>
        <v>2.4025000000000352E-2</v>
      </c>
      <c r="U5" s="2">
        <f>(I5-[1]Total!I$3)^2</f>
        <v>2.3409000000003947E-2</v>
      </c>
      <c r="V5" s="2">
        <f>(J5-[1]Total!J$3)^2</f>
        <v>1.3924000000000497E-2</v>
      </c>
      <c r="W5" s="2">
        <f>(K5-[1]Total!K$3)^2</f>
        <v>4.9000000000000397E-3</v>
      </c>
      <c r="X5" s="2">
        <f>(L5-[1]Total!L$3)^2</f>
        <v>8.9999999999580501E-6</v>
      </c>
    </row>
    <row r="6" spans="1:24" ht="17.399999999999999" customHeight="1" x14ac:dyDescent="0.3">
      <c r="A6" s="86"/>
      <c r="B6" s="87"/>
      <c r="C6" s="2">
        <v>44.8</v>
      </c>
      <c r="D6" s="14">
        <v>41.65</v>
      </c>
      <c r="E6" s="14">
        <v>38.4</v>
      </c>
      <c r="F6" s="9">
        <v>60.64</v>
      </c>
      <c r="G6" s="14">
        <v>39.67</v>
      </c>
      <c r="H6" s="39">
        <v>36.25</v>
      </c>
      <c r="I6" s="1">
        <v>51.62</v>
      </c>
      <c r="J6" s="11">
        <v>37.6</v>
      </c>
      <c r="K6" s="8">
        <v>55.6</v>
      </c>
      <c r="L6" s="8">
        <v>38.270000000000003</v>
      </c>
      <c r="O6" s="2">
        <f>(C6-[1]Total!C$3)^2</f>
        <v>0.16564900000000291</v>
      </c>
      <c r="P6" s="2">
        <f>(D6-[1]Total!D$3)^2</f>
        <v>2.34089999999996E-2</v>
      </c>
      <c r="Q6" s="2">
        <f>(E6-[1]Total!E$3)^2</f>
        <v>5.1528999999995301E-2</v>
      </c>
      <c r="R6" s="2">
        <f>(F6-[1]Total!F$3)^2</f>
        <v>1.2320999999997778E-2</v>
      </c>
      <c r="S6" s="2">
        <f>(G6-[1]Total!G$3)^2</f>
        <v>3.843999999999704E-3</v>
      </c>
      <c r="T6" s="2">
        <f>(H6-[1]Total!H$3)^2</f>
        <v>4.2024999999999299E-2</v>
      </c>
      <c r="U6" s="2">
        <f>(I6-[1]Total!I$3)^2</f>
        <v>3.348900000000514E-2</v>
      </c>
      <c r="V6" s="2">
        <f>(J6-[1]Total!J$3)^2</f>
        <v>7.8399999999992679E-4</v>
      </c>
      <c r="W6" s="2">
        <f>(K6-[1]Total!K$3)^2</f>
        <v>6.7599999999998966E-2</v>
      </c>
      <c r="X6" s="2">
        <f>(L6-[1]Total!L$3)^2</f>
        <v>5.2899999999949537E-4</v>
      </c>
    </row>
    <row r="7" spans="1:24" ht="17.399999999999999" customHeight="1" x14ac:dyDescent="0.3">
      <c r="A7" s="86"/>
      <c r="B7" s="87"/>
      <c r="C7" s="2">
        <v>45.22</v>
      </c>
      <c r="D7" s="14">
        <v>41.57</v>
      </c>
      <c r="E7" s="14">
        <v>38.22</v>
      </c>
      <c r="F7" s="8">
        <v>60.51</v>
      </c>
      <c r="G7" s="14">
        <v>39.869999999999997</v>
      </c>
      <c r="H7" s="37">
        <v>35.81</v>
      </c>
      <c r="I7" s="1">
        <v>51.8</v>
      </c>
      <c r="J7" s="11">
        <v>37.54</v>
      </c>
      <c r="K7" s="8">
        <v>55.77</v>
      </c>
      <c r="L7" s="8">
        <v>38.29</v>
      </c>
      <c r="O7" s="2">
        <f>(C7-[1]Total!C$3)^2</f>
        <v>1.6899999999995123E-4</v>
      </c>
      <c r="P7" s="2">
        <f>(D7-[1]Total!D$3)^2</f>
        <v>5.3290000000000585E-3</v>
      </c>
      <c r="Q7" s="2">
        <f>(E7-[1]Total!E$3)^2</f>
        <v>2.2089999999990542E-3</v>
      </c>
      <c r="R7" s="2">
        <f>(F7-[1]Total!F$3)^2</f>
        <v>5.8080999999996413E-2</v>
      </c>
      <c r="S7" s="2">
        <f>(G7-[1]Total!G$3)^2</f>
        <v>1.9043999999999481E-2</v>
      </c>
      <c r="T7" s="2">
        <f>(H7-[1]Total!H$3)^2</f>
        <v>5.5224999999999733E-2</v>
      </c>
      <c r="U7" s="2">
        <f>(I7-[1]Total!I$3)^2</f>
        <v>9.000000000085947E-6</v>
      </c>
      <c r="V7" s="2">
        <f>(J7-[1]Total!J$3)^2</f>
        <v>7.74400000000017E-3</v>
      </c>
      <c r="W7" s="2">
        <f>(K7-[1]Total!K$3)^2</f>
        <v>8.0999999999993352E-3</v>
      </c>
      <c r="X7" s="2">
        <f>(L7-[1]Total!L$3)^2</f>
        <v>8.9999999999580501E-6</v>
      </c>
    </row>
    <row r="8" spans="1:24" ht="17.399999999999999" customHeight="1" x14ac:dyDescent="0.3">
      <c r="A8" s="86"/>
      <c r="B8" s="87"/>
      <c r="C8" s="2">
        <v>45.14</v>
      </c>
      <c r="D8" s="14">
        <v>41.58</v>
      </c>
      <c r="E8" s="14">
        <v>38.200000000000003</v>
      </c>
      <c r="F8" s="8">
        <v>60.63</v>
      </c>
      <c r="G8" s="14">
        <v>39.89</v>
      </c>
      <c r="H8" s="37">
        <v>35.869999999999997</v>
      </c>
      <c r="I8" s="1">
        <v>51.81</v>
      </c>
      <c r="J8" s="11">
        <v>37.799999999999997</v>
      </c>
      <c r="K8" s="8">
        <v>56.3</v>
      </c>
      <c r="L8" s="8">
        <v>38.22</v>
      </c>
      <c r="O8" s="2">
        <f>(C8-[1]Total!C$3)^2</f>
        <v>4.4890000000000225E-3</v>
      </c>
      <c r="P8" s="2">
        <f>(D8-[1]Total!D$3)^2</f>
        <v>6.8889999999997356E-3</v>
      </c>
      <c r="Q8" s="2">
        <f>(E8-[1]Total!E$3)^2</f>
        <v>7.2899999999967153E-4</v>
      </c>
      <c r="R8" s="2">
        <f>(F8-[1]Total!F$3)^2</f>
        <v>1.4640999999997097E-2</v>
      </c>
      <c r="S8" s="2">
        <f>(G8-[1]Total!G$3)^2</f>
        <v>2.4964000000000396E-2</v>
      </c>
      <c r="T8" s="2">
        <f>(H8-[1]Total!H$3)^2</f>
        <v>3.0625000000001491E-2</v>
      </c>
      <c r="U8" s="2">
        <f>(I8-[1]Total!I$3)^2</f>
        <v>4.899999999987108E-5</v>
      </c>
      <c r="V8" s="2">
        <f>(J8-[1]Total!J$3)^2</f>
        <v>2.9583999999998983E-2</v>
      </c>
      <c r="W8" s="2">
        <f>(K8-[1]Total!K$3)^2</f>
        <v>0.193599999999998</v>
      </c>
      <c r="X8" s="2">
        <f>(L8-[1]Total!L$3)^2</f>
        <v>5.3289999999990203E-3</v>
      </c>
    </row>
    <row r="9" spans="1:24" ht="17.399999999999999" customHeight="1" x14ac:dyDescent="0.3">
      <c r="A9" s="86"/>
      <c r="B9" s="87"/>
      <c r="C9" s="2">
        <v>45.33</v>
      </c>
      <c r="D9" s="14">
        <v>41.53</v>
      </c>
      <c r="E9" s="14">
        <v>38.409999999999997</v>
      </c>
      <c r="F9" s="8">
        <v>60.71</v>
      </c>
      <c r="G9" s="14">
        <v>40</v>
      </c>
      <c r="H9" s="37">
        <v>35.93</v>
      </c>
      <c r="I9" s="1">
        <v>51.85</v>
      </c>
      <c r="J9" s="11">
        <v>37.64</v>
      </c>
      <c r="K9" s="8">
        <v>55.74</v>
      </c>
      <c r="L9" s="8">
        <v>38.299999999999997</v>
      </c>
      <c r="O9" s="2">
        <f>(C9-[1]Total!C$3)^2</f>
        <v>1.5128999999999398E-2</v>
      </c>
      <c r="P9" s="2">
        <f>(D9-[1]Total!D$3)^2</f>
        <v>1.0890000000000825E-3</v>
      </c>
      <c r="Q9" s="2">
        <f>(E9-[1]Total!E$3)^2</f>
        <v>5.6168999999994154E-2</v>
      </c>
      <c r="R9" s="2">
        <f>(F9-[1]Total!F$3)^2</f>
        <v>1.6809999999991563E-3</v>
      </c>
      <c r="S9" s="2">
        <f>(G9-[1]Total!G$3)^2</f>
        <v>7.182400000000036E-2</v>
      </c>
      <c r="T9" s="2">
        <f>(H9-[1]Total!H$3)^2</f>
        <v>1.3225000000000457E-2</v>
      </c>
      <c r="U9" s="2">
        <f>(I9-[1]Total!I$3)^2</f>
        <v>2.2089999999990542E-3</v>
      </c>
      <c r="V9" s="2">
        <f>(J9-[1]Total!J$3)^2</f>
        <v>1.4400000000001093E-4</v>
      </c>
      <c r="W9" s="2">
        <f>(K9-[1]Total!K$3)^2</f>
        <v>1.4399999999999386E-2</v>
      </c>
      <c r="X9" s="2">
        <f>(L9-[1]Total!L$3)^2</f>
        <v>4.9000000000070031E-5</v>
      </c>
    </row>
    <row r="10" spans="1:24" ht="17.399999999999999" customHeight="1" x14ac:dyDescent="0.3">
      <c r="A10" s="86"/>
      <c r="B10" s="87"/>
      <c r="C10" s="2">
        <v>45.5</v>
      </c>
      <c r="D10" s="14">
        <v>41.18</v>
      </c>
      <c r="E10" s="14">
        <v>38.17</v>
      </c>
      <c r="F10" s="8">
        <v>60.8</v>
      </c>
      <c r="G10" s="14">
        <v>39.42</v>
      </c>
      <c r="H10" s="37">
        <v>35.96</v>
      </c>
      <c r="I10" s="1">
        <v>51.79</v>
      </c>
      <c r="J10" s="11">
        <v>37.479999999999997</v>
      </c>
      <c r="K10" s="8">
        <v>56.04</v>
      </c>
      <c r="L10" s="8">
        <v>38.299999999999997</v>
      </c>
      <c r="O10" s="2">
        <f>(C10-[1]Total!C$3)^2</f>
        <v>8.5848999999999565E-2</v>
      </c>
      <c r="P10" s="2">
        <f>(D10-[1]Total!D$3)^2</f>
        <v>0.10048900000000011</v>
      </c>
      <c r="Q10" s="2">
        <f>(E10-[1]Total!E$3)^2</f>
        <v>9.0000000000433141E-6</v>
      </c>
      <c r="R10" s="2">
        <f>(F10-[1]Total!F$3)^2</f>
        <v>2.4010000000006461E-3</v>
      </c>
      <c r="S10" s="2">
        <f>(G10-[1]Total!G$3)^2</f>
        <v>9.7343999999998515E-2</v>
      </c>
      <c r="T10" s="2">
        <f>(H10-[1]Total!H$3)^2</f>
        <v>7.2250000000001454E-3</v>
      </c>
      <c r="U10" s="2">
        <f>(I10-[1]Total!I$3)^2</f>
        <v>1.6900000000032072E-4</v>
      </c>
      <c r="V10" s="2">
        <f>(J10-[1]Total!J$3)^2</f>
        <v>2.1904000000000957E-2</v>
      </c>
      <c r="W10" s="2">
        <f>(K10-[1]Total!K$3)^2</f>
        <v>3.2399999999999901E-2</v>
      </c>
      <c r="X10" s="2">
        <f>(L10-[1]Total!L$3)^2</f>
        <v>4.9000000000070031E-5</v>
      </c>
    </row>
    <row r="11" spans="1:24" ht="17.399999999999999" customHeight="1" x14ac:dyDescent="0.3">
      <c r="A11" s="86"/>
      <c r="B11" s="87"/>
      <c r="C11" s="2">
        <v>45.44</v>
      </c>
      <c r="D11" s="14">
        <v>41.17</v>
      </c>
      <c r="E11" s="14">
        <v>38.369999999999997</v>
      </c>
      <c r="F11" s="8">
        <v>60.92</v>
      </c>
      <c r="G11" s="14">
        <v>40.049999999999997</v>
      </c>
      <c r="H11" s="37">
        <v>36.020000000000003</v>
      </c>
      <c r="I11" s="1">
        <v>51.73</v>
      </c>
      <c r="J11" s="11">
        <v>37.64</v>
      </c>
      <c r="K11" s="8">
        <v>56.21</v>
      </c>
      <c r="L11" s="8">
        <v>38.33</v>
      </c>
      <c r="O11" s="2">
        <f>(C11-[1]Total!C$3)^2</f>
        <v>5.4288999999998595E-2</v>
      </c>
      <c r="P11" s="2">
        <f>(D11-[1]Total!D$3)^2</f>
        <v>0.10692899999999882</v>
      </c>
      <c r="Q11" s="2">
        <f>(E11-[1]Total!E$3)^2</f>
        <v>3.8808999999995479E-2</v>
      </c>
      <c r="R11" s="2">
        <f>(F11-[1]Total!F$3)^2</f>
        <v>2.8561000000003767E-2</v>
      </c>
      <c r="S11" s="2">
        <f>(G11-[1]Total!G$3)^2</f>
        <v>0.10112399999999863</v>
      </c>
      <c r="T11" s="2">
        <f>(H11-[1]Total!H$3)^2</f>
        <v>6.24999999999929E-4</v>
      </c>
      <c r="U11" s="2">
        <f>(I11-[1]Total!I$3)^2</f>
        <v>5.3290000000021332E-3</v>
      </c>
      <c r="V11" s="2">
        <f>(J11-[1]Total!J$3)^2</f>
        <v>1.4400000000001093E-4</v>
      </c>
      <c r="W11" s="2">
        <f>(K11-[1]Total!K$3)^2</f>
        <v>0.122500000000001</v>
      </c>
      <c r="X11" s="2">
        <f>(L11-[1]Total!L$3)^2</f>
        <v>1.3690000000004543E-3</v>
      </c>
    </row>
    <row r="12" spans="1:24" ht="17.399999999999999" customHeight="1" thickBot="1" x14ac:dyDescent="0.35">
      <c r="A12" s="86"/>
      <c r="B12" s="87"/>
      <c r="C12" s="35">
        <v>45.6</v>
      </c>
      <c r="D12" s="15">
        <v>41.69</v>
      </c>
      <c r="E12" s="15">
        <v>38.25</v>
      </c>
      <c r="F12" s="4">
        <v>61.18</v>
      </c>
      <c r="G12" s="15">
        <v>39.69</v>
      </c>
      <c r="H12" s="36">
        <v>35.94</v>
      </c>
      <c r="I12" s="6">
        <v>51.94</v>
      </c>
      <c r="J12" s="12">
        <v>37.64</v>
      </c>
      <c r="K12" s="4">
        <v>55.4</v>
      </c>
      <c r="L12" s="4">
        <v>38.409999999999997</v>
      </c>
      <c r="O12" s="2">
        <f>(C12-[1]Total!C$3)^2</f>
        <v>0.15444900000000053</v>
      </c>
      <c r="P12" s="2">
        <f>(D12-[1]Total!D$3)^2</f>
        <v>3.7248999999999165E-2</v>
      </c>
      <c r="Q12" s="2">
        <f>(E12-[1]Total!E$3)^2</f>
        <v>5.9289999999986255E-3</v>
      </c>
      <c r="R12" s="2">
        <f>(F12-[1]Total!F$3)^2</f>
        <v>0.18404100000000786</v>
      </c>
      <c r="S12" s="2">
        <f>(G12-[1]Total!G$3)^2</f>
        <v>1.7640000000001337E-3</v>
      </c>
      <c r="T12" s="2">
        <f>(H12-[1]Total!H$3)^2</f>
        <v>1.1025000000000836E-2</v>
      </c>
      <c r="U12" s="2">
        <f>(I12-[1]Total!I$3)^2</f>
        <v>1.876899999999623E-2</v>
      </c>
      <c r="V12" s="2">
        <f>(J12-[1]Total!J$3)^2</f>
        <v>1.4400000000001093E-4</v>
      </c>
      <c r="W12" s="2">
        <f>(K12-[1]Total!K$3)^2</f>
        <v>0.21160000000000079</v>
      </c>
      <c r="X12" s="2">
        <f>(L12-[1]Total!L$3)^2</f>
        <v>1.3689000000001037E-2</v>
      </c>
    </row>
    <row r="13" spans="1:24" ht="16.95" customHeight="1" x14ac:dyDescent="0.3">
      <c r="A13" s="84">
        <f>Punkter!$C$3</f>
        <v>2</v>
      </c>
      <c r="B13" s="85"/>
      <c r="C13" s="2">
        <v>56.84</v>
      </c>
      <c r="D13" s="14">
        <v>49.68</v>
      </c>
      <c r="E13" s="14">
        <v>44.99</v>
      </c>
      <c r="F13" s="8">
        <v>54.42</v>
      </c>
      <c r="G13" s="14">
        <v>46.32</v>
      </c>
      <c r="H13" s="37">
        <v>41.57</v>
      </c>
      <c r="I13" s="1">
        <v>52.36</v>
      </c>
      <c r="J13" s="11">
        <v>45.34</v>
      </c>
      <c r="K13" s="8">
        <v>50.53</v>
      </c>
      <c r="L13" s="8">
        <v>44.46</v>
      </c>
      <c r="O13" s="2">
        <f>(C13-[1]Total!C$4)^2</f>
        <v>3.4809999999980278E-3</v>
      </c>
      <c r="P13" s="2">
        <f>(D13-[1]Total!D$4)^2</f>
        <v>1.9600000000002147E-2</v>
      </c>
      <c r="Q13" s="2">
        <f>(E13-[1]Total!E$4)^2</f>
        <v>1.1663999999999349E-2</v>
      </c>
      <c r="R13" s="2">
        <f>(F13-[1]Total!F$4)^2</f>
        <v>0.54316900000000279</v>
      </c>
      <c r="S13" s="2">
        <f>(G13-[1]Total!G$4)^2</f>
        <v>0.20430400000000479</v>
      </c>
      <c r="T13" s="2">
        <f>(H13-[1]Total!H$4)^2</f>
        <v>2.4024999999998149E-2</v>
      </c>
      <c r="U13" s="2">
        <f>(I13-[1]Total!I$4)^2</f>
        <v>0.90249999999999186</v>
      </c>
      <c r="V13" s="2">
        <f>(J13-[1]Total!J$4)^2</f>
        <v>0.30250000000000471</v>
      </c>
      <c r="W13" s="2">
        <f>(K13-[1]Total!K$4)^2</f>
        <v>8.1000000000006143E-5</v>
      </c>
      <c r="X13" s="2">
        <f>(L13-[1]Total!L$4)^2</f>
        <v>1.4400000000001093E-4</v>
      </c>
    </row>
    <row r="14" spans="1:24" ht="16.95" customHeight="1" x14ac:dyDescent="0.3">
      <c r="A14" s="86"/>
      <c r="B14" s="87"/>
      <c r="C14" s="2">
        <v>56.94</v>
      </c>
      <c r="D14" s="14">
        <v>49.56</v>
      </c>
      <c r="E14" s="14">
        <v>45.6</v>
      </c>
      <c r="F14" s="8">
        <v>54.56</v>
      </c>
      <c r="G14" s="14">
        <v>46.5</v>
      </c>
      <c r="H14" s="37">
        <v>41.38</v>
      </c>
      <c r="I14" s="1">
        <v>51.79</v>
      </c>
      <c r="J14" s="11">
        <v>44.66</v>
      </c>
      <c r="K14" s="8">
        <v>50.54</v>
      </c>
      <c r="L14" s="8">
        <v>44.42</v>
      </c>
      <c r="O14" s="2">
        <f>(C14-[1]Total!C$4)^2</f>
        <v>1.6810000000009042E-3</v>
      </c>
      <c r="P14" s="2">
        <f>(D14-[1]Total!D$4)^2</f>
        <v>6.7600000000002658E-2</v>
      </c>
      <c r="Q14" s="2">
        <f>(E14-[1]Total!E$4)^2</f>
        <v>0.25200400000000245</v>
      </c>
      <c r="R14" s="2">
        <f>(F14-[1]Total!F$4)^2</f>
        <v>0.35640900000000159</v>
      </c>
      <c r="S14" s="2">
        <f>(G14-[1]Total!G$4)^2</f>
        <v>7.3984000000003033E-2</v>
      </c>
      <c r="T14" s="2">
        <f>(H14-[1]Total!H$4)^2</f>
        <v>1.2250000000002587E-3</v>
      </c>
      <c r="U14" s="2">
        <f>(I14-[1]Total!I$4)^2</f>
        <v>0.14439999999999653</v>
      </c>
      <c r="V14" s="2">
        <f>(J14-[1]Total!J$4)^2</f>
        <v>1.6900000000000664E-2</v>
      </c>
      <c r="W14" s="2">
        <f>(K14-[1]Total!K$4)^2</f>
        <v>9.9999999999533894E-7</v>
      </c>
      <c r="X14" s="2">
        <f>(L14-[1]Total!L$4)^2</f>
        <v>7.8399999999992679E-4</v>
      </c>
    </row>
    <row r="15" spans="1:24" ht="16.95" customHeight="1" x14ac:dyDescent="0.3">
      <c r="A15" s="86"/>
      <c r="B15" s="87"/>
      <c r="C15" s="2">
        <v>57.11</v>
      </c>
      <c r="D15" s="14">
        <v>49.62</v>
      </c>
      <c r="E15" s="14">
        <v>44.86</v>
      </c>
      <c r="F15" s="8">
        <v>55.16</v>
      </c>
      <c r="G15" s="14">
        <v>46.55</v>
      </c>
      <c r="H15" s="37">
        <v>41.4</v>
      </c>
      <c r="I15" s="1">
        <v>51.52</v>
      </c>
      <c r="J15" s="11">
        <v>45.13</v>
      </c>
      <c r="K15" s="8">
        <v>50.56</v>
      </c>
      <c r="L15" s="8">
        <v>44.58</v>
      </c>
      <c r="O15" s="2">
        <f>(C15-[1]Total!C$4)^2</f>
        <v>4.4521000000005376E-2</v>
      </c>
      <c r="P15" s="2">
        <f>(D15-[1]Total!D$4)^2</f>
        <v>4.0000000000003977E-2</v>
      </c>
      <c r="Q15" s="2">
        <f>(E15-[1]Total!E$4)^2</f>
        <v>5.6643999999999785E-2</v>
      </c>
      <c r="R15" s="2">
        <f>(F15-[1]Total!F$4)^2</f>
        <v>8.9999999999580501E-6</v>
      </c>
      <c r="S15" s="2">
        <f>(G15-[1]Total!G$4)^2</f>
        <v>4.9284000000003735E-2</v>
      </c>
      <c r="T15" s="2">
        <f>(H15-[1]Total!H$4)^2</f>
        <v>2.2500000000023022E-4</v>
      </c>
      <c r="U15" s="2">
        <f>(I15-[1]Total!I$4)^2</f>
        <v>1.2099999999999875E-2</v>
      </c>
      <c r="V15" s="2">
        <f>(J15-[1]Total!J$4)^2</f>
        <v>0.11560000000000233</v>
      </c>
      <c r="W15" s="2">
        <f>(K15-[1]Total!K$4)^2</f>
        <v>4.4100000000003343E-4</v>
      </c>
      <c r="X15" s="2">
        <f>(L15-[1]Total!L$4)^2</f>
        <v>1.7423999999999443E-2</v>
      </c>
    </row>
    <row r="16" spans="1:24" ht="16.95" customHeight="1" x14ac:dyDescent="0.3">
      <c r="A16" s="86"/>
      <c r="B16" s="87"/>
      <c r="C16" s="2">
        <v>56.6</v>
      </c>
      <c r="D16" s="14">
        <v>49.74</v>
      </c>
      <c r="E16" s="14">
        <v>45.5</v>
      </c>
      <c r="F16" s="8">
        <v>55.53</v>
      </c>
      <c r="G16" s="14">
        <v>46.77</v>
      </c>
      <c r="H16" s="37">
        <v>41.42</v>
      </c>
      <c r="I16" s="1">
        <v>51.28</v>
      </c>
      <c r="J16" s="11">
        <v>44.61</v>
      </c>
      <c r="K16" s="8">
        <v>50.88</v>
      </c>
      <c r="L16" s="8">
        <v>44.44</v>
      </c>
      <c r="O16" s="2">
        <f>(C16-[1]Total!C$4)^2</f>
        <v>8.9400999999991196E-2</v>
      </c>
      <c r="P16" s="2">
        <f>(D16-[1]Total!D$4)^2</f>
        <v>6.4000000000008642E-3</v>
      </c>
      <c r="Q16" s="2">
        <f>(E16-[1]Total!E$4)^2</f>
        <v>0.16160400000000083</v>
      </c>
      <c r="R16" s="2">
        <f>(F16-[1]Total!F$4)^2</f>
        <v>0.13912899999999817</v>
      </c>
      <c r="S16" s="2">
        <f>(G16-[1]Total!G$4)^2</f>
        <v>4.0000000000097771E-6</v>
      </c>
      <c r="T16" s="2">
        <f>(H16-[1]Total!H$4)^2</f>
        <v>2.4999999999954526E-5</v>
      </c>
      <c r="U16" s="2">
        <f>(I16-[1]Total!I$4)^2</f>
        <v>1.6900000000000664E-2</v>
      </c>
      <c r="V16" s="2">
        <f>(J16-[1]Total!J$4)^2</f>
        <v>3.2399999999999901E-2</v>
      </c>
      <c r="W16" s="2">
        <f>(K16-[1]Total!K$4)^2</f>
        <v>0.11628100000000073</v>
      </c>
      <c r="X16" s="2">
        <f>(L16-[1]Total!L$4)^2</f>
        <v>6.4000000000042742E-5</v>
      </c>
    </row>
    <row r="17" spans="1:24" ht="16.95" customHeight="1" x14ac:dyDescent="0.3">
      <c r="A17" s="86"/>
      <c r="B17" s="87"/>
      <c r="C17" s="2">
        <v>56.74</v>
      </c>
      <c r="D17" s="14">
        <v>49.67</v>
      </c>
      <c r="E17" s="14">
        <v>45.1</v>
      </c>
      <c r="F17" s="8">
        <v>55.29</v>
      </c>
      <c r="G17" s="14">
        <v>46.7</v>
      </c>
      <c r="H17" s="37">
        <v>41.38</v>
      </c>
      <c r="I17" s="1">
        <v>51.3</v>
      </c>
      <c r="J17" s="11">
        <v>45.2</v>
      </c>
      <c r="K17" s="8">
        <v>50.77</v>
      </c>
      <c r="L17" s="8">
        <v>44.37</v>
      </c>
      <c r="O17" s="2">
        <f>(C17-[1]Total!C$4)^2</f>
        <v>2.5280999999995137E-2</v>
      </c>
      <c r="P17" s="2">
        <f>(D17-[1]Total!D$4)^2</f>
        <v>2.2500000000001706E-2</v>
      </c>
      <c r="Q17" s="2">
        <f>(E17-[1]Total!E$4)^2</f>
        <v>4.0000000000097771E-6</v>
      </c>
      <c r="R17" s="2">
        <f>(F17-[1]Total!F$4)^2</f>
        <v>1.768899999999882E-2</v>
      </c>
      <c r="S17" s="2">
        <f>(G17-[1]Total!G$4)^2</f>
        <v>5.1840000000003932E-3</v>
      </c>
      <c r="T17" s="2">
        <f>(H17-[1]Total!H$4)^2</f>
        <v>1.2250000000002587E-3</v>
      </c>
      <c r="U17" s="2">
        <f>(I17-[1]Total!I$4)^2</f>
        <v>1.2100000000001438E-2</v>
      </c>
      <c r="V17" s="2">
        <f>(J17-[1]Total!J$4)^2</f>
        <v>0.16810000000000302</v>
      </c>
      <c r="W17" s="2">
        <f>(K17-[1]Total!K$4)^2</f>
        <v>5.3361000000000762E-2</v>
      </c>
      <c r="X17" s="2">
        <f>(L17-[1]Total!L$4)^2</f>
        <v>6.0840000000004614E-3</v>
      </c>
    </row>
    <row r="18" spans="1:24" ht="16.95" customHeight="1" x14ac:dyDescent="0.3">
      <c r="A18" s="86"/>
      <c r="B18" s="87"/>
      <c r="C18" s="2">
        <v>56.84</v>
      </c>
      <c r="D18" s="14">
        <v>49.89</v>
      </c>
      <c r="E18" s="14">
        <v>44.98</v>
      </c>
      <c r="F18" s="8">
        <v>55.19</v>
      </c>
      <c r="G18" s="14">
        <v>46.92</v>
      </c>
      <c r="H18" s="37">
        <v>41.29</v>
      </c>
      <c r="I18" s="1">
        <v>51.33</v>
      </c>
      <c r="J18" s="11">
        <v>44.52</v>
      </c>
      <c r="K18" s="8">
        <v>50.48</v>
      </c>
      <c r="L18" s="8">
        <v>44.43</v>
      </c>
      <c r="O18" s="2">
        <f>(C18-[1]Total!C$4)^2</f>
        <v>3.4809999999980278E-3</v>
      </c>
      <c r="P18" s="2">
        <f>(D18-[1]Total!D$4)^2</f>
        <v>4.8999999999990449E-3</v>
      </c>
      <c r="Q18" s="2">
        <f>(E18-[1]Total!E$4)^2</f>
        <v>1.3924000000000497E-2</v>
      </c>
      <c r="R18" s="2">
        <f>(F18-[1]Total!F$4)^2</f>
        <v>1.0889999999996135E-3</v>
      </c>
      <c r="S18" s="2">
        <f>(G18-[1]Total!G$4)^2</f>
        <v>2.1903999999998855E-2</v>
      </c>
      <c r="T18" s="2">
        <f>(H18-[1]Total!H$4)^2</f>
        <v>1.5625000000001776E-2</v>
      </c>
      <c r="U18" s="2">
        <f>(I18-[1]Total!I$4)^2</f>
        <v>6.4000000000008642E-3</v>
      </c>
      <c r="V18" s="2">
        <f>(J18-[1]Total!J$4)^2</f>
        <v>7.2899999999997855E-2</v>
      </c>
      <c r="W18" s="2">
        <f>(K18-[1]Total!K$4)^2</f>
        <v>3.4810000000005431E-3</v>
      </c>
      <c r="X18" s="2">
        <f>(L18-[1]Total!L$4)^2</f>
        <v>3.2400000000002457E-4</v>
      </c>
    </row>
    <row r="19" spans="1:24" ht="16.95" customHeight="1" x14ac:dyDescent="0.3">
      <c r="A19" s="86"/>
      <c r="B19" s="87"/>
      <c r="C19" s="2">
        <v>57</v>
      </c>
      <c r="D19" s="14">
        <v>49.99</v>
      </c>
      <c r="E19" s="14">
        <v>44.86</v>
      </c>
      <c r="F19" s="8">
        <v>55.25</v>
      </c>
      <c r="G19" s="14">
        <v>46.84</v>
      </c>
      <c r="H19" s="37">
        <v>41.45</v>
      </c>
      <c r="I19" s="1">
        <v>51.24</v>
      </c>
      <c r="J19" s="11">
        <v>44.69</v>
      </c>
      <c r="K19" s="8">
        <v>50.42</v>
      </c>
      <c r="L19" s="8">
        <v>44.42</v>
      </c>
      <c r="O19" s="2">
        <f>(C19-[1]Total!C$4)^2</f>
        <v>1.0201000000002687E-2</v>
      </c>
      <c r="P19" s="2">
        <f>(D19-[1]Total!D$4)^2</f>
        <v>2.8899999999998163E-2</v>
      </c>
      <c r="Q19" s="2">
        <f>(E19-[1]Total!E$4)^2</f>
        <v>5.6643999999999785E-2</v>
      </c>
      <c r="R19" s="2">
        <f>(F19-[1]Total!F$4)^2</f>
        <v>8.6489999999993343E-3</v>
      </c>
      <c r="S19" s="2">
        <f>(G19-[1]Total!G$4)^2</f>
        <v>4.6239999999997065E-3</v>
      </c>
      <c r="T19" s="2">
        <f>(H19-[1]Total!H$4)^2</f>
        <v>1.2249999999997612E-3</v>
      </c>
      <c r="U19" s="2">
        <f>(I19-[1]Total!I$4)^2</f>
        <v>2.8900000000000581E-2</v>
      </c>
      <c r="V19" s="2">
        <f>(J19-[1]Total!J$4)^2</f>
        <v>1.0000000000000285E-2</v>
      </c>
      <c r="W19" s="2">
        <f>(K19-[1]Total!K$4)^2</f>
        <v>1.4160999999999946E-2</v>
      </c>
      <c r="X19" s="2">
        <f>(L19-[1]Total!L$4)^2</f>
        <v>7.8399999999992679E-4</v>
      </c>
    </row>
    <row r="20" spans="1:24" ht="16.95" customHeight="1" x14ac:dyDescent="0.3">
      <c r="A20" s="86"/>
      <c r="B20" s="87"/>
      <c r="C20" s="2">
        <v>56.98</v>
      </c>
      <c r="D20" s="14">
        <v>50.05</v>
      </c>
      <c r="E20" s="14">
        <v>44.89</v>
      </c>
      <c r="F20" s="8">
        <v>55.3</v>
      </c>
      <c r="G20" s="14">
        <v>46.97</v>
      </c>
      <c r="H20" s="37">
        <v>41.43</v>
      </c>
      <c r="I20" s="1">
        <v>51.29</v>
      </c>
      <c r="J20" s="11">
        <v>44.63</v>
      </c>
      <c r="K20" s="8">
        <v>50.28</v>
      </c>
      <c r="L20" s="8">
        <v>44.42</v>
      </c>
      <c r="O20" s="2">
        <f>(C20-[1]Total!C$4)^2</f>
        <v>6.561000000001648E-3</v>
      </c>
      <c r="P20" s="2">
        <f>(D20-[1]Total!D$4)^2</f>
        <v>5.2899999999995291E-2</v>
      </c>
      <c r="Q20" s="2">
        <f>(E20-[1]Total!E$4)^2</f>
        <v>4.3263999999999338E-2</v>
      </c>
      <c r="R20" s="2">
        <f>(F20-[1]Total!F$4)^2</f>
        <v>2.0448999999998163E-2</v>
      </c>
      <c r="S20" s="2">
        <f>(G20-[1]Total!G$4)^2</f>
        <v>3.9203999999997345E-2</v>
      </c>
      <c r="T20" s="2">
        <f>(H20-[1]Total!H$4)^2</f>
        <v>2.2499999999980389E-4</v>
      </c>
      <c r="U20" s="2">
        <f>(I20-[1]Total!I$4)^2</f>
        <v>1.4400000000001091E-2</v>
      </c>
      <c r="V20" s="2">
        <f>(J20-[1]Total!J$4)^2</f>
        <v>2.5599999999998908E-2</v>
      </c>
      <c r="W20" s="2">
        <f>(K20-[1]Total!K$4)^2</f>
        <v>6.7081000000000182E-2</v>
      </c>
      <c r="X20" s="2">
        <f>(L20-[1]Total!L$4)^2</f>
        <v>7.8399999999992679E-4</v>
      </c>
    </row>
    <row r="21" spans="1:24" ht="16.95" customHeight="1" x14ac:dyDescent="0.3">
      <c r="A21" s="86"/>
      <c r="B21" s="87"/>
      <c r="C21" s="2">
        <v>56.77</v>
      </c>
      <c r="D21" s="14">
        <v>50.06</v>
      </c>
      <c r="E21" s="14">
        <v>45.21</v>
      </c>
      <c r="F21" s="8">
        <v>55.49</v>
      </c>
      <c r="G21" s="14">
        <v>47.05</v>
      </c>
      <c r="H21" s="37">
        <v>41.41</v>
      </c>
      <c r="I21" s="1">
        <v>51.01</v>
      </c>
      <c r="J21" s="11">
        <v>44.55</v>
      </c>
      <c r="K21" s="8">
        <v>50.51</v>
      </c>
      <c r="L21" s="8">
        <v>44.46</v>
      </c>
      <c r="O21" s="2">
        <f>(C21-[1]Total!C$4)^2</f>
        <v>1.6640999999995763E-2</v>
      </c>
      <c r="P21" s="2">
        <f>(D21-[1]Total!D$4)^2</f>
        <v>5.7599999999997542E-2</v>
      </c>
      <c r="Q21" s="2">
        <f>(E21-[1]Total!E$4)^2</f>
        <v>1.2544000000000419E-2</v>
      </c>
      <c r="R21" s="2">
        <f>(F21-[1]Total!F$4)^2</f>
        <v>0.11088899999999895</v>
      </c>
      <c r="S21" s="2">
        <f>(G21-[1]Total!G$4)^2</f>
        <v>7.7283999999995329E-2</v>
      </c>
      <c r="T21" s="2">
        <f>(H21-[1]Total!H$4)^2</f>
        <v>2.5000000000096634E-5</v>
      </c>
      <c r="U21" s="2">
        <f>(I21-[1]Total!I$4)^2</f>
        <v>0.16000000000000456</v>
      </c>
      <c r="V21" s="2">
        <f>(J21-[1]Total!J$4)^2</f>
        <v>5.7600000000000956E-2</v>
      </c>
      <c r="W21" s="2">
        <f>(K21-[1]Total!K$4)^2</f>
        <v>8.4100000000020107E-4</v>
      </c>
      <c r="X21" s="2">
        <f>(L21-[1]Total!L$4)^2</f>
        <v>1.4400000000001093E-4</v>
      </c>
    </row>
    <row r="22" spans="1:24" ht="16.95" customHeight="1" thickBot="1" x14ac:dyDescent="0.35">
      <c r="A22" s="86"/>
      <c r="B22" s="87"/>
      <c r="C22" s="35">
        <v>57.17</v>
      </c>
      <c r="D22" s="15">
        <v>49.94</v>
      </c>
      <c r="E22" s="14">
        <v>44.99</v>
      </c>
      <c r="F22" s="8">
        <v>55.38</v>
      </c>
      <c r="G22" s="14">
        <v>47.1</v>
      </c>
      <c r="H22" s="37">
        <v>41.42</v>
      </c>
      <c r="I22" s="1">
        <v>50.98</v>
      </c>
      <c r="J22" s="11">
        <v>44.57</v>
      </c>
      <c r="K22" s="8">
        <v>50.42</v>
      </c>
      <c r="L22" s="8">
        <v>44.48</v>
      </c>
      <c r="O22" s="2">
        <f>(C22-[1]Total!C$4)^2</f>
        <v>7.3441000000008139E-2</v>
      </c>
      <c r="P22" s="2">
        <f>(D22-[1]Total!D$4)^2</f>
        <v>1.439999999999768E-2</v>
      </c>
      <c r="Q22" s="2">
        <f>(E22-[1]Total!E$4)^2</f>
        <v>1.1663999999999349E-2</v>
      </c>
      <c r="R22" s="2">
        <f>(F22-[1]Total!F$4)^2</f>
        <v>4.9728999999999544E-2</v>
      </c>
      <c r="S22" s="2">
        <f>(G22-[1]Total!G$4)^2</f>
        <v>0.10758399999999728</v>
      </c>
      <c r="T22" s="2">
        <f>(H22-[1]Total!H$4)^2</f>
        <v>2.4999999999954526E-5</v>
      </c>
      <c r="U22" s="2">
        <f>(I22-[1]Total!I$4)^2</f>
        <v>0.18490000000000587</v>
      </c>
      <c r="V22" s="2">
        <f>(J22-[1]Total!J$4)^2</f>
        <v>4.8399999999999499E-2</v>
      </c>
      <c r="W22" s="2">
        <f>(K22-[1]Total!K$4)^2</f>
        <v>1.4160999999999946E-2</v>
      </c>
      <c r="X22" s="2">
        <f>(L22-[1]Total!L$4)^2</f>
        <v>1.0239999999997744E-3</v>
      </c>
    </row>
    <row r="23" spans="1:24" ht="16.95" customHeight="1" x14ac:dyDescent="0.3">
      <c r="A23" s="84">
        <v>4</v>
      </c>
      <c r="B23" s="85"/>
      <c r="C23" s="2">
        <v>68.260000000000005</v>
      </c>
      <c r="D23" s="14">
        <v>60.21</v>
      </c>
      <c r="E23" s="13">
        <v>54.88</v>
      </c>
      <c r="F23" s="3">
        <v>51.75</v>
      </c>
      <c r="G23" s="13">
        <v>56.59</v>
      </c>
      <c r="H23" s="38">
        <v>50.18</v>
      </c>
      <c r="I23" s="7">
        <v>51.46</v>
      </c>
      <c r="J23" s="10">
        <v>47.32</v>
      </c>
      <c r="K23" s="20">
        <v>51.05</v>
      </c>
      <c r="L23" s="3">
        <v>51.07</v>
      </c>
      <c r="O23" s="2">
        <f>(C23-[1]Total!C$5)^2</f>
        <v>0.3831609999999997</v>
      </c>
      <c r="P23" s="2">
        <f>(D23-[1]Total!D$5)^2</f>
        <v>9.9999999999533894E-7</v>
      </c>
      <c r="Q23" s="2">
        <f>(E23-[1]Total!E$5)^2</f>
        <v>4.4520999999996376E-2</v>
      </c>
      <c r="R23" s="2">
        <f>(F23-[1]Total!F$5)^2</f>
        <v>1.5104409999999981</v>
      </c>
      <c r="S23" s="2">
        <f>(G23-[1]Total!G$5)^2</f>
        <v>1.5875999999997621E-2</v>
      </c>
      <c r="T23" s="2">
        <f>(H23-[1]Total!H$5)^2</f>
        <v>0.10956100000000203</v>
      </c>
      <c r="U23" s="2">
        <f>(I23-[1]Total!I$5)^2</f>
        <v>0.3080250000000076</v>
      </c>
      <c r="V23" s="2">
        <f>(J23-[1]Total!J$5)^2</f>
        <v>1.7423999999999443E-2</v>
      </c>
      <c r="W23" s="2">
        <f>(K23-[1]Total!K$5)^2</f>
        <v>8.4099999999978896E-4</v>
      </c>
      <c r="X23" s="2">
        <f>(L23-[1]Total!L$5)^2</f>
        <v>2.3104000000000312E-2</v>
      </c>
    </row>
    <row r="24" spans="1:24" ht="16.95" customHeight="1" x14ac:dyDescent="0.3">
      <c r="A24" s="86"/>
      <c r="B24" s="87"/>
      <c r="C24" s="2">
        <v>67.86</v>
      </c>
      <c r="D24" s="14">
        <v>60.29</v>
      </c>
      <c r="E24" s="14">
        <v>55.14</v>
      </c>
      <c r="F24" s="8">
        <v>51.94</v>
      </c>
      <c r="G24" s="14">
        <v>56.24</v>
      </c>
      <c r="H24" s="37">
        <v>50.4</v>
      </c>
      <c r="I24" s="1">
        <v>51.14</v>
      </c>
      <c r="J24" s="11">
        <v>47.58</v>
      </c>
      <c r="K24" s="8">
        <v>51.07</v>
      </c>
      <c r="L24" s="8">
        <v>51.11</v>
      </c>
      <c r="O24" s="2">
        <f>(C24-[1]Total!C$5)^2</f>
        <v>4.7960999999997408E-2</v>
      </c>
      <c r="P24" s="2">
        <f>(D24-[1]Total!D$5)^2</f>
        <v>6.560999999999346E-3</v>
      </c>
      <c r="Q24" s="2">
        <f>(E24-[1]Total!E$5)^2</f>
        <v>2.4010000000006461E-3</v>
      </c>
      <c r="R24" s="2">
        <f>(F24-[1]Total!F$5)^2</f>
        <v>1.0795210000000031</v>
      </c>
      <c r="S24" s="2">
        <f>(G24-[1]Total!G$5)^2</f>
        <v>0.22657599999999237</v>
      </c>
      <c r="T24" s="2">
        <f>(H24-[1]Total!H$5)^2</f>
        <v>1.2321000000000934E-2</v>
      </c>
      <c r="U24" s="2">
        <f>(I24-[1]Total!I$5)^2</f>
        <v>5.522500000000307E-2</v>
      </c>
      <c r="V24" s="2">
        <f>(J24-[1]Total!J$5)^2</f>
        <v>1.638400000000003E-2</v>
      </c>
      <c r="W24" s="2">
        <f>(K24-[1]Total!K$5)^2</f>
        <v>2.40099999999995E-3</v>
      </c>
      <c r="X24" s="2">
        <f>(L24-[1]Total!L$5)^2</f>
        <v>1.2544000000000419E-2</v>
      </c>
    </row>
    <row r="25" spans="1:24" ht="16.95" customHeight="1" x14ac:dyDescent="0.3">
      <c r="A25" s="86"/>
      <c r="B25" s="87"/>
      <c r="C25" s="2">
        <v>67.94</v>
      </c>
      <c r="D25" s="14">
        <v>60.54</v>
      </c>
      <c r="E25" s="14">
        <v>55.11</v>
      </c>
      <c r="F25" s="8">
        <v>52.73</v>
      </c>
      <c r="G25" s="14">
        <v>56.72</v>
      </c>
      <c r="H25" s="37">
        <v>50.22</v>
      </c>
      <c r="I25" s="1">
        <v>51.18</v>
      </c>
      <c r="J25" s="11">
        <v>47.31</v>
      </c>
      <c r="K25" s="8">
        <v>51.14</v>
      </c>
      <c r="L25" s="8">
        <v>51.1</v>
      </c>
      <c r="O25" s="2">
        <f>(C25-[1]Total!C$5)^2</f>
        <v>8.9400999999995442E-2</v>
      </c>
      <c r="P25" s="2">
        <f>(D25-[1]Total!D$5)^2</f>
        <v>0.10956099999999733</v>
      </c>
      <c r="Q25" s="2">
        <f>(E25-[1]Total!E$5)^2</f>
        <v>3.6100000000020735E-4</v>
      </c>
      <c r="R25" s="2">
        <f>(F25-[1]Total!F$5)^2</f>
        <v>6.2001000000001159E-2</v>
      </c>
      <c r="S25" s="2">
        <f>(G25-[1]Total!G$5)^2</f>
        <v>1.6000000000039108E-5</v>
      </c>
      <c r="T25" s="2">
        <f>(H25-[1]Total!H$5)^2</f>
        <v>8.4681000000002282E-2</v>
      </c>
      <c r="U25" s="2">
        <f>(I25-[1]Total!I$5)^2</f>
        <v>7.562500000000312E-2</v>
      </c>
      <c r="V25" s="2">
        <f>(J25-[1]Total!J$5)^2</f>
        <v>2.0163999999998839E-2</v>
      </c>
      <c r="W25" s="2">
        <f>(K25-[1]Total!K$5)^2</f>
        <v>1.4160999999999946E-2</v>
      </c>
      <c r="X25" s="2">
        <f>(L25-[1]Total!L$5)^2</f>
        <v>1.4883999999999972E-2</v>
      </c>
    </row>
    <row r="26" spans="1:24" ht="16.95" customHeight="1" x14ac:dyDescent="0.3">
      <c r="A26" s="86"/>
      <c r="B26" s="87"/>
      <c r="C26" s="2">
        <v>67.28</v>
      </c>
      <c r="D26" s="14">
        <v>60.45</v>
      </c>
      <c r="E26" s="14">
        <v>55.06</v>
      </c>
      <c r="F26" s="8">
        <v>52.74</v>
      </c>
      <c r="G26" s="14">
        <v>56.58</v>
      </c>
      <c r="H26" s="37">
        <v>50.39</v>
      </c>
      <c r="I26" s="1">
        <v>50.7</v>
      </c>
      <c r="J26" s="11">
        <v>47.67</v>
      </c>
      <c r="K26" s="8">
        <v>50.98</v>
      </c>
      <c r="L26" s="8">
        <v>51.15</v>
      </c>
      <c r="O26" s="2">
        <f>(C26-[1]Total!C$5)^2</f>
        <v>0.13032100000000305</v>
      </c>
      <c r="P26" s="2">
        <f>(D26-[1]Total!D$5)^2</f>
        <v>5.8080999999999834E-2</v>
      </c>
      <c r="Q26" s="2">
        <f>(E26-[1]Total!E$5)^2</f>
        <v>9.6099999999948549E-4</v>
      </c>
      <c r="R26" s="2">
        <f>(F26-[1]Total!F$5)^2</f>
        <v>5.7120999999998666E-2</v>
      </c>
      <c r="S26" s="2">
        <f>(G26-[1]Total!G$5)^2</f>
        <v>1.8495999999998826E-2</v>
      </c>
      <c r="T26" s="2">
        <f>(H26-[1]Total!H$5)^2</f>
        <v>1.4641000000000537E-2</v>
      </c>
      <c r="U26" s="2">
        <f>(I26-[1]Total!I$5)^2</f>
        <v>4.2024999999996385E-2</v>
      </c>
      <c r="V26" s="2">
        <f>(J26-[1]Total!J$5)^2</f>
        <v>4.7524000000001537E-2</v>
      </c>
      <c r="W26" s="2">
        <f>(K26-[1]Total!K$5)^2</f>
        <v>1.6810000000003216E-3</v>
      </c>
      <c r="X26" s="2">
        <f>(L26-[1]Total!L$5)^2</f>
        <v>5.1840000000003932E-3</v>
      </c>
    </row>
    <row r="27" spans="1:24" ht="16.95" customHeight="1" x14ac:dyDescent="0.3">
      <c r="A27" s="86"/>
      <c r="B27" s="87"/>
      <c r="C27" s="2">
        <v>67.540000000000006</v>
      </c>
      <c r="D27" s="14">
        <v>60.22</v>
      </c>
      <c r="E27" s="14">
        <v>55.31</v>
      </c>
      <c r="F27" s="8">
        <v>52.71</v>
      </c>
      <c r="G27" s="14">
        <v>56.47</v>
      </c>
      <c r="H27" s="37">
        <v>50.63</v>
      </c>
      <c r="I27" s="1">
        <v>50.85</v>
      </c>
      <c r="J27" s="11">
        <v>47.28</v>
      </c>
      <c r="K27" s="8">
        <v>50.9</v>
      </c>
      <c r="L27" s="8">
        <v>51.22</v>
      </c>
      <c r="O27" s="2">
        <f>(C27-[1]Total!C$5)^2</f>
        <v>1.0200999999999816E-2</v>
      </c>
      <c r="P27" s="2">
        <f>(D27-[1]Total!D$5)^2</f>
        <v>1.2099999999990496E-4</v>
      </c>
      <c r="Q27" s="2">
        <f>(E27-[1]Total!E$5)^2</f>
        <v>4.7961000000003633E-2</v>
      </c>
      <c r="R27" s="2">
        <f>(F27-[1]Total!F$5)^2</f>
        <v>7.2360999999999107E-2</v>
      </c>
      <c r="S27" s="2">
        <f>(G27-[1]Total!G$5)^2</f>
        <v>6.0515999999997593E-2</v>
      </c>
      <c r="T27" s="2">
        <f>(H27-[1]Total!H$5)^2</f>
        <v>1.4160999999999946E-2</v>
      </c>
      <c r="U27" s="2">
        <f>(I27-[1]Total!I$5)^2</f>
        <v>3.0249999999991872E-3</v>
      </c>
      <c r="V27" s="2">
        <f>(J27-[1]Total!J$5)^2</f>
        <v>2.9583999999998983E-2</v>
      </c>
      <c r="W27" s="2">
        <f>(K27-[1]Total!K$5)^2</f>
        <v>1.4641000000000537E-2</v>
      </c>
      <c r="X27" s="2">
        <f>(L27-[1]Total!L$5)^2</f>
        <v>4.0000000000097771E-6</v>
      </c>
    </row>
    <row r="28" spans="1:24" ht="16.95" customHeight="1" x14ac:dyDescent="0.3">
      <c r="A28" s="86"/>
      <c r="B28" s="87"/>
      <c r="C28" s="2">
        <v>67.33</v>
      </c>
      <c r="D28" s="14">
        <v>60.17</v>
      </c>
      <c r="E28" s="14">
        <v>55.1</v>
      </c>
      <c r="F28" s="8">
        <v>53.7</v>
      </c>
      <c r="G28" s="14">
        <v>56.82</v>
      </c>
      <c r="H28" s="37">
        <v>50.58</v>
      </c>
      <c r="I28" s="1">
        <v>50.56</v>
      </c>
      <c r="J28" s="11">
        <v>47.8</v>
      </c>
      <c r="K28" s="8">
        <v>51.05</v>
      </c>
      <c r="L28" s="8">
        <v>51.29</v>
      </c>
      <c r="O28" s="2">
        <f>(C28-[1]Total!C$5)^2</f>
        <v>9.6721000000004387E-2</v>
      </c>
      <c r="P28" s="2">
        <f>(D28-[1]Total!D$5)^2</f>
        <v>1.5210000000001154E-3</v>
      </c>
      <c r="Q28" s="2">
        <f>(E28-[1]Total!E$5)^2</f>
        <v>8.1000000000134038E-5</v>
      </c>
      <c r="R28" s="2">
        <f>(F28-[1]Total!F$5)^2</f>
        <v>0.51984100000000522</v>
      </c>
      <c r="S28" s="2">
        <f>(G28-[1]Total!G$5)^2</f>
        <v>1.0816000000001312E-2</v>
      </c>
      <c r="T28" s="2">
        <f>(H28-[1]Total!H$5)^2</f>
        <v>4.7609999999993803E-3</v>
      </c>
      <c r="U28" s="2">
        <f>(I28-[1]Total!I$5)^2</f>
        <v>0.11902499999999432</v>
      </c>
      <c r="V28" s="2">
        <f>(J28-[1]Total!J$5)^2</f>
        <v>0.12110399999999928</v>
      </c>
      <c r="W28" s="2">
        <f>(K28-[1]Total!K$5)^2</f>
        <v>8.4099999999978896E-4</v>
      </c>
      <c r="X28" s="2">
        <f>(L28-[1]Total!L$5)^2</f>
        <v>4.6239999999997065E-3</v>
      </c>
    </row>
    <row r="29" spans="1:24" ht="16.95" customHeight="1" x14ac:dyDescent="0.3">
      <c r="A29" s="86"/>
      <c r="B29" s="87"/>
      <c r="C29" s="2">
        <v>67.36</v>
      </c>
      <c r="D29" s="14">
        <v>59.94</v>
      </c>
      <c r="E29" s="14">
        <v>55.16</v>
      </c>
      <c r="F29" s="8">
        <v>53.51</v>
      </c>
      <c r="G29" s="14" t="s">
        <v>28</v>
      </c>
      <c r="H29" s="37">
        <v>50.36</v>
      </c>
      <c r="I29" s="1">
        <v>50.39</v>
      </c>
      <c r="J29" s="11">
        <v>47.17</v>
      </c>
      <c r="K29" s="8">
        <v>51.04</v>
      </c>
      <c r="L29" s="8">
        <v>51.36</v>
      </c>
      <c r="O29" s="2">
        <f>(C29-[1]Total!C$5)^2</f>
        <v>7.896100000000332E-2</v>
      </c>
      <c r="P29" s="2">
        <f>(D29-[1]Total!D$5)^2</f>
        <v>7.2361000000002937E-2</v>
      </c>
      <c r="Q29" s="2">
        <f>(E29-[1]Total!E$5)^2</f>
        <v>4.7610000000003604E-3</v>
      </c>
      <c r="R29" s="2">
        <f>(F29-[1]Total!F$5)^2</f>
        <v>0.28196099999999874</v>
      </c>
      <c r="S29" s="2" t="e">
        <f>(G29-[1]Total!G$5)^2</f>
        <v>#VALUE!</v>
      </c>
      <c r="T29" s="2">
        <f>(H29-[1]Total!H$5)^2</f>
        <v>2.2801000000001011E-2</v>
      </c>
      <c r="U29" s="2">
        <f>(I29-[1]Total!I$5)^2</f>
        <v>0.26522499999999327</v>
      </c>
      <c r="V29" s="2">
        <f>(J29-[1]Total!J$5)^2</f>
        <v>7.9523999999998013E-2</v>
      </c>
      <c r="W29" s="2">
        <f>(K29-[1]Total!K$5)^2</f>
        <v>3.6099999999993738E-4</v>
      </c>
      <c r="X29" s="2">
        <f>(L29-[1]Total!L$5)^2</f>
        <v>1.9043999999999481E-2</v>
      </c>
    </row>
    <row r="30" spans="1:24" ht="16.95" customHeight="1" x14ac:dyDescent="0.3">
      <c r="A30" s="86"/>
      <c r="B30" s="87"/>
      <c r="C30" s="2">
        <v>67.489999999999995</v>
      </c>
      <c r="D30" s="14">
        <v>60.24</v>
      </c>
      <c r="E30" s="14">
        <v>55.04</v>
      </c>
      <c r="F30" s="8">
        <v>53.5</v>
      </c>
      <c r="G30" s="14">
        <v>56.8</v>
      </c>
      <c r="H30" s="37">
        <v>50.38</v>
      </c>
      <c r="I30" s="1">
        <v>51.05</v>
      </c>
      <c r="J30" s="11">
        <v>48</v>
      </c>
      <c r="K30" s="8">
        <v>51.08</v>
      </c>
      <c r="L30" s="8">
        <v>51.21</v>
      </c>
      <c r="O30" s="2">
        <f>(C30-[1]Total!C$5)^2</f>
        <v>2.2801000000003159E-2</v>
      </c>
      <c r="P30" s="2">
        <f>(D30-[1]Total!D$5)^2</f>
        <v>9.60999999999926E-4</v>
      </c>
      <c r="Q30" s="2">
        <f>(E30-[1]Total!E$5)^2</f>
        <v>2.6009999999994722E-3</v>
      </c>
      <c r="R30" s="2">
        <f>(F30-[1]Total!F$5)^2</f>
        <v>0.27144100000000082</v>
      </c>
      <c r="S30" s="2">
        <f>(G30-[1]Total!G$5)^2</f>
        <v>7.0560000000005349E-3</v>
      </c>
      <c r="T30" s="2">
        <f>(H30-[1]Total!H$5)^2</f>
        <v>1.7161000000000058E-2</v>
      </c>
      <c r="U30" s="2">
        <f>(I30-[1]Total!I$5)^2</f>
        <v>2.1025000000000908E-2</v>
      </c>
      <c r="V30" s="2">
        <f>(J30-[1]Total!J$5)^2</f>
        <v>0.30030400000000201</v>
      </c>
      <c r="W30" s="2">
        <f>(K30-[1]Total!K$5)^2</f>
        <v>3.4809999999997048E-3</v>
      </c>
      <c r="X30" s="2">
        <f>(L30-[1]Total!L$5)^2</f>
        <v>1.4400000000001093E-4</v>
      </c>
    </row>
    <row r="31" spans="1:24" ht="16.95" customHeight="1" x14ac:dyDescent="0.3">
      <c r="A31" s="86"/>
      <c r="B31" s="87"/>
      <c r="C31" s="2">
        <v>67.47</v>
      </c>
      <c r="D31" s="14">
        <v>60.04</v>
      </c>
      <c r="E31" s="14">
        <v>55.2</v>
      </c>
      <c r="F31" s="8">
        <v>53.47</v>
      </c>
      <c r="G31" s="14">
        <v>57.45</v>
      </c>
      <c r="H31" s="37">
        <v>50.85</v>
      </c>
      <c r="I31" s="1">
        <v>51.08</v>
      </c>
      <c r="J31" s="11">
        <v>47.27</v>
      </c>
      <c r="K31" s="8">
        <v>50.86</v>
      </c>
      <c r="L31" s="8">
        <v>51.32</v>
      </c>
      <c r="O31" s="2">
        <f>(C31-[1]Total!C$5)^2</f>
        <v>2.9241000000002217E-2</v>
      </c>
      <c r="P31" s="2">
        <f>(D31-[1]Total!D$5)^2</f>
        <v>2.8561000000001363E-2</v>
      </c>
      <c r="Q31" s="2">
        <f>(E31-[1]Total!E$5)^2</f>
        <v>1.1881000000001933E-2</v>
      </c>
      <c r="R31" s="2">
        <f>(F31-[1]Total!F$5)^2</f>
        <v>0.24108099999999966</v>
      </c>
      <c r="S31" s="2">
        <f>(G31-[1]Total!G$5)^2</f>
        <v>0.538756000000013</v>
      </c>
      <c r="T31" s="2">
        <f>(H31-[1]Total!H$5)^2</f>
        <v>0.11492099999999908</v>
      </c>
      <c r="U31" s="2">
        <f>(I31-[1]Total!I$5)^2</f>
        <v>3.0625000000001491E-2</v>
      </c>
      <c r="V31" s="2">
        <f>(J31-[1]Total!J$5)^2</f>
        <v>3.3123999999998197E-2</v>
      </c>
      <c r="W31" s="2">
        <f>(K31-[1]Total!K$5)^2</f>
        <v>2.592100000000044E-2</v>
      </c>
      <c r="X31" s="2">
        <f>(L31-[1]Total!L$5)^2</f>
        <v>9.6039999999998002E-3</v>
      </c>
    </row>
    <row r="32" spans="1:24" ht="16.95" customHeight="1" thickBot="1" x14ac:dyDescent="0.35">
      <c r="A32" s="86"/>
      <c r="B32" s="87"/>
      <c r="C32" s="35">
        <v>67.88</v>
      </c>
      <c r="D32" s="15">
        <v>59.99</v>
      </c>
      <c r="E32" s="15">
        <v>54.91</v>
      </c>
      <c r="F32" s="4">
        <v>53.74</v>
      </c>
      <c r="G32" s="15">
        <v>56.92</v>
      </c>
      <c r="H32" s="36">
        <v>51.12</v>
      </c>
      <c r="I32" s="6">
        <v>50.64</v>
      </c>
      <c r="J32" s="12">
        <v>47.12</v>
      </c>
      <c r="K32" s="4">
        <v>51.04</v>
      </c>
      <c r="L32" s="4">
        <v>51.39</v>
      </c>
      <c r="O32" s="2">
        <f>(C32-[1]Total!C$5)^2</f>
        <v>5.7120999999995273E-2</v>
      </c>
      <c r="P32" s="2">
        <f>(D32-[1]Total!D$5)^2</f>
        <v>4.7961000000000524E-2</v>
      </c>
      <c r="Q32" s="2">
        <f>(E32-[1]Total!E$5)^2</f>
        <v>3.2760999999999055E-2</v>
      </c>
      <c r="R32" s="2">
        <f>(F32-[1]Total!F$5)^2</f>
        <v>0.57912100000000422</v>
      </c>
      <c r="S32" s="2">
        <f>(G32-[1]Total!G$5)^2</f>
        <v>4.1616000000003157E-2</v>
      </c>
      <c r="T32" s="2">
        <f>(H32-[1]Total!H$5)^2</f>
        <v>0.37088099999999347</v>
      </c>
      <c r="U32" s="2">
        <f>(I32-[1]Total!I$5)^2</f>
        <v>7.022499999999654E-2</v>
      </c>
      <c r="V32" s="2">
        <f>(J32-[1]Total!J$5)^2</f>
        <v>0.11022400000000049</v>
      </c>
      <c r="W32" s="2">
        <f>(K32-[1]Total!K$5)^2</f>
        <v>3.6099999999993738E-4</v>
      </c>
      <c r="X32" s="2">
        <f>(L32-[1]Total!L$5)^2</f>
        <v>2.8223999999999753E-2</v>
      </c>
    </row>
    <row r="33" spans="1:24" ht="16.95" customHeight="1" x14ac:dyDescent="0.3">
      <c r="A33" s="84">
        <v>8</v>
      </c>
      <c r="B33" s="85"/>
      <c r="C33" s="2">
        <v>80.38</v>
      </c>
      <c r="D33" s="14">
        <v>72.099999999999994</v>
      </c>
      <c r="E33" s="14">
        <v>65.849999999999994</v>
      </c>
      <c r="F33" s="8">
        <v>56.2</v>
      </c>
      <c r="G33" s="14">
        <v>67.010000000000005</v>
      </c>
      <c r="H33" s="37">
        <v>58.68</v>
      </c>
      <c r="I33" s="1">
        <v>54.67</v>
      </c>
      <c r="J33" s="11">
        <v>54.48</v>
      </c>
      <c r="K33" s="8">
        <v>54.64</v>
      </c>
      <c r="L33" s="8">
        <v>56.9</v>
      </c>
      <c r="O33" s="2">
        <f>(C33-[1]Total!C$6)^2</f>
        <v>2.1160000000005961E-3</v>
      </c>
      <c r="P33" s="2">
        <f>(D33-[1]Total!D$6)^2</f>
        <v>2.1159999999992886E-3</v>
      </c>
      <c r="Q33" s="2">
        <f>(E33-[1]Total!E$6)^2</f>
        <v>7.2250000000013527E-3</v>
      </c>
      <c r="R33" s="2">
        <f>(F33-[1]Total!F$6)^2</f>
        <v>4.1209000000001203E-2</v>
      </c>
      <c r="S33" s="2">
        <f>(G33-[1]Total!G$6)^2</f>
        <v>1.8490000000005475E-3</v>
      </c>
      <c r="T33" s="2">
        <f>(H33-[1]Total!H$6)^2</f>
        <v>4.8400000000024508E-4</v>
      </c>
      <c r="U33" s="2">
        <f>(I33-[1]Total!I$6)^2</f>
        <v>4.5368999999997384E-2</v>
      </c>
      <c r="V33" s="2">
        <f>(J33-[1]Total!J$6)^2</f>
        <v>3.3639999999999803E-3</v>
      </c>
      <c r="W33" s="2">
        <f>(K33-[1]Total!K$6)^2</f>
        <v>4.3263999999999338E-2</v>
      </c>
      <c r="X33" s="2">
        <f>(L33-[1]Total!L$6)^2</f>
        <v>1.295999999999075E-3</v>
      </c>
    </row>
    <row r="34" spans="1:24" ht="16.95" customHeight="1" x14ac:dyDescent="0.3">
      <c r="A34" s="86"/>
      <c r="B34" s="87"/>
      <c r="C34" s="2">
        <v>80.88</v>
      </c>
      <c r="D34" s="14">
        <v>72.540000000000006</v>
      </c>
      <c r="E34" s="14">
        <v>65.75</v>
      </c>
      <c r="F34" s="8">
        <v>56.26</v>
      </c>
      <c r="G34" s="14">
        <v>66.58</v>
      </c>
      <c r="H34" s="37">
        <v>58.66</v>
      </c>
      <c r="I34" s="1">
        <v>54.74</v>
      </c>
      <c r="J34" s="11">
        <v>54.52</v>
      </c>
      <c r="K34" s="8">
        <v>54.84</v>
      </c>
      <c r="L34" s="8">
        <v>56.89</v>
      </c>
      <c r="O34" s="2">
        <f>(C34-[1]Total!C$6)^2</f>
        <v>0.2981160000000071</v>
      </c>
      <c r="P34" s="2">
        <f>(D34-[1]Total!D$6)^2</f>
        <v>0.2361960000000041</v>
      </c>
      <c r="Q34" s="2">
        <f>(E34-[1]Total!E$6)^2</f>
        <v>2.2499999999959073E-4</v>
      </c>
      <c r="R34" s="2">
        <f>(F34-[1]Total!F$6)^2</f>
        <v>2.0449000000002226E-2</v>
      </c>
      <c r="S34" s="2">
        <f>(G34-[1]Total!G$6)^2</f>
        <v>0.14976900000000035</v>
      </c>
      <c r="T34" s="2">
        <f>(H34-[1]Total!H$6)^2</f>
        <v>4.0000000000097771E-6</v>
      </c>
      <c r="U34" s="2">
        <f>(I34-[1]Total!I$6)^2</f>
        <v>2.0448999999998163E-2</v>
      </c>
      <c r="V34" s="2">
        <f>(J34-[1]Total!J$6)^2</f>
        <v>3.2399999999976875E-4</v>
      </c>
      <c r="W34" s="2">
        <f>(K34-[1]Total!K$6)^2</f>
        <v>6.3999999999929063E-5</v>
      </c>
      <c r="X34" s="2">
        <f>(L34-[1]Total!L$6)^2</f>
        <v>6.7599999999943541E-4</v>
      </c>
    </row>
    <row r="35" spans="1:24" ht="16.95" customHeight="1" x14ac:dyDescent="0.3">
      <c r="A35" s="86"/>
      <c r="B35" s="87"/>
      <c r="C35" s="2">
        <v>81.13</v>
      </c>
      <c r="D35" s="14">
        <v>72.16</v>
      </c>
      <c r="E35" s="14">
        <v>65.67</v>
      </c>
      <c r="F35" s="8">
        <v>56.24</v>
      </c>
      <c r="G35" s="14">
        <v>66.989999999999995</v>
      </c>
      <c r="H35" s="37">
        <v>58.82</v>
      </c>
      <c r="I35" s="1">
        <v>54.79</v>
      </c>
      <c r="J35" s="11">
        <v>54.56</v>
      </c>
      <c r="K35" s="8">
        <v>54.85</v>
      </c>
      <c r="L35" s="8">
        <v>56.89</v>
      </c>
      <c r="O35" s="2">
        <f>(C35-[1]Total!C$6)^2</f>
        <v>0.63361600000001028</v>
      </c>
      <c r="P35" s="2">
        <f>(D35-[1]Total!D$6)^2</f>
        <v>1.1235999999998842E-2</v>
      </c>
      <c r="Q35" s="2">
        <f>(E35-[1]Total!E$6)^2</f>
        <v>9.024999999997084E-3</v>
      </c>
      <c r="R35" s="2">
        <f>(F35-[1]Total!F$6)^2</f>
        <v>2.6569000000001241E-2</v>
      </c>
      <c r="S35" s="2">
        <f>(G35-[1]Total!G$6)^2</f>
        <v>5.2899999999982215E-4</v>
      </c>
      <c r="T35" s="2">
        <f>(H35-[1]Total!H$6)^2</f>
        <v>2.6244000000001988E-2</v>
      </c>
      <c r="U35" s="2">
        <f>(I35-[1]Total!I$6)^2</f>
        <v>8.6489999999993343E-3</v>
      </c>
      <c r="V35" s="2">
        <f>(J35-[1]Total!J$6)^2</f>
        <v>4.8400000000024508E-4</v>
      </c>
      <c r="W35" s="2">
        <f>(K35-[1]Total!K$6)^2</f>
        <v>4.0000000000097771E-6</v>
      </c>
      <c r="X35" s="2">
        <f>(L35-[1]Total!L$6)^2</f>
        <v>6.7599999999943541E-4</v>
      </c>
    </row>
    <row r="36" spans="1:24" ht="16.95" customHeight="1" x14ac:dyDescent="0.3">
      <c r="A36" s="86"/>
      <c r="B36" s="87"/>
      <c r="C36" s="2">
        <v>81.03</v>
      </c>
      <c r="D36" s="14">
        <v>72.55</v>
      </c>
      <c r="E36" s="14">
        <v>65.56</v>
      </c>
      <c r="F36" s="8">
        <v>56.39</v>
      </c>
      <c r="G36" s="14">
        <v>66.8</v>
      </c>
      <c r="H36" s="37">
        <v>58.91</v>
      </c>
      <c r="I36" s="1">
        <v>54.9</v>
      </c>
      <c r="J36" s="11">
        <v>54.5</v>
      </c>
      <c r="K36" s="8">
        <v>54.7</v>
      </c>
      <c r="L36" s="8">
        <v>56.96</v>
      </c>
      <c r="O36" s="2">
        <f>(C36-[1]Total!C$6)^2</f>
        <v>0.48441600000001694</v>
      </c>
      <c r="P36" s="2">
        <f>(D36-[1]Total!D$6)^2</f>
        <v>0.24601599999999516</v>
      </c>
      <c r="Q36" s="2">
        <f>(E36-[1]Total!E$6)^2</f>
        <v>4.2024999999993477E-2</v>
      </c>
      <c r="R36" s="2">
        <f>(F36-[1]Total!F$6)^2</f>
        <v>1.6900000000013597E-4</v>
      </c>
      <c r="S36" s="2">
        <f>(G36-[1]Total!G$6)^2</f>
        <v>2.7889000000000531E-2</v>
      </c>
      <c r="T36" s="2">
        <f>(H36-[1]Total!H$6)^2</f>
        <v>6.3504000000001226E-2</v>
      </c>
      <c r="U36" s="2">
        <f>(I36-[1]Total!I$6)^2</f>
        <v>2.8900000000010243E-4</v>
      </c>
      <c r="V36" s="2">
        <f>(J36-[1]Total!J$6)^2</f>
        <v>1.4439999999997495E-3</v>
      </c>
      <c r="W36" s="2">
        <f>(K36-[1]Total!K$6)^2</f>
        <v>2.1903999999998855E-2</v>
      </c>
      <c r="X36" s="2">
        <f>(L36-[1]Total!L$6)^2</f>
        <v>9.2159999999979706E-3</v>
      </c>
    </row>
    <row r="37" spans="1:24" ht="16.95" customHeight="1" x14ac:dyDescent="0.3">
      <c r="A37" s="86"/>
      <c r="B37" s="87"/>
      <c r="C37" s="2">
        <v>80.78</v>
      </c>
      <c r="D37" s="14">
        <v>72.150000000000006</v>
      </c>
      <c r="E37" s="14">
        <v>65.709999999999994</v>
      </c>
      <c r="F37" s="8">
        <v>56.35</v>
      </c>
      <c r="G37" s="14">
        <v>66.81</v>
      </c>
      <c r="H37" s="37">
        <v>58.84</v>
      </c>
      <c r="I37" s="1">
        <v>54.96</v>
      </c>
      <c r="J37" s="11">
        <v>54.57</v>
      </c>
      <c r="K37" s="8">
        <v>54.99</v>
      </c>
      <c r="L37" s="8">
        <v>56.97</v>
      </c>
      <c r="O37" s="2">
        <f>(C37-[1]Total!C$6)^2</f>
        <v>0.19891600000001086</v>
      </c>
      <c r="P37" s="2">
        <f>(D37-[1]Total!D$6)^2</f>
        <v>9.2160000000006993E-3</v>
      </c>
      <c r="Q37" s="2">
        <f>(E37-[1]Total!E$6)^2</f>
        <v>3.0249999999991872E-3</v>
      </c>
      <c r="R37" s="2">
        <f>(F37-[1]Total!F$6)^2</f>
        <v>2.8090000000004639E-3</v>
      </c>
      <c r="S37" s="2">
        <f>(G37-[1]Total!G$6)^2</f>
        <v>2.4648999999998894E-2</v>
      </c>
      <c r="T37" s="2">
        <f>(H37-[1]Total!H$6)^2</f>
        <v>3.3124000000003373E-2</v>
      </c>
      <c r="U37" s="2">
        <f>(I37-[1]Total!I$6)^2</f>
        <v>5.9290000000008138E-3</v>
      </c>
      <c r="V37" s="2">
        <f>(J37-[1]Total!J$6)^2</f>
        <v>1.0240000000002292E-3</v>
      </c>
      <c r="W37" s="2">
        <f>(K37-[1]Total!K$6)^2</f>
        <v>2.0164000000000855E-2</v>
      </c>
      <c r="X37" s="2">
        <f>(L37-[1]Total!L$6)^2</f>
        <v>1.1235999999997337E-2</v>
      </c>
    </row>
    <row r="38" spans="1:24" ht="16.95" customHeight="1" x14ac:dyDescent="0.3">
      <c r="A38" s="86"/>
      <c r="B38" s="87"/>
      <c r="C38" s="2">
        <v>80.7</v>
      </c>
      <c r="D38" s="14">
        <v>72.02</v>
      </c>
      <c r="E38" s="14">
        <v>65.760000000000005</v>
      </c>
      <c r="F38" s="8">
        <v>56.45</v>
      </c>
      <c r="G38" s="14">
        <v>67.31</v>
      </c>
      <c r="H38" s="37">
        <v>58.53</v>
      </c>
      <c r="I38" s="1">
        <v>54.77</v>
      </c>
      <c r="J38" s="11">
        <v>54.68</v>
      </c>
      <c r="K38" s="8">
        <v>54.73</v>
      </c>
      <c r="L38" s="8">
        <v>56.73</v>
      </c>
      <c r="O38" s="2">
        <f>(C38-[1]Total!C$6)^2</f>
        <v>0.13395600000001015</v>
      </c>
      <c r="P38" s="2">
        <f>(D38-[1]Total!D$6)^2</f>
        <v>1.1560000000004097E-3</v>
      </c>
      <c r="Q38" s="2">
        <f>(E38-[1]Total!E$6)^2</f>
        <v>2.4999999999812417E-5</v>
      </c>
      <c r="R38" s="2">
        <f>(F38-[1]Total!F$6)^2</f>
        <v>2.208999999999722E-3</v>
      </c>
      <c r="S38" s="2">
        <f>(G38-[1]Total!G$6)^2</f>
        <v>0.11764900000000242</v>
      </c>
      <c r="T38" s="2">
        <f>(H38-[1]Total!H$6)^2</f>
        <v>1.6383999999998209E-2</v>
      </c>
      <c r="U38" s="2">
        <f>(I38-[1]Total!I$6)^2</f>
        <v>1.2768999999998292E-2</v>
      </c>
      <c r="V38" s="2">
        <f>(J38-[1]Total!J$6)^2</f>
        <v>2.0164000000000855E-2</v>
      </c>
      <c r="W38" s="2">
        <f>(K38-[1]Total!K$6)^2</f>
        <v>1.3924000000000497E-2</v>
      </c>
      <c r="X38" s="2">
        <f>(L38-[1]Total!L$6)^2</f>
        <v>1.7956000000003899E-2</v>
      </c>
    </row>
    <row r="39" spans="1:24" ht="16.95" customHeight="1" x14ac:dyDescent="0.3">
      <c r="A39" s="86"/>
      <c r="B39" s="87"/>
      <c r="C39" s="2">
        <v>79.319999999999993</v>
      </c>
      <c r="D39" s="14">
        <v>71.67</v>
      </c>
      <c r="E39" s="14">
        <v>65.819999999999993</v>
      </c>
      <c r="F39" s="8">
        <v>56.53</v>
      </c>
      <c r="G39" s="14">
        <v>66.8</v>
      </c>
      <c r="H39" s="37">
        <v>58.42</v>
      </c>
      <c r="I39" s="1">
        <v>55.06</v>
      </c>
      <c r="J39" s="11">
        <v>54.43</v>
      </c>
      <c r="K39" s="8">
        <v>55.04</v>
      </c>
      <c r="L39" s="8">
        <v>56.8</v>
      </c>
      <c r="O39" s="2">
        <f>(C39-[1]Total!C$6)^2</f>
        <v>1.0281959999999915</v>
      </c>
      <c r="P39" s="2">
        <f>(D39-[1]Total!D$6)^2</f>
        <v>0.14745600000000025</v>
      </c>
      <c r="Q39" s="2">
        <f>(E39-[1]Total!E$6)^2</f>
        <v>3.0250000000007502E-3</v>
      </c>
      <c r="R39" s="2">
        <f>(F39-[1]Total!F$6)^2</f>
        <v>1.6128999999998814E-2</v>
      </c>
      <c r="S39" s="2">
        <f>(G39-[1]Total!G$6)^2</f>
        <v>2.7889000000000531E-2</v>
      </c>
      <c r="T39" s="2">
        <f>(H39-[1]Total!H$6)^2</f>
        <v>5.6643999999996399E-2</v>
      </c>
      <c r="U39" s="2">
        <f>(I39-[1]Total!I$6)^2</f>
        <v>3.1329000000002376E-2</v>
      </c>
      <c r="V39" s="2">
        <f>(J39-[1]Total!J$6)^2</f>
        <v>1.1663999999999349E-2</v>
      </c>
      <c r="W39" s="2">
        <f>(K39-[1]Total!K$6)^2</f>
        <v>3.6864000000000063E-2</v>
      </c>
      <c r="X39" s="2">
        <f>(L39-[1]Total!L$6)^2</f>
        <v>4.0960000000018265E-3</v>
      </c>
    </row>
    <row r="40" spans="1:24" ht="16.95" customHeight="1" x14ac:dyDescent="0.3">
      <c r="A40" s="86"/>
      <c r="B40" s="87"/>
      <c r="C40" s="2">
        <v>79.86</v>
      </c>
      <c r="D40" s="14">
        <v>71.709999999999994</v>
      </c>
      <c r="E40" s="14">
        <v>65.78</v>
      </c>
      <c r="F40" s="8">
        <v>56.48</v>
      </c>
      <c r="G40" s="14">
        <v>67.33</v>
      </c>
      <c r="H40" s="37">
        <v>58.55</v>
      </c>
      <c r="I40" s="1">
        <v>55</v>
      </c>
      <c r="J40" s="11">
        <v>54.51</v>
      </c>
      <c r="K40" s="8">
        <v>54.83</v>
      </c>
      <c r="L40" s="8">
        <v>56.82</v>
      </c>
      <c r="O40" s="2">
        <f>(C40-[1]Total!C$6)^2</f>
        <v>0.22467599999999008</v>
      </c>
      <c r="P40" s="2">
        <f>(D40-[1]Total!D$6)^2</f>
        <v>0.11833600000000571</v>
      </c>
      <c r="Q40" s="2">
        <f>(E40-[1]Total!E$6)^2</f>
        <v>2.2500000000044338E-4</v>
      </c>
      <c r="R40" s="2">
        <f>(F40-[1]Total!F$6)^2</f>
        <v>5.9289999999986255E-3</v>
      </c>
      <c r="S40" s="2">
        <f>(G40-[1]Total!G$6)^2</f>
        <v>0.13176899999999966</v>
      </c>
      <c r="T40" s="2">
        <f>(H40-[1]Total!H$6)^2</f>
        <v>1.1663999999999349E-2</v>
      </c>
      <c r="U40" s="2">
        <f>(I40-[1]Total!I$6)^2</f>
        <v>1.3689000000001037E-2</v>
      </c>
      <c r="V40" s="2">
        <f>(J40-[1]Total!J$6)^2</f>
        <v>7.8399999999992679E-4</v>
      </c>
      <c r="W40" s="2">
        <f>(K40-[1]Total!K$6)^2</f>
        <v>3.2400000000002457E-4</v>
      </c>
      <c r="X40" s="2">
        <f>(L40-[1]Total!L$6)^2</f>
        <v>1.9360000000009803E-3</v>
      </c>
    </row>
    <row r="41" spans="1:24" ht="16.95" customHeight="1" x14ac:dyDescent="0.3">
      <c r="A41" s="86"/>
      <c r="B41" s="87"/>
      <c r="C41" s="2">
        <v>79.83</v>
      </c>
      <c r="D41" s="14">
        <v>71.760000000000005</v>
      </c>
      <c r="E41" s="14">
        <v>65.94</v>
      </c>
      <c r="F41" s="8">
        <v>56.52</v>
      </c>
      <c r="G41" s="14">
        <v>66.92</v>
      </c>
      <c r="H41" s="37">
        <v>58.53</v>
      </c>
      <c r="I41" s="1">
        <v>54.89</v>
      </c>
      <c r="J41" s="11">
        <v>54.59</v>
      </c>
      <c r="K41" s="8">
        <v>54.88</v>
      </c>
      <c r="L41" s="8">
        <v>56.8</v>
      </c>
      <c r="O41" s="2">
        <f>(C41-[1]Total!C$6)^2</f>
        <v>0.25401599999999058</v>
      </c>
      <c r="P41" s="2">
        <f>(D41-[1]Total!D$6)^2</f>
        <v>8.6435999999998195E-2</v>
      </c>
      <c r="Q41" s="2">
        <f>(E41-[1]Total!E$6)^2</f>
        <v>3.0625000000003979E-2</v>
      </c>
      <c r="R41" s="2">
        <f>(F41-[1]Total!F$6)^2</f>
        <v>1.3688999999999375E-2</v>
      </c>
      <c r="S41" s="2">
        <f>(G41-[1]Total!G$6)^2</f>
        <v>2.208999999999722E-3</v>
      </c>
      <c r="T41" s="2">
        <f>(H41-[1]Total!H$6)^2</f>
        <v>1.6383999999998209E-2</v>
      </c>
      <c r="U41" s="2">
        <f>(I41-[1]Total!I$6)^2</f>
        <v>4.9000000000070031E-5</v>
      </c>
      <c r="V41" s="2">
        <f>(J41-[1]Total!J$6)^2</f>
        <v>2.7040000000006976E-3</v>
      </c>
      <c r="W41" s="2">
        <f>(K41-[1]Total!K$6)^2</f>
        <v>1.0240000000002292E-3</v>
      </c>
      <c r="X41" s="2">
        <f>(L41-[1]Total!L$6)^2</f>
        <v>4.0960000000018265E-3</v>
      </c>
    </row>
    <row r="42" spans="1:24" ht="16.95" customHeight="1" thickBot="1" x14ac:dyDescent="0.35">
      <c r="A42" s="86"/>
      <c r="B42" s="87"/>
      <c r="C42" s="35">
        <v>79.430000000000007</v>
      </c>
      <c r="D42" s="15">
        <v>71.88</v>
      </c>
      <c r="E42" s="15">
        <v>65.81</v>
      </c>
      <c r="F42" s="8">
        <v>56.61</v>
      </c>
      <c r="G42" s="14">
        <v>67.12</v>
      </c>
      <c r="H42" s="37">
        <v>58.64</v>
      </c>
      <c r="I42" s="1">
        <v>55.05</v>
      </c>
      <c r="J42" s="11">
        <v>54.54</v>
      </c>
      <c r="K42" s="8">
        <v>54.98</v>
      </c>
      <c r="L42" s="8">
        <v>56.88</v>
      </c>
      <c r="O42" s="2">
        <f>(C42-[1]Total!C$6)^2</f>
        <v>0.81721599999996775</v>
      </c>
      <c r="P42" s="2">
        <f>(D42-[1]Total!D$6)^2</f>
        <v>3.0276000000002294E-2</v>
      </c>
      <c r="Q42" s="2">
        <f>(E42-[1]Total!E$6)^2</f>
        <v>2.0250000000014323E-3</v>
      </c>
      <c r="R42" s="2">
        <f>(F42-[1]Total!F$6)^2</f>
        <v>4.2848999999997361E-2</v>
      </c>
      <c r="S42" s="2">
        <f>(G42-[1]Total!G$6)^2</f>
        <v>2.3409000000001776E-2</v>
      </c>
      <c r="T42" s="2">
        <f>(H42-[1]Total!H$6)^2</f>
        <v>3.2399999999976875E-4</v>
      </c>
      <c r="U42" s="2">
        <f>(I42-[1]Total!I$6)^2</f>
        <v>2.7889000000000531E-2</v>
      </c>
      <c r="V42" s="2">
        <f>(J42-[1]Total!J$6)^2</f>
        <v>4.0000000000097771E-6</v>
      </c>
      <c r="W42" s="2">
        <f>(K42-[1]Total!K$6)^2</f>
        <v>1.7423999999999443E-2</v>
      </c>
      <c r="X42" s="2">
        <f>(L42-[1]Total!L$6)^2</f>
        <v>2.5599999999971625E-4</v>
      </c>
    </row>
    <row r="43" spans="1:24" ht="16.95" customHeight="1" x14ac:dyDescent="0.3">
      <c r="A43" s="84">
        <v>15</v>
      </c>
      <c r="B43" s="85"/>
      <c r="C43" s="11">
        <v>87.54</v>
      </c>
      <c r="D43" s="14">
        <v>83.15</v>
      </c>
      <c r="E43" s="14">
        <v>74.8</v>
      </c>
      <c r="F43" s="3">
        <v>64.709999999999994</v>
      </c>
      <c r="G43" s="13">
        <v>78.709999999999994</v>
      </c>
      <c r="H43" s="13">
        <v>72.599999999999994</v>
      </c>
      <c r="I43" s="7">
        <v>59.51</v>
      </c>
      <c r="J43" s="10">
        <v>62.7</v>
      </c>
      <c r="K43" s="20">
        <v>59.12</v>
      </c>
      <c r="L43" s="3">
        <v>62.11</v>
      </c>
      <c r="O43" s="2">
        <f>(C43-[1]Total!C$7)^2</f>
        <v>9.7343999999998515E-2</v>
      </c>
      <c r="P43" s="2">
        <f>(D43-[1]Total!D$7)^2</f>
        <v>5.4289000000001905E-2</v>
      </c>
      <c r="Q43" s="2">
        <f>(E43-[1]Total!E$7)^2</f>
        <v>1.7450409999999945</v>
      </c>
      <c r="R43" s="2">
        <f>(F43-[1]Total!F$7)^2</f>
        <v>0.11492099999999908</v>
      </c>
      <c r="S43" s="2">
        <f>(G43-[1]Total!G$7)^2</f>
        <v>2.499999999999716E-3</v>
      </c>
      <c r="T43" s="2">
        <f>(H43-[1]Total!H$7)^2</f>
        <v>1.4089689999999944</v>
      </c>
      <c r="U43" s="2">
        <f>(I43-[1]Total!I$7)^2</f>
        <v>1.7423999999999443E-2</v>
      </c>
      <c r="V43" s="2">
        <f>(J43-[1]Total!J$7)^2</f>
        <v>1.0609000000000316E-2</v>
      </c>
      <c r="W43" s="2">
        <f>(K43-[1]Total!K$7)^2</f>
        <v>6.24999999999929E-4</v>
      </c>
      <c r="X43" s="2">
        <f>(L43-[1]Total!L$7)^2</f>
        <v>9.0000000000006829E-6</v>
      </c>
    </row>
    <row r="44" spans="1:24" ht="16.95" customHeight="1" x14ac:dyDescent="0.3">
      <c r="A44" s="86"/>
      <c r="B44" s="87"/>
      <c r="C44" s="11">
        <v>87.72</v>
      </c>
      <c r="D44" s="14">
        <v>82.91</v>
      </c>
      <c r="E44" s="14">
        <v>75.2</v>
      </c>
      <c r="F44" s="8">
        <v>64.349999999999994</v>
      </c>
      <c r="G44" s="14">
        <v>78.72</v>
      </c>
      <c r="H44" s="14">
        <v>71.58</v>
      </c>
      <c r="I44" s="1">
        <v>59.96</v>
      </c>
      <c r="J44" s="11">
        <v>62.69</v>
      </c>
      <c r="K44" s="8">
        <v>59.16</v>
      </c>
      <c r="L44" s="8">
        <v>61.93</v>
      </c>
      <c r="O44" s="2">
        <f>(C44-[1]Total!C$7)^2</f>
        <v>1.742400000000132E-2</v>
      </c>
      <c r="P44" s="2">
        <f>(D44-[1]Total!D$7)^2</f>
        <v>0.22372900000001247</v>
      </c>
      <c r="Q44" s="2">
        <f>(E44-[1]Total!E$7)^2</f>
        <v>0.84824099999998581</v>
      </c>
      <c r="R44" s="2">
        <f>(F44-[1]Total!F$7)^2</f>
        <v>4.4100000000003343E-4</v>
      </c>
      <c r="S44" s="2">
        <f>(G44-[1]Total!G$7)^2</f>
        <v>1.5999999999993634E-3</v>
      </c>
      <c r="T44" s="2">
        <f>(H44-[1]Total!H$7)^2</f>
        <v>2.7889000000000531E-2</v>
      </c>
      <c r="U44" s="2">
        <f>(I44-[1]Total!I$7)^2</f>
        <v>0.10112400000000314</v>
      </c>
      <c r="V44" s="2">
        <f>(J44-[1]Total!J$7)^2</f>
        <v>8.6489999999993343E-3</v>
      </c>
      <c r="W44" s="2">
        <f>(K44-[1]Total!K$7)^2</f>
        <v>2.2500000000001704E-4</v>
      </c>
      <c r="X44" s="2">
        <f>(L44-[1]Total!L$7)^2</f>
        <v>3.3488999999999935E-2</v>
      </c>
    </row>
    <row r="45" spans="1:24" ht="16.95" customHeight="1" x14ac:dyDescent="0.3">
      <c r="A45" s="86"/>
      <c r="B45" s="87"/>
      <c r="C45" s="11">
        <v>88.1</v>
      </c>
      <c r="D45" s="14">
        <v>83.16</v>
      </c>
      <c r="E45" s="14">
        <v>74.98</v>
      </c>
      <c r="F45" s="8">
        <v>64.28</v>
      </c>
      <c r="G45" s="14">
        <v>78.709999999999994</v>
      </c>
      <c r="H45" s="14">
        <v>71.41</v>
      </c>
      <c r="I45" s="1">
        <v>60.23</v>
      </c>
      <c r="J45" s="11">
        <v>62.61</v>
      </c>
      <c r="K45" s="8">
        <v>59.16</v>
      </c>
      <c r="L45" s="8">
        <v>61.93</v>
      </c>
      <c r="O45" s="2">
        <f>(C45-[1]Total!C$7)^2</f>
        <v>6.1503999999995264E-2</v>
      </c>
      <c r="P45" s="2">
        <f>(D45-[1]Total!D$7)^2</f>
        <v>4.972900000000588E-2</v>
      </c>
      <c r="Q45" s="2">
        <f>(E45-[1]Total!E$7)^2</f>
        <v>1.3018809999999799</v>
      </c>
      <c r="R45" s="2">
        <f>(F45-[1]Total!F$7)^2</f>
        <v>8.2809999999989038E-3</v>
      </c>
      <c r="S45" s="2">
        <f>(G45-[1]Total!G$7)^2</f>
        <v>2.499999999999716E-3</v>
      </c>
      <c r="T45" s="2">
        <f>(H45-[1]Total!H$7)^2</f>
        <v>9.0000000000006829E-6</v>
      </c>
      <c r="U45" s="2">
        <f>(I45-[1]Total!I$7)^2</f>
        <v>0.34574400000000116</v>
      </c>
      <c r="V45" s="2">
        <f>(J45-[1]Total!J$7)^2</f>
        <v>1.6899999999995123E-4</v>
      </c>
      <c r="W45" s="2">
        <f>(K45-[1]Total!K$7)^2</f>
        <v>2.2500000000001704E-4</v>
      </c>
      <c r="X45" s="2">
        <f>(L45-[1]Total!L$7)^2</f>
        <v>3.3488999999999935E-2</v>
      </c>
    </row>
    <row r="46" spans="1:24" ht="16.95" customHeight="1" x14ac:dyDescent="0.3">
      <c r="A46" s="86"/>
      <c r="B46" s="87"/>
      <c r="C46" s="11">
        <v>87.82</v>
      </c>
      <c r="D46" s="14">
        <v>83.41</v>
      </c>
      <c r="E46" s="14">
        <v>74.83</v>
      </c>
      <c r="F46" s="8">
        <v>64.17</v>
      </c>
      <c r="G46" s="14">
        <v>79.14</v>
      </c>
      <c r="H46" s="14">
        <v>71.38</v>
      </c>
      <c r="I46" s="1">
        <v>59.57</v>
      </c>
      <c r="J46" s="11">
        <v>62.6</v>
      </c>
      <c r="K46" s="8">
        <v>59.09</v>
      </c>
      <c r="L46" s="8">
        <v>62.2</v>
      </c>
      <c r="O46" s="2">
        <f>(C46-[1]Total!C$7)^2</f>
        <v>1.0240000000006839E-3</v>
      </c>
      <c r="P46" s="2">
        <f>(D46-[1]Total!D$7)^2</f>
        <v>7.2899999999928783E-4</v>
      </c>
      <c r="Q46" s="2">
        <f>(E46-[1]Total!E$7)^2</f>
        <v>1.6666809999999919</v>
      </c>
      <c r="R46" s="2">
        <f>(F46-[1]Total!F$7)^2</f>
        <v>4.0400999999997349E-2</v>
      </c>
      <c r="S46" s="2">
        <f>(G46-[1]Total!G$7)^2</f>
        <v>0.14440000000000736</v>
      </c>
      <c r="T46" s="2">
        <f>(H46-[1]Total!H$7)^2</f>
        <v>1.0890000000000825E-3</v>
      </c>
      <c r="U46" s="2">
        <f>(I46-[1]Total!I$7)^2</f>
        <v>5.1839999999993697E-3</v>
      </c>
      <c r="V46" s="2">
        <f>(J46-[1]Total!J$7)^2</f>
        <v>9.0000000000006829E-6</v>
      </c>
      <c r="W46" s="2">
        <f>(K46-[1]Total!K$7)^2</f>
        <v>3.0249999999991872E-3</v>
      </c>
      <c r="X46" s="2">
        <f>(L46-[1]Total!L$7)^2</f>
        <v>7.5690000000005735E-3</v>
      </c>
    </row>
    <row r="47" spans="1:24" ht="16.95" customHeight="1" x14ac:dyDescent="0.3">
      <c r="A47" s="86"/>
      <c r="B47" s="87"/>
      <c r="C47" s="11">
        <v>87.47</v>
      </c>
      <c r="D47" s="14">
        <v>83.31</v>
      </c>
      <c r="E47" s="14">
        <v>75.5</v>
      </c>
      <c r="F47" s="8">
        <v>64.17</v>
      </c>
      <c r="G47" s="14">
        <v>78.75</v>
      </c>
      <c r="H47" s="14">
        <v>70.650000000000006</v>
      </c>
      <c r="I47" s="1">
        <v>59.53</v>
      </c>
      <c r="J47" s="11">
        <v>62.6</v>
      </c>
      <c r="K47" s="8">
        <v>59.18</v>
      </c>
      <c r="L47" s="8">
        <v>62.02</v>
      </c>
      <c r="O47" s="2">
        <f>(C47-[1]Total!C$7)^2</f>
        <v>0.14592400000000383</v>
      </c>
      <c r="P47" s="2">
        <f>(D47-[1]Total!D$7)^2</f>
        <v>5.3290000000010959E-3</v>
      </c>
      <c r="Q47" s="2">
        <f>(E47-[1]Total!E$7)^2</f>
        <v>0.38564099999999391</v>
      </c>
      <c r="R47" s="2">
        <f>(F47-[1]Total!F$7)^2</f>
        <v>4.0400999999997349E-2</v>
      </c>
      <c r="S47" s="2">
        <f>(G47-[1]Total!G$7)^2</f>
        <v>9.9999999999818103E-5</v>
      </c>
      <c r="T47" s="2">
        <f>(H47-[1]Total!H$7)^2</f>
        <v>0.58216899999998628</v>
      </c>
      <c r="U47" s="2">
        <f>(I47-[1]Total!I$7)^2</f>
        <v>1.2543999999998829E-2</v>
      </c>
      <c r="V47" s="2">
        <f>(J47-[1]Total!J$7)^2</f>
        <v>9.0000000000006829E-6</v>
      </c>
      <c r="W47" s="2">
        <f>(K47-[1]Total!K$7)^2</f>
        <v>1.2250000000002587E-3</v>
      </c>
      <c r="X47" s="2">
        <f>(L47-[1]Total!L$7)^2</f>
        <v>8.6489999999993343E-3</v>
      </c>
    </row>
    <row r="48" spans="1:24" ht="16.95" customHeight="1" x14ac:dyDescent="0.3">
      <c r="A48" s="86"/>
      <c r="B48" s="87"/>
      <c r="C48" s="11">
        <v>88.06</v>
      </c>
      <c r="D48" s="14">
        <v>83.4</v>
      </c>
      <c r="E48" s="14">
        <v>77.099999999999994</v>
      </c>
      <c r="F48" s="8">
        <v>64.27</v>
      </c>
      <c r="G48" s="14">
        <v>78.66</v>
      </c>
      <c r="H48" s="14">
        <v>71.17</v>
      </c>
      <c r="I48" s="1">
        <v>59.52</v>
      </c>
      <c r="J48" s="11">
        <v>62.56</v>
      </c>
      <c r="K48" s="8">
        <v>59.15</v>
      </c>
      <c r="L48" s="8">
        <v>62.09</v>
      </c>
      <c r="O48" s="2">
        <f>(C48-[1]Total!C$7)^2</f>
        <v>4.3263999999999338E-2</v>
      </c>
      <c r="P48" s="2">
        <f>(D48-[1]Total!D$7)^2</f>
        <v>2.8899999999986087E-4</v>
      </c>
      <c r="Q48" s="2">
        <f>(E48-[1]Total!E$7)^2</f>
        <v>0.95844099999999843</v>
      </c>
      <c r="R48" s="2">
        <f>(F48-[1]Total!F$7)^2</f>
        <v>1.0200999999999816E-2</v>
      </c>
      <c r="S48" s="2">
        <f>(G48-[1]Total!G$7)^2</f>
        <v>9.999999999998864E-3</v>
      </c>
      <c r="T48" s="2">
        <f>(H48-[1]Total!H$7)^2</f>
        <v>5.9048999999997569E-2</v>
      </c>
      <c r="U48" s="2">
        <f>(I48-[1]Total!I$7)^2</f>
        <v>1.4883999999998239E-2</v>
      </c>
      <c r="V48" s="2">
        <f>(J48-[1]Total!J$7)^2</f>
        <v>1.3689999999999284E-3</v>
      </c>
      <c r="W48" s="2">
        <f>(K48-[1]Total!K$7)^2</f>
        <v>2.5000000000025578E-5</v>
      </c>
      <c r="X48" s="2">
        <f>(L48-[1]Total!L$7)^2</f>
        <v>5.2899999999982215E-4</v>
      </c>
    </row>
    <row r="49" spans="1:24" ht="16.95" customHeight="1" x14ac:dyDescent="0.3">
      <c r="A49" s="86"/>
      <c r="B49" s="87"/>
      <c r="C49" s="11">
        <v>87.72</v>
      </c>
      <c r="D49" s="14">
        <v>83.22</v>
      </c>
      <c r="E49" s="14">
        <v>77.23</v>
      </c>
      <c r="F49" s="8">
        <v>64.38</v>
      </c>
      <c r="G49" s="14">
        <v>78.709999999999994</v>
      </c>
      <c r="H49" s="14">
        <v>71.47</v>
      </c>
      <c r="I49" s="1">
        <v>59.49</v>
      </c>
      <c r="J49" s="11">
        <v>62.55</v>
      </c>
      <c r="K49" s="8">
        <v>59.17</v>
      </c>
      <c r="L49" s="8">
        <v>62.25</v>
      </c>
      <c r="O49" s="2">
        <f>(C49-[1]Total!C$7)^2</f>
        <v>1.742400000000132E-2</v>
      </c>
      <c r="P49" s="2">
        <f>(D49-[1]Total!D$7)^2</f>
        <v>2.6569000000003559E-2</v>
      </c>
      <c r="Q49" s="2">
        <f>(E49-[1]Total!E$7)^2</f>
        <v>1.2298810000000198</v>
      </c>
      <c r="R49" s="2">
        <f>(F49-[1]Total!F$7)^2</f>
        <v>8.1000000000006143E-5</v>
      </c>
      <c r="S49" s="2">
        <f>(G49-[1]Total!G$7)^2</f>
        <v>2.499999999999716E-3</v>
      </c>
      <c r="T49" s="2">
        <f>(H49-[1]Total!H$7)^2</f>
        <v>3.249000000000246E-3</v>
      </c>
      <c r="U49" s="2">
        <f>(I49-[1]Total!I$7)^2</f>
        <v>2.310399999999815E-2</v>
      </c>
      <c r="V49" s="2">
        <f>(J49-[1]Total!J$7)^2</f>
        <v>2.2090000000003899E-3</v>
      </c>
      <c r="W49" s="2">
        <f>(K49-[1]Total!K$7)^2</f>
        <v>6.2500000000028418E-4</v>
      </c>
      <c r="X49" s="2">
        <f>(L49-[1]Total!L$7)^2</f>
        <v>1.8769000000000126E-2</v>
      </c>
    </row>
    <row r="50" spans="1:24" ht="16.95" customHeight="1" x14ac:dyDescent="0.3">
      <c r="A50" s="86"/>
      <c r="B50" s="87"/>
      <c r="C50" s="11">
        <v>87.62</v>
      </c>
      <c r="D50" s="14">
        <v>83.53</v>
      </c>
      <c r="E50" s="14">
        <v>77.77</v>
      </c>
      <c r="F50" s="8">
        <v>64.430000000000007</v>
      </c>
      <c r="G50" s="14">
        <v>78.930000000000007</v>
      </c>
      <c r="H50" s="14">
        <v>71.17</v>
      </c>
      <c r="I50" s="1">
        <v>59.52</v>
      </c>
      <c r="J50" s="11">
        <v>62.61</v>
      </c>
      <c r="K50" s="8">
        <v>59.11</v>
      </c>
      <c r="L50" s="8">
        <v>62.11</v>
      </c>
      <c r="O50" s="2">
        <f>(C50-[1]Total!C$7)^2</f>
        <v>5.3823999999999685E-2</v>
      </c>
      <c r="P50" s="2">
        <f>(D50-[1]Total!D$7)^2</f>
        <v>2.160899999999746E-2</v>
      </c>
      <c r="Q50" s="2">
        <f>(E50-[1]Total!E$7)^2</f>
        <v>2.7192010000000031</v>
      </c>
      <c r="R50" s="2">
        <f>(F50-[1]Total!F$7)^2</f>
        <v>3.4810000000013819E-3</v>
      </c>
      <c r="S50" s="2">
        <f>(G50-[1]Total!G$7)^2</f>
        <v>2.8900000000005411E-2</v>
      </c>
      <c r="T50" s="2">
        <f>(H50-[1]Total!H$7)^2</f>
        <v>5.9048999999997569E-2</v>
      </c>
      <c r="U50" s="2">
        <f>(I50-[1]Total!I$7)^2</f>
        <v>1.4883999999998239E-2</v>
      </c>
      <c r="V50" s="2">
        <f>(J50-[1]Total!J$7)^2</f>
        <v>1.6899999999995123E-4</v>
      </c>
      <c r="W50" s="2">
        <f>(K50-[1]Total!K$7)^2</f>
        <v>1.2249999999997612E-3</v>
      </c>
      <c r="X50" s="2">
        <f>(L50-[1]Total!L$7)^2</f>
        <v>9.0000000000006829E-6</v>
      </c>
    </row>
    <row r="51" spans="1:24" ht="16.95" customHeight="1" x14ac:dyDescent="0.3">
      <c r="A51" s="86"/>
      <c r="B51" s="87"/>
      <c r="C51" s="11">
        <v>88.03</v>
      </c>
      <c r="D51" s="14">
        <v>83.75</v>
      </c>
      <c r="E51" s="14">
        <v>76.91</v>
      </c>
      <c r="F51" s="8">
        <v>64.400000000000006</v>
      </c>
      <c r="G51" s="14">
        <v>78.64</v>
      </c>
      <c r="H51" s="14">
        <v>71.73</v>
      </c>
      <c r="I51" s="1">
        <v>59.49</v>
      </c>
      <c r="J51" s="11">
        <v>62.53</v>
      </c>
      <c r="K51" s="8">
        <v>59.18</v>
      </c>
      <c r="L51" s="8">
        <v>62.2</v>
      </c>
      <c r="O51" s="2">
        <f>(C51-[1]Total!C$7)^2</f>
        <v>3.1683999999999025E-2</v>
      </c>
      <c r="P51" s="2">
        <f>(D51-[1]Total!D$7)^2</f>
        <v>0.13468899999999281</v>
      </c>
      <c r="Q51" s="2">
        <f>(E51-[1]Total!E$7)^2</f>
        <v>0.62252100000000232</v>
      </c>
      <c r="R51" s="2">
        <f>(F51-[1]Total!F$7)^2</f>
        <v>8.4100000000061318E-4</v>
      </c>
      <c r="S51" s="2">
        <f>(G51-[1]Total!G$7)^2</f>
        <v>1.439999999999768E-2</v>
      </c>
      <c r="T51" s="2">
        <f>(H51-[1]Total!H$7)^2</f>
        <v>0.10048900000000462</v>
      </c>
      <c r="U51" s="2">
        <f>(I51-[1]Total!I$7)^2</f>
        <v>2.310399999999815E-2</v>
      </c>
      <c r="V51" s="2">
        <f>(J51-[1]Total!J$7)^2</f>
        <v>4.4890000000000225E-3</v>
      </c>
      <c r="W51" s="2">
        <f>(K51-[1]Total!K$7)^2</f>
        <v>1.2250000000002587E-3</v>
      </c>
      <c r="X51" s="2">
        <f>(L51-[1]Total!L$7)^2</f>
        <v>7.5690000000005735E-3</v>
      </c>
    </row>
    <row r="52" spans="1:24" ht="16.95" customHeight="1" thickBot="1" x14ac:dyDescent="0.35">
      <c r="A52" s="86"/>
      <c r="B52" s="87"/>
      <c r="C52" s="12">
        <v>88.44</v>
      </c>
      <c r="D52" s="15">
        <v>83.99</v>
      </c>
      <c r="E52" s="15">
        <v>76.89</v>
      </c>
      <c r="F52" s="4">
        <v>64.55</v>
      </c>
      <c r="G52" s="15">
        <v>78.63</v>
      </c>
      <c r="H52" s="15">
        <v>70.97</v>
      </c>
      <c r="I52" s="6">
        <v>59.6</v>
      </c>
      <c r="J52" s="12">
        <v>62.52</v>
      </c>
      <c r="K52" s="4">
        <v>59.13</v>
      </c>
      <c r="L52" s="4">
        <v>62.29</v>
      </c>
      <c r="O52" s="2">
        <f>(C52-[1]Total!C$7)^2</f>
        <v>0.34574399999999278</v>
      </c>
      <c r="P52" s="2">
        <f>(D52-[1]Total!D$7)^2</f>
        <v>0.36844899999998193</v>
      </c>
      <c r="Q52" s="2">
        <f>(E52-[1]Total!E$7)^2</f>
        <v>0.59136100000000835</v>
      </c>
      <c r="R52" s="2">
        <f>(F52-[1]Total!F$7)^2</f>
        <v>3.2041000000000736E-2</v>
      </c>
      <c r="S52" s="2">
        <f>(G52-[1]Total!G$7)^2</f>
        <v>1.6899999999998819E-2</v>
      </c>
      <c r="T52" s="2">
        <f>(H52-[1]Total!H$7)^2</f>
        <v>0.19624899999999809</v>
      </c>
      <c r="U52" s="2">
        <f>(I52-[1]Total!I$7)^2</f>
        <v>1.7639999999995368E-3</v>
      </c>
      <c r="V52" s="2">
        <f>(J52-[1]Total!J$7)^2</f>
        <v>5.9289999999997201E-3</v>
      </c>
      <c r="W52" s="2">
        <f>(K52-[1]Total!K$7)^2</f>
        <v>2.2499999999980389E-4</v>
      </c>
      <c r="X52" s="2">
        <f>(L52-[1]Total!L$7)^2</f>
        <v>3.1328999999999857E-2</v>
      </c>
    </row>
    <row r="53" spans="1:24" ht="16.95" customHeight="1" x14ac:dyDescent="0.3">
      <c r="A53" s="84">
        <f>Punkter!$C$7</f>
        <v>30</v>
      </c>
      <c r="B53" s="85"/>
      <c r="C53" s="11">
        <v>102.08</v>
      </c>
      <c r="D53" s="14">
        <v>95.79</v>
      </c>
      <c r="E53" s="14">
        <v>88.31</v>
      </c>
      <c r="F53" s="8">
        <v>74.73</v>
      </c>
      <c r="G53" s="14">
        <v>91.39</v>
      </c>
      <c r="H53" s="14">
        <v>82.96</v>
      </c>
      <c r="I53" s="1">
        <v>69.16</v>
      </c>
      <c r="J53" s="11">
        <v>73.73</v>
      </c>
      <c r="K53" s="8">
        <v>66.430000000000007</v>
      </c>
      <c r="L53" s="8">
        <v>67.81</v>
      </c>
      <c r="O53" s="2">
        <f>(C53-[1]Total!C$8)^2</f>
        <v>0.29702500000000187</v>
      </c>
      <c r="P53" s="2">
        <f>(D53-[1]Total!D$8)^2</f>
        <v>7.0756000000002844E-2</v>
      </c>
      <c r="Q53" s="2">
        <f>(E53-[1]Total!E$8)^2</f>
        <v>0.26214399999998589</v>
      </c>
      <c r="R53" s="2">
        <f>(F53-[1]Total!F$8)^2</f>
        <v>2.8900000000034399E-4</v>
      </c>
      <c r="S53" s="2">
        <f>(G53-[1]Total!G$8)^2</f>
        <v>0.9721959999999803</v>
      </c>
      <c r="T53" s="2">
        <f>(H53-[1]Total!H$8)^2</f>
        <v>2.3408999999997425E-2</v>
      </c>
      <c r="U53" s="2">
        <f>(I53-[1]Total!I$8)^2</f>
        <v>0.16402500000001244</v>
      </c>
      <c r="V53" s="2">
        <f>(J53-[1]Total!J$8)^2</f>
        <v>6.2500000000007105E-2</v>
      </c>
      <c r="W53" s="2">
        <f>(K53-[1]Total!K$8)^2</f>
        <v>1.4400000000001093E-4</v>
      </c>
      <c r="X53" s="2">
        <f>(L53-[1]Total!L$8)^2</f>
        <v>8.5848999999995401E-2</v>
      </c>
    </row>
    <row r="54" spans="1:24" ht="16.95" customHeight="1" x14ac:dyDescent="0.3">
      <c r="A54" s="86"/>
      <c r="B54" s="87"/>
      <c r="C54" s="11">
        <v>102.02</v>
      </c>
      <c r="D54" s="14">
        <v>95.7</v>
      </c>
      <c r="E54" s="14">
        <v>88.44</v>
      </c>
      <c r="F54" s="8">
        <v>74.650000000000006</v>
      </c>
      <c r="G54" s="14">
        <v>92.48</v>
      </c>
      <c r="H54" s="14">
        <v>82.71</v>
      </c>
      <c r="I54" s="1">
        <v>69.08</v>
      </c>
      <c r="J54" s="11">
        <v>73.3</v>
      </c>
      <c r="K54" s="8">
        <v>66.489999999999995</v>
      </c>
      <c r="L54" s="8">
        <v>67.3</v>
      </c>
      <c r="O54" s="2">
        <f>(C54-[1]Total!C$8)^2</f>
        <v>0.23522499999999946</v>
      </c>
      <c r="P54" s="2">
        <f>(D54-[1]Total!D$8)^2</f>
        <v>3.097600000000068E-2</v>
      </c>
      <c r="Q54" s="2">
        <f>(E54-[1]Total!E$8)^2</f>
        <v>0.14592399999999298</v>
      </c>
      <c r="R54" s="2">
        <f>(F54-[1]Total!F$8)^2</f>
        <v>3.9689999999985102E-3</v>
      </c>
      <c r="S54" s="2">
        <f>(G54-[1]Total!G$8)^2</f>
        <v>1.081600000000279E-2</v>
      </c>
      <c r="T54" s="2">
        <f>(H54-[1]Total!H$8)^2</f>
        <v>0.16240899999999323</v>
      </c>
      <c r="U54" s="2">
        <f>(I54-[1]Total!I$8)^2</f>
        <v>0.23522500000001323</v>
      </c>
      <c r="V54" s="2">
        <f>(J54-[1]Total!J$8)^2</f>
        <v>3.2399999999997341E-2</v>
      </c>
      <c r="W54" s="2">
        <f>(K54-[1]Total!K$8)^2</f>
        <v>2.3039999999988105E-3</v>
      </c>
      <c r="X54" s="2">
        <f>(L54-[1]Total!L$8)^2</f>
        <v>4.7089000000005626E-2</v>
      </c>
    </row>
    <row r="55" spans="1:24" ht="16.95" customHeight="1" x14ac:dyDescent="0.3">
      <c r="A55" s="86"/>
      <c r="B55" s="87"/>
      <c r="C55" s="11">
        <v>102.46</v>
      </c>
      <c r="D55" s="14">
        <v>95.7</v>
      </c>
      <c r="E55" s="14">
        <v>88.53</v>
      </c>
      <c r="F55" s="8">
        <v>74.430000000000007</v>
      </c>
      <c r="G55" s="14">
        <v>91.58</v>
      </c>
      <c r="H55" s="14">
        <v>82.69</v>
      </c>
      <c r="I55" s="1">
        <v>69.180000000000007</v>
      </c>
      <c r="J55" s="11">
        <v>73.48</v>
      </c>
      <c r="K55" s="8">
        <v>66.75</v>
      </c>
      <c r="L55" s="8">
        <v>67.45</v>
      </c>
      <c r="O55" s="2">
        <f>(C55-[1]Total!C$8)^2</f>
        <v>0.85562499999999475</v>
      </c>
      <c r="P55" s="2">
        <f>(D55-[1]Total!D$8)^2</f>
        <v>3.097600000000068E-2</v>
      </c>
      <c r="Q55" s="2">
        <f>(E55-[1]Total!E$8)^2</f>
        <v>8.5263999999992623E-2</v>
      </c>
      <c r="R55" s="2">
        <f>(F55-[1]Total!F$8)^2</f>
        <v>8.0088999999992666E-2</v>
      </c>
      <c r="S55" s="2">
        <f>(G55-[1]Total!G$8)^2</f>
        <v>0.63361599999998774</v>
      </c>
      <c r="T55" s="2">
        <f>(H55-[1]Total!H$8)^2</f>
        <v>0.17892899999998951</v>
      </c>
      <c r="U55" s="2">
        <f>(I55-[1]Total!I$8)^2</f>
        <v>0.14822500000000394</v>
      </c>
      <c r="V55" s="2">
        <f>(J55-[1]Total!J$8)^2</f>
        <v>2.0194839173657902E-28</v>
      </c>
      <c r="W55" s="2">
        <f>(K55-[1]Total!K$8)^2</f>
        <v>9.4863999999995521E-2</v>
      </c>
      <c r="X55" s="2">
        <f>(L55-[1]Total!L$8)^2</f>
        <v>4.4890000000009748E-3</v>
      </c>
    </row>
    <row r="56" spans="1:24" ht="16.95" customHeight="1" x14ac:dyDescent="0.3">
      <c r="A56" s="86"/>
      <c r="B56" s="87"/>
      <c r="C56" s="11">
        <v>102.4</v>
      </c>
      <c r="D56" s="14">
        <v>96.42</v>
      </c>
      <c r="E56" s="14">
        <v>89.16</v>
      </c>
      <c r="F56" s="8">
        <v>74.709999999999994</v>
      </c>
      <c r="G56" s="14">
        <v>93.22</v>
      </c>
      <c r="H56" s="14">
        <v>82.73</v>
      </c>
      <c r="I56" s="1">
        <v>69.33</v>
      </c>
      <c r="J56" s="11">
        <v>73.650000000000006</v>
      </c>
      <c r="K56" s="8">
        <v>66.56</v>
      </c>
      <c r="L56" s="8">
        <v>67.61</v>
      </c>
      <c r="O56" s="2">
        <f>(C56-[1]Total!C$8)^2</f>
        <v>0.74822500000001568</v>
      </c>
      <c r="P56" s="2">
        <f>(D56-[1]Total!D$8)^2</f>
        <v>0.80281600000000142</v>
      </c>
      <c r="Q56" s="2">
        <f>(E56-[1]Total!E$8)^2</f>
        <v>0.11424400000000545</v>
      </c>
      <c r="R56" s="2">
        <f>(F56-[1]Total!F$8)^2</f>
        <v>9.0000000000006829E-6</v>
      </c>
      <c r="S56" s="2">
        <f>(G56-[1]Total!G$8)^2</f>
        <v>0.71233600000001396</v>
      </c>
      <c r="T56" s="2">
        <f>(H56-[1]Total!H$8)^2</f>
        <v>0.14668899999998572</v>
      </c>
      <c r="U56" s="2">
        <f>(I56-[1]Total!I$8)^2</f>
        <v>5.5225000000006415E-2</v>
      </c>
      <c r="V56" s="2">
        <f>(J56-[1]Total!J$8)^2</f>
        <v>2.8900000000005411E-2</v>
      </c>
      <c r="W56" s="2">
        <f>(K56-[1]Total!K$8)^2</f>
        <v>1.3923999999998819E-2</v>
      </c>
      <c r="X56" s="2">
        <f>(L56-[1]Total!L$8)^2</f>
        <v>8.6489999999980124E-3</v>
      </c>
    </row>
    <row r="57" spans="1:24" ht="16.95" customHeight="1" x14ac:dyDescent="0.3">
      <c r="A57" s="86"/>
      <c r="B57" s="87"/>
      <c r="C57" s="11">
        <v>100.19</v>
      </c>
      <c r="D57" s="14">
        <v>96.25</v>
      </c>
      <c r="E57" s="14">
        <v>88.83</v>
      </c>
      <c r="F57" s="8">
        <v>74.739999999999995</v>
      </c>
      <c r="G57" s="14">
        <v>91.83</v>
      </c>
      <c r="H57" s="14">
        <v>82.91</v>
      </c>
      <c r="I57" s="1">
        <v>69.55</v>
      </c>
      <c r="J57" s="11">
        <v>73.36</v>
      </c>
      <c r="K57" s="8">
        <v>66.37</v>
      </c>
      <c r="L57" s="8">
        <v>67.48</v>
      </c>
      <c r="O57" s="2">
        <f>(C57-[1]Total!C$8)^2</f>
        <v>1.809024999999997</v>
      </c>
      <c r="P57" s="2">
        <f>(D57-[1]Total!D$8)^2</f>
        <v>0.52707599999999866</v>
      </c>
      <c r="Q57" s="2">
        <f>(E57-[1]Total!E$8)^2</f>
        <v>6.4000000000156434E-5</v>
      </c>
      <c r="R57" s="2">
        <f>(F57-[1]Total!F$8)^2</f>
        <v>7.2900000000005523E-4</v>
      </c>
      <c r="S57" s="2">
        <f>(G57-[1]Total!G$8)^2</f>
        <v>0.29811599999999155</v>
      </c>
      <c r="T57" s="2">
        <f>(H57-[1]Total!H$8)^2</f>
        <v>4.120899999999543E-2</v>
      </c>
      <c r="U57" s="2">
        <f>(I57-[1]Total!I$8)^2</f>
        <v>2.2500000000044338E-4</v>
      </c>
      <c r="V57" s="2">
        <f>(J57-[1]Total!J$8)^2</f>
        <v>1.439999999999768E-2</v>
      </c>
      <c r="W57" s="2">
        <f>(K57-[1]Total!K$8)^2</f>
        <v>5.1840000000003932E-3</v>
      </c>
      <c r="X57" s="2">
        <f>(L57-[1]Total!L$8)^2</f>
        <v>1.3690000000004543E-3</v>
      </c>
    </row>
    <row r="58" spans="1:24" ht="16.95" customHeight="1" x14ac:dyDescent="0.3">
      <c r="A58" s="86"/>
      <c r="B58" s="87"/>
      <c r="C58" s="11">
        <v>100.31</v>
      </c>
      <c r="D58" s="14">
        <v>95.23</v>
      </c>
      <c r="E58" s="14">
        <v>89.34</v>
      </c>
      <c r="F58" s="8">
        <v>74.42</v>
      </c>
      <c r="G58" s="14">
        <v>92.27</v>
      </c>
      <c r="H58" s="14">
        <v>83.21</v>
      </c>
      <c r="I58" s="1">
        <v>69.73</v>
      </c>
      <c r="J58" s="11">
        <v>73.55</v>
      </c>
      <c r="K58" s="8">
        <v>66.45</v>
      </c>
      <c r="L58" s="8">
        <v>67.459999999999994</v>
      </c>
      <c r="O58" s="2">
        <f>(C58-[1]Total!C$8)^2</f>
        <v>1.5006249999999861</v>
      </c>
      <c r="P58" s="2">
        <f>(D58-[1]Total!D$8)^2</f>
        <v>8.6435999999998195E-2</v>
      </c>
      <c r="Q58" s="2">
        <f>(E58-[1]Total!E$8)^2</f>
        <v>0.26832400000001544</v>
      </c>
      <c r="R58" s="2">
        <f>(F58-[1]Total!F$8)^2</f>
        <v>8.5848999999995401E-2</v>
      </c>
      <c r="S58" s="2">
        <f>(G58-[1]Total!G$8)^2</f>
        <v>1.1235999999998842E-2</v>
      </c>
      <c r="T58" s="2">
        <f>(H58-[1]Total!H$8)^2</f>
        <v>9.4090000000016313E-3</v>
      </c>
      <c r="U58" s="2">
        <f>(I58-[1]Total!I$8)^2</f>
        <v>2.7224999999997373E-2</v>
      </c>
      <c r="V58" s="2">
        <f>(J58-[1]Total!J$8)^2</f>
        <v>4.9000000000010346E-3</v>
      </c>
      <c r="W58" s="2">
        <f>(K58-[1]Total!K$8)^2</f>
        <v>6.3999999999929063E-5</v>
      </c>
      <c r="X58" s="2">
        <f>(L58-[1]Total!L$8)^2</f>
        <v>3.2490000000018663E-3</v>
      </c>
    </row>
    <row r="59" spans="1:24" ht="16.95" customHeight="1" x14ac:dyDescent="0.3">
      <c r="A59" s="86"/>
      <c r="B59" s="87"/>
      <c r="C59" s="11">
        <v>101.3</v>
      </c>
      <c r="D59" s="14">
        <v>95.49</v>
      </c>
      <c r="E59" s="14">
        <v>88.72</v>
      </c>
      <c r="F59" s="8">
        <v>74.87</v>
      </c>
      <c r="G59" s="14">
        <v>92.56</v>
      </c>
      <c r="H59" s="14">
        <v>82.83</v>
      </c>
      <c r="I59" s="1">
        <v>69.790000000000006</v>
      </c>
      <c r="J59" s="11">
        <v>73.59</v>
      </c>
      <c r="K59" s="8">
        <v>66.290000000000006</v>
      </c>
      <c r="L59" s="8">
        <v>67.45</v>
      </c>
      <c r="O59" s="2">
        <f>(C59-[1]Total!C$8)^2</f>
        <v>5.5224999999999733E-2</v>
      </c>
      <c r="P59" s="2">
        <f>(D59-[1]Total!D$8)^2</f>
        <v>1.1560000000004097E-3</v>
      </c>
      <c r="Q59" s="2">
        <f>(E59-[1]Total!E$8)^2</f>
        <v>1.0403999999997889E-2</v>
      </c>
      <c r="R59" s="2">
        <f>(F59-[1]Total!F$8)^2</f>
        <v>2.4649000000003356E-2</v>
      </c>
      <c r="S59" s="2">
        <f>(G59-[1]Total!G$8)^2</f>
        <v>3.3856000000004306E-2</v>
      </c>
      <c r="T59" s="2">
        <f>(H59-[1]Total!H$8)^2</f>
        <v>8.0088999999992666E-2</v>
      </c>
      <c r="U59" s="2">
        <f>(I59-[1]Total!I$8)^2</f>
        <v>5.0624999999997443E-2</v>
      </c>
      <c r="V59" s="2">
        <f>(J59-[1]Total!J$8)^2</f>
        <v>1.2100000000003001E-2</v>
      </c>
      <c r="W59" s="2">
        <f>(K59-[1]Total!K$8)^2</f>
        <v>2.3104000000000312E-2</v>
      </c>
      <c r="X59" s="2">
        <f>(L59-[1]Total!L$8)^2</f>
        <v>4.4890000000009748E-3</v>
      </c>
    </row>
    <row r="60" spans="1:24" ht="16.95" customHeight="1" x14ac:dyDescent="0.3">
      <c r="A60" s="86"/>
      <c r="B60" s="87"/>
      <c r="C60" s="11">
        <v>103.21</v>
      </c>
      <c r="D60" s="14">
        <v>94.29</v>
      </c>
      <c r="E60" s="14">
        <v>88.98</v>
      </c>
      <c r="F60" s="8">
        <v>74.86</v>
      </c>
      <c r="G60" s="14">
        <v>92.88</v>
      </c>
      <c r="H60" s="14">
        <v>82.79</v>
      </c>
      <c r="I60" s="1">
        <v>69.8</v>
      </c>
      <c r="J60" s="11">
        <v>73.64</v>
      </c>
      <c r="K60" s="8">
        <v>66.34</v>
      </c>
      <c r="L60" s="8">
        <v>67.66</v>
      </c>
      <c r="O60" s="2">
        <f>(C60-[1]Total!C$8)^2</f>
        <v>2.8056249999999903</v>
      </c>
      <c r="P60" s="2">
        <f>(D60-[1]Total!D$8)^2</f>
        <v>1.5227559999999869</v>
      </c>
      <c r="Q60" s="2">
        <f>(E60-[1]Total!E$8)^2</f>
        <v>2.4964000000004885E-2</v>
      </c>
      <c r="R60" s="2">
        <f>(F60-[1]Total!F$8)^2</f>
        <v>2.1609000000001637E-2</v>
      </c>
      <c r="S60" s="2">
        <f>(G60-[1]Total!G$8)^2</f>
        <v>0.2540160000000049</v>
      </c>
      <c r="T60" s="2">
        <f>(H60-[1]Total!H$8)^2</f>
        <v>0.10432899999998649</v>
      </c>
      <c r="U60" s="2">
        <f>(I60-[1]Total!I$8)^2</f>
        <v>5.522499999999305E-2</v>
      </c>
      <c r="V60" s="2">
        <f>(J60-[1]Total!J$8)^2</f>
        <v>2.5600000000003457E-2</v>
      </c>
      <c r="W60" s="2">
        <f>(K60-[1]Total!K$8)^2</f>
        <v>1.0404000000000789E-2</v>
      </c>
      <c r="X60" s="2">
        <f>(L60-[1]Total!L$8)^2</f>
        <v>2.044899999999613E-2</v>
      </c>
    </row>
    <row r="61" spans="1:24" ht="16.95" customHeight="1" x14ac:dyDescent="0.3">
      <c r="A61" s="86"/>
      <c r="B61" s="87"/>
      <c r="C61" s="11">
        <v>100.87</v>
      </c>
      <c r="D61" s="14">
        <v>94.73</v>
      </c>
      <c r="E61" s="14">
        <v>89.37</v>
      </c>
      <c r="F61" s="8">
        <v>74.89</v>
      </c>
      <c r="G61" s="14">
        <v>92</v>
      </c>
      <c r="H61" s="14">
        <v>84.16</v>
      </c>
      <c r="I61" s="1">
        <v>70.099999999999994</v>
      </c>
      <c r="J61" s="11">
        <v>73.349999999999994</v>
      </c>
      <c r="K61" s="8">
        <v>66.33</v>
      </c>
      <c r="L61" s="8">
        <v>67.510000000000005</v>
      </c>
      <c r="O61" s="2">
        <f>(C61-[1]Total!C$8)^2</f>
        <v>0.44222499999998943</v>
      </c>
      <c r="P61" s="2">
        <f>(D61-[1]Total!D$8)^2</f>
        <v>0.63043599999999511</v>
      </c>
      <c r="Q61" s="2">
        <f>(E61-[1]Total!E$8)^2</f>
        <v>0.30030400000001756</v>
      </c>
      <c r="R61" s="2">
        <f>(F61-[1]Total!F$8)^2</f>
        <v>3.1329000000002376E-2</v>
      </c>
      <c r="S61" s="2">
        <f>(G61-[1]Total!G$8)^2</f>
        <v>0.1413759999999929</v>
      </c>
      <c r="T61" s="2">
        <f>(H61-[1]Total!H$8)^2</f>
        <v>1.0962090000000235</v>
      </c>
      <c r="U61" s="2">
        <f>(I61-[1]Total!I$8)^2</f>
        <v>0.28622499999998113</v>
      </c>
      <c r="V61" s="2">
        <f>(J61-[1]Total!J$8)^2</f>
        <v>1.6899999999998819E-2</v>
      </c>
      <c r="W61" s="2">
        <f>(K61-[1]Total!K$8)^2</f>
        <v>1.2544000000002012E-2</v>
      </c>
      <c r="X61" s="2">
        <f>(L61-[1]Total!L$8)^2</f>
        <v>4.9000000000070031E-5</v>
      </c>
    </row>
    <row r="62" spans="1:24" ht="16.95" customHeight="1" thickBot="1" x14ac:dyDescent="0.35">
      <c r="A62" s="90"/>
      <c r="B62" s="91"/>
      <c r="C62" s="12">
        <v>100.51</v>
      </c>
      <c r="D62" s="15">
        <v>95.64</v>
      </c>
      <c r="E62" s="15">
        <v>88.54</v>
      </c>
      <c r="F62" s="4">
        <v>74.83</v>
      </c>
      <c r="G62" s="15">
        <v>93.55</v>
      </c>
      <c r="H62" s="15">
        <v>84.14</v>
      </c>
      <c r="I62" s="6">
        <v>69.930000000000007</v>
      </c>
      <c r="J62" s="12">
        <v>73.150000000000006</v>
      </c>
      <c r="K62" s="4">
        <v>66.41</v>
      </c>
      <c r="L62" s="4">
        <v>67.44</v>
      </c>
      <c r="O62" s="2">
        <f>(C62-[1]Total!C$8)^2</f>
        <v>1.0506249999999826</v>
      </c>
      <c r="P62" s="2">
        <f>(D62-[1]Total!D$8)^2</f>
        <v>1.3455999999999921E-2</v>
      </c>
      <c r="Q62" s="2">
        <f>(E62-[1]Total!E$8)^2</f>
        <v>7.9523999999989992E-2</v>
      </c>
      <c r="R62" s="2">
        <f>(F62-[1]Total!F$8)^2</f>
        <v>1.3689000000001037E-2</v>
      </c>
      <c r="S62" s="2">
        <f>(G62-[1]Total!G$8)^2</f>
        <v>1.3782760000000154</v>
      </c>
      <c r="T62" s="2">
        <f>(H62-[1]Total!H$8)^2</f>
        <v>1.0547290000000313</v>
      </c>
      <c r="U62" s="2">
        <f>(I62-[1]Total!I$8)^2</f>
        <v>0.13322499999999626</v>
      </c>
      <c r="V62" s="2">
        <f>(J62-[1]Total!J$8)^2</f>
        <v>0.10889999999998949</v>
      </c>
      <c r="W62" s="2">
        <f>(K62-[1]Total!K$8)^2</f>
        <v>1.0240000000006839E-3</v>
      </c>
      <c r="X62" s="2">
        <f>(L62-[1]Total!L$8)^2</f>
        <v>5.9290000000019084E-3</v>
      </c>
    </row>
    <row r="63" spans="1:24" x14ac:dyDescent="0.3">
      <c r="N63" s="2">
        <f>COUNTA(C3:L62)</f>
        <v>600</v>
      </c>
    </row>
    <row r="65" spans="3:10" x14ac:dyDescent="0.3">
      <c r="C65" s="79" t="s">
        <v>6</v>
      </c>
      <c r="D65" s="79"/>
      <c r="E65" s="79"/>
      <c r="F65" s="79"/>
      <c r="G65" s="79"/>
    </row>
    <row r="66" spans="3:10" x14ac:dyDescent="0.3">
      <c r="C66" s="79" t="s">
        <v>7</v>
      </c>
      <c r="D66" s="79"/>
      <c r="E66" s="79" t="s">
        <v>18</v>
      </c>
      <c r="F66" s="79"/>
      <c r="G66" s="79"/>
      <c r="I66" s="2" t="s">
        <v>22</v>
      </c>
      <c r="J66" s="2">
        <v>100</v>
      </c>
    </row>
    <row r="67" spans="3:10" x14ac:dyDescent="0.3">
      <c r="C67" s="79" t="s">
        <v>8</v>
      </c>
      <c r="D67" s="79"/>
      <c r="E67" s="79" t="s">
        <v>18</v>
      </c>
      <c r="F67" s="79"/>
      <c r="G67" s="79"/>
      <c r="I67" s="2" t="s">
        <v>23</v>
      </c>
      <c r="J67" s="2">
        <v>100</v>
      </c>
    </row>
    <row r="68" spans="3:10" x14ac:dyDescent="0.3">
      <c r="C68" s="79" t="s">
        <v>9</v>
      </c>
      <c r="D68" s="79"/>
      <c r="E68" s="79" t="s">
        <v>19</v>
      </c>
      <c r="F68" s="79"/>
      <c r="G68" s="79"/>
      <c r="I68" s="2" t="s">
        <v>24</v>
      </c>
      <c r="J68" s="2">
        <v>2.5798999999999999</v>
      </c>
    </row>
    <row r="69" spans="3:10" x14ac:dyDescent="0.3">
      <c r="C69" s="79" t="s">
        <v>10</v>
      </c>
      <c r="D69" s="79"/>
      <c r="E69" s="79" t="s">
        <v>20</v>
      </c>
      <c r="F69" s="79"/>
      <c r="G69" s="79"/>
      <c r="I69" s="2" t="s">
        <v>25</v>
      </c>
      <c r="J69" s="2" t="s">
        <v>30</v>
      </c>
    </row>
    <row r="70" spans="3:10" x14ac:dyDescent="0.3">
      <c r="C70" s="79" t="s">
        <v>11</v>
      </c>
      <c r="D70" s="79"/>
      <c r="E70" s="88">
        <v>42661</v>
      </c>
      <c r="F70" s="79"/>
      <c r="G70" s="79"/>
      <c r="I70" s="2" t="s">
        <v>26</v>
      </c>
      <c r="J70" s="2" t="s">
        <v>27</v>
      </c>
    </row>
    <row r="71" spans="3:10" x14ac:dyDescent="0.3">
      <c r="C71" s="79" t="s">
        <v>12</v>
      </c>
      <c r="D71" s="79"/>
      <c r="E71" s="79">
        <v>18</v>
      </c>
      <c r="F71" s="79"/>
      <c r="G71" s="79"/>
    </row>
    <row r="72" spans="3:10" x14ac:dyDescent="0.3">
      <c r="C72" s="79" t="s">
        <v>13</v>
      </c>
      <c r="D72" s="79"/>
      <c r="E72" s="79"/>
      <c r="F72" s="79"/>
      <c r="G72" s="79"/>
    </row>
    <row r="73" spans="3:10" x14ac:dyDescent="0.3">
      <c r="C73" s="79" t="s">
        <v>14</v>
      </c>
      <c r="D73" s="79"/>
      <c r="E73" s="79" t="s">
        <v>21</v>
      </c>
      <c r="F73" s="79"/>
      <c r="G73" s="79"/>
    </row>
  </sheetData>
  <mergeCells count="27">
    <mergeCell ref="C70:D70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  <mergeCell ref="C71:D71"/>
    <mergeCell ref="C72:D72"/>
    <mergeCell ref="C73:D73"/>
    <mergeCell ref="C65:G65"/>
    <mergeCell ref="E66:G66"/>
    <mergeCell ref="E67:G67"/>
    <mergeCell ref="E69:G69"/>
    <mergeCell ref="E68:G68"/>
    <mergeCell ref="E70:G70"/>
    <mergeCell ref="E71:G71"/>
    <mergeCell ref="E72:G72"/>
    <mergeCell ref="E73:G73"/>
    <mergeCell ref="C66:D66"/>
    <mergeCell ref="C67:D67"/>
    <mergeCell ref="C68:D68"/>
    <mergeCell ref="C69:D6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abSelected="1" zoomScaleNormal="100" workbookViewId="0">
      <selection activeCell="C3" sqref="C3:L8"/>
    </sheetView>
  </sheetViews>
  <sheetFormatPr defaultRowHeight="14.4" x14ac:dyDescent="0.3"/>
  <cols>
    <col min="3" max="3" width="8.88671875" customWidth="1"/>
    <col min="15" max="15" width="10.33203125" bestFit="1" customWidth="1"/>
  </cols>
  <sheetData>
    <row r="1" spans="1:28" x14ac:dyDescent="0.3">
      <c r="A1" s="80" t="s">
        <v>5</v>
      </c>
      <c r="B1" s="55" t="s">
        <v>2</v>
      </c>
      <c r="C1" s="80">
        <f>[2]Punkter!$A$2</f>
        <v>0.01</v>
      </c>
      <c r="D1" s="82"/>
      <c r="E1" s="82"/>
      <c r="F1" s="83"/>
      <c r="G1" s="80">
        <f>[2]Punkter!$A$3</f>
        <v>0.08</v>
      </c>
      <c r="H1" s="82"/>
      <c r="I1" s="83"/>
      <c r="J1" s="80">
        <f>[2]Punkter!$A$4</f>
        <v>0.34</v>
      </c>
      <c r="K1" s="83"/>
      <c r="L1" s="18">
        <f>[2]Punkter!$A$5</f>
        <v>2</v>
      </c>
      <c r="N1" t="str">
        <f>[2]Meas1!$N4</f>
        <v>TX</v>
      </c>
      <c r="O1">
        <f ca="1">INDIRECT("'"&amp;$A$1&amp;"'!P4")</f>
        <v>1.2768999999999897E-2</v>
      </c>
      <c r="R1" s="74"/>
      <c r="T1" s="74"/>
      <c r="U1" s="74"/>
      <c r="V1" s="74"/>
      <c r="W1" s="74"/>
      <c r="X1" s="74"/>
      <c r="Y1" s="74"/>
      <c r="Z1" s="74"/>
      <c r="AA1" s="74"/>
      <c r="AB1" s="74"/>
    </row>
    <row r="2" spans="1:28" ht="15" thickBot="1" x14ac:dyDescent="0.35">
      <c r="A2" s="100"/>
      <c r="B2" s="8" t="s">
        <v>3</v>
      </c>
      <c r="C2" s="21">
        <f>[2]Punkter!$A$2</f>
        <v>0.01</v>
      </c>
      <c r="D2" s="1">
        <f>[2]Punkter!$A$3</f>
        <v>0.08</v>
      </c>
      <c r="E2" s="1">
        <f>[2]Punkter!$A$4</f>
        <v>0.34</v>
      </c>
      <c r="F2" s="8">
        <f>[2]Punkter!$A$5</f>
        <v>2</v>
      </c>
      <c r="G2" s="21">
        <f>[2]Punkter!$A$3</f>
        <v>0.08</v>
      </c>
      <c r="H2" s="1">
        <f>[2]Punkter!$A$4</f>
        <v>0.34</v>
      </c>
      <c r="I2" s="8">
        <f>[2]Punkter!$A$5</f>
        <v>2</v>
      </c>
      <c r="J2" s="1">
        <f>[2]Punkter!$A$4</f>
        <v>0.34</v>
      </c>
      <c r="K2" s="8">
        <f>[2]Punkter!$A$5</f>
        <v>2</v>
      </c>
      <c r="L2" s="8">
        <f>[2]Punkter!$A$5</f>
        <v>2</v>
      </c>
      <c r="N2" t="str">
        <f>[2]Meas1!$N5</f>
        <v>RX</v>
      </c>
      <c r="O2">
        <f ca="1">INDIRECT("'"&amp;$A$1&amp;"'!P5")</f>
        <v>3.3488999999999935E-2</v>
      </c>
      <c r="R2" s="74"/>
    </row>
    <row r="3" spans="1:28" x14ac:dyDescent="0.3">
      <c r="A3" s="98">
        <f>[2]Punkter!$C$2</f>
        <v>1</v>
      </c>
      <c r="B3" s="99"/>
      <c r="C3" s="65">
        <f ca="1">SUM(INDIRECT("'"&amp;$A1&amp;"'!C$3"):INDIRECT("'"&amp;$A1&amp;"'!C$12"))/10</f>
        <v>45.207000000000001</v>
      </c>
      <c r="D3" s="66">
        <f ca="1">SUM(INDIRECT("'"&amp;$A1&amp;"'!D$3"):INDIRECT("'"&amp;$A1&amp;"'!D$12"))/10</f>
        <v>41.497</v>
      </c>
      <c r="E3" s="66">
        <f ca="1">SUM(INDIRECT("'"&amp;$A1&amp;"'!E$3"):INDIRECT("'"&amp;$A1&amp;"'!E$12"))/10</f>
        <v>38.173000000000009</v>
      </c>
      <c r="F3" s="66">
        <f ca="1">SUM(INDIRECT("'"&amp;$A1&amp;"'!F$3"):INDIRECT("'"&amp;$A1&amp;"'!F$12"))/10</f>
        <v>60.750999999999991</v>
      </c>
      <c r="G3" s="66">
        <f ca="1">SUM(INDIRECT("'"&amp;$A1&amp;"'!G$3"):INDIRECT("'"&amp;$A1&amp;"'!G$12"))/10</f>
        <v>39.731999999999999</v>
      </c>
      <c r="H3" s="66">
        <f ca="1">SUM(INDIRECT("'"&amp;$A1&amp;"'!H$3"):INDIRECT("'"&amp;$A1&amp;"'!H$12"))/10</f>
        <v>36.045000000000002</v>
      </c>
      <c r="I3" s="66">
        <f ca="1">SUM(INDIRECT("'"&amp;$A1&amp;"'!I$3"):INDIRECT("'"&amp;$A1&amp;"'!I$12"))/10</f>
        <v>51.803000000000011</v>
      </c>
      <c r="J3" s="66">
        <f ca="1">SUM(INDIRECT("'"&amp;$A1&amp;"'!J$3"):INDIRECT("'"&amp;$A1&amp;"'!J$12"))/10</f>
        <v>37.628</v>
      </c>
      <c r="K3" s="66">
        <f ca="1">SUM(INDIRECT("'"&amp;$A1&amp;"'!K$3"):INDIRECT("'"&amp;$A1&amp;"'!K$12"))/10</f>
        <v>55.86</v>
      </c>
      <c r="L3" s="67">
        <f ca="1">SUM(INDIRECT("'"&amp;$A1&amp;"'!L$3"):INDIRECT("'"&amp;$A1&amp;"'!L$12"))/10</f>
        <v>38.292999999999992</v>
      </c>
      <c r="N3" t="str">
        <f>[2]Meas1!$N6</f>
        <v>Polar</v>
      </c>
      <c r="O3">
        <f ca="1">INDIRECT("'"&amp;$A$1&amp;"'!P6")</f>
        <v>2.34089999999996E-2</v>
      </c>
      <c r="R3" s="74"/>
      <c r="S3" s="74"/>
    </row>
    <row r="4" spans="1:28" x14ac:dyDescent="0.3">
      <c r="A4" s="92">
        <f>[2]Punkter!$C$3</f>
        <v>2</v>
      </c>
      <c r="B4" s="96"/>
      <c r="C4" s="68">
        <f ca="1">SUM(INDIRECT("'"&amp;$A1&amp;"'!C$13"):INDIRECT("'"&amp;$A1&amp;"'!C$22"))/10</f>
        <v>56.898999999999987</v>
      </c>
      <c r="D4" s="57">
        <f ca="1">SUM(INDIRECT("'"&amp;$A1&amp;"'!D$13"):INDIRECT("'"&amp;$A1&amp;"'!D$22"))/10</f>
        <v>49.820000000000007</v>
      </c>
      <c r="E4" s="57">
        <f ca="1">SUM(INDIRECT("'"&amp;$A1&amp;"'!E$13"):INDIRECT("'"&amp;$A1&amp;"'!E$22"))/10</f>
        <v>45.097999999999999</v>
      </c>
      <c r="F4" s="57">
        <f ca="1">SUM(INDIRECT("'"&amp;$A1&amp;"'!F$13"):INDIRECT("'"&amp;$A1&amp;"'!F$22"))/10</f>
        <v>55.157000000000004</v>
      </c>
      <c r="G4" s="57">
        <f ca="1">SUM(INDIRECT("'"&amp;$A1&amp;"'!G$13"):INDIRECT("'"&amp;$A1&amp;"'!G$22"))/10</f>
        <v>46.772000000000006</v>
      </c>
      <c r="H4" s="57">
        <f ca="1">SUM(INDIRECT("'"&amp;$A1&amp;"'!H$13"):INDIRECT("'"&amp;$A1&amp;"'!H$22"))/10</f>
        <v>41.415000000000006</v>
      </c>
      <c r="I4" s="57">
        <f ca="1">SUM(INDIRECT("'"&amp;$A1&amp;"'!I$13"):INDIRECT("'"&amp;$A1&amp;"'!I$22"))/10</f>
        <v>51.410000000000004</v>
      </c>
      <c r="J4" s="57">
        <f ca="1">SUM(INDIRECT("'"&amp;$A1&amp;"'!J$13"):INDIRECT("'"&amp;$A1&amp;"'!J$22"))/10</f>
        <v>44.79</v>
      </c>
      <c r="K4" s="57">
        <f ca="1">SUM(INDIRECT("'"&amp;$A1&amp;"'!K$13"):INDIRECT("'"&amp;$A1&amp;"'!K$22"))/10</f>
        <v>50.539000000000001</v>
      </c>
      <c r="L4" s="69">
        <f ca="1">SUM(INDIRECT("'"&amp;$A1&amp;"'!L$13"):INDIRECT("'"&amp;$A1&amp;"'!L$22"))/10</f>
        <v>44.448</v>
      </c>
      <c r="N4" t="str">
        <f>[2]Meas1!$N7</f>
        <v>Frekvens</v>
      </c>
      <c r="O4">
        <f ca="1">INDIRECT("'"&amp;$A$1&amp;"'!P7")</f>
        <v>5.3290000000000585E-3</v>
      </c>
      <c r="R4" s="74"/>
      <c r="S4" s="74"/>
    </row>
    <row r="5" spans="1:28" x14ac:dyDescent="0.3">
      <c r="A5" s="92">
        <f>[2]Punkter!$C$4</f>
        <v>4</v>
      </c>
      <c r="B5" s="96"/>
      <c r="C5" s="68">
        <f ca="1">SUM(INDIRECT("'"&amp;A1&amp;"'!C$23"):INDIRECT("'"&amp;A1&amp;"'!C$32"))/10</f>
        <v>67.641000000000005</v>
      </c>
      <c r="D5" s="57">
        <f ca="1">SUM(INDIRECT("'"&amp;$A1&amp;"'!D$23"):INDIRECT("'"&amp;$A1&amp;"'!D$32"))/10</f>
        <v>60.209000000000003</v>
      </c>
      <c r="E5" s="57">
        <f ca="1">SUM(INDIRECT("'"&amp;$A1&amp;"'!E$23"):INDIRECT("'"&amp;$A1&amp;"'!E$32"))/10</f>
        <v>55.090999999999994</v>
      </c>
      <c r="F5" s="57">
        <f ca="1">SUM(INDIRECT("'"&amp;$A1&amp;"'!F$23"):INDIRECT("'"&amp;$A1&amp;"'!F$32"))/10</f>
        <v>52.978999999999999</v>
      </c>
      <c r="G5" s="57">
        <f ca="1">SUM(INDIRECT("'"&amp;$A1&amp;"'!G$23"):INDIRECT("'"&amp;$A1&amp;"'!G$32"))/10</f>
        <v>51.059000000000005</v>
      </c>
      <c r="H5" s="57">
        <f ca="1">SUM(INDIRECT("'"&amp;$A1&amp;"'!H$23"):INDIRECT("'"&amp;$A1&amp;"'!H$32"))/10</f>
        <v>50.511000000000003</v>
      </c>
      <c r="I5" s="57">
        <f ca="1">SUM(INDIRECT("'"&amp;$A1&amp;"'!I$23"):INDIRECT("'"&amp;$A1&amp;"'!I$32"))/10</f>
        <v>50.904999999999994</v>
      </c>
      <c r="J5" s="57">
        <f ca="1">SUM(INDIRECT("'"&amp;$A1&amp;"'!J$23"):INDIRECT("'"&amp;$A1&amp;"'!J$32"))/10</f>
        <v>47.451999999999998</v>
      </c>
      <c r="K5" s="57">
        <f ca="1">SUM(INDIRECT("'"&amp;$A1&amp;"'!K$23"):INDIRECT("'"&amp;$A1&amp;"'!K$32"))/10</f>
        <v>51.021000000000001</v>
      </c>
      <c r="L5" s="69">
        <f ca="1">SUM(INDIRECT("'"&amp;$A1&amp;"'!L$23"):INDIRECT("'"&amp;$A1&amp;"'!L$32"))/10</f>
        <v>51.222000000000001</v>
      </c>
      <c r="N5" t="str">
        <f>[2]Meas1!$N8</f>
        <v>Date</v>
      </c>
      <c r="O5" s="75">
        <f ca="1">INDIRECT("'"&amp;$A$1&amp;"'!P8")</f>
        <v>6.8889999999997356E-3</v>
      </c>
      <c r="R5" s="74"/>
      <c r="S5" s="74"/>
    </row>
    <row r="6" spans="1:28" x14ac:dyDescent="0.3">
      <c r="A6" s="92">
        <f>[2]Punkter!$C$5</f>
        <v>8</v>
      </c>
      <c r="B6" s="96"/>
      <c r="C6" s="68">
        <f ca="1">SUM(INDIRECT("'"&amp;$A1&amp;"'!C$33"):INDIRECT("'"&amp;$A1&amp;"'!C$42"))/10</f>
        <v>80.333999999999989</v>
      </c>
      <c r="D6" s="57">
        <f ca="1">SUM(INDIRECT("'"&amp;$A1&amp;"'!D$33"):INDIRECT("'"&amp;$A1&amp;"'!D$42"))/10</f>
        <v>72.054000000000002</v>
      </c>
      <c r="E6" s="57">
        <f ca="1">SUM(INDIRECT("'"&amp;$A1&amp;"'!E$33"):INDIRECT("'"&amp;$A1&amp;"'!E$42"))/10</f>
        <v>65.764999999999986</v>
      </c>
      <c r="F6" s="57">
        <f ca="1">SUM(INDIRECT("'"&amp;$A1&amp;"'!F$33"):INDIRECT("'"&amp;$A1&amp;"'!F$42"))/10</f>
        <v>56.403000000000006</v>
      </c>
      <c r="G6" s="57">
        <f ca="1">SUM(INDIRECT("'"&amp;$A1&amp;"'!G$33"):INDIRECT("'"&amp;$A1&amp;"'!G$42"))/10</f>
        <v>66.966999999999999</v>
      </c>
      <c r="H6" s="57">
        <f ca="1">SUM(INDIRECT("'"&amp;$A1&amp;"'!H$33"):INDIRECT("'"&amp;$A1&amp;"'!H$42"))/10</f>
        <v>58.657999999999994</v>
      </c>
      <c r="I6" s="57">
        <f ca="1">SUM(INDIRECT("'"&amp;$A1&amp;"'!I$33"):INDIRECT("'"&amp;$A1&amp;"'!I$42"))/10</f>
        <v>54.882999999999996</v>
      </c>
      <c r="J6" s="57">
        <f ca="1">SUM(INDIRECT("'"&amp;$A1&amp;"'!J$33"):INDIRECT("'"&amp;$A1&amp;"'!J$42"))/10</f>
        <v>54.537999999999997</v>
      </c>
      <c r="K6" s="57">
        <f ca="1">SUM(INDIRECT("'"&amp;$A1&amp;"'!K$33"):INDIRECT("'"&amp;$A1&amp;"'!K$42"))/10</f>
        <v>54.847999999999999</v>
      </c>
      <c r="L6" s="69">
        <f ca="1">SUM(INDIRECT("'"&amp;$A1&amp;"'!L$33"):INDIRECT("'"&amp;$A1&amp;"'!L$42"))/10</f>
        <v>56.864000000000011</v>
      </c>
      <c r="N6" t="str">
        <f>[2]Meas1!$N9</f>
        <v>Start time</v>
      </c>
      <c r="O6" s="76">
        <f ca="1">INDIRECT("'"&amp;$A$1&amp;"'!P9")</f>
        <v>1.0890000000000825E-3</v>
      </c>
      <c r="R6" s="74"/>
      <c r="S6" s="74"/>
    </row>
    <row r="7" spans="1:28" x14ac:dyDescent="0.3">
      <c r="A7" s="92">
        <f>[2]Punkter!$C$6</f>
        <v>15</v>
      </c>
      <c r="B7" s="96"/>
      <c r="C7" s="68">
        <f ca="1">SUM(INDIRECT("'"&amp;$A1&amp;"'!C$43"):INDIRECT("'"&amp;$A1&amp;"'!C$52"))/10</f>
        <v>87.852000000000004</v>
      </c>
      <c r="D7" s="57">
        <f ca="1">SUM(INDIRECT("'"&amp;$A1&amp;"'!D$43"):INDIRECT("'"&amp;$A1&amp;"'!D$52"))/10</f>
        <v>83.38300000000001</v>
      </c>
      <c r="E7" s="57">
        <f ca="1">SUM(INDIRECT("'"&amp;$A1&amp;"'!E$43"):INDIRECT("'"&amp;$A1&amp;"'!E$52"))/10</f>
        <v>76.120999999999995</v>
      </c>
      <c r="F7" s="57">
        <f ca="1">SUM(INDIRECT("'"&amp;$A1&amp;"'!F$43"):INDIRECT("'"&amp;$A1&amp;"'!F$52"))/10</f>
        <v>64.370999999999995</v>
      </c>
      <c r="G7" s="57">
        <f ca="1">SUM(INDIRECT("'"&amp;$A1&amp;"'!G$43"):INDIRECT("'"&amp;$A1&amp;"'!G$52"))/10</f>
        <v>78.759999999999991</v>
      </c>
      <c r="H7" s="57">
        <f ca="1">SUM(INDIRECT("'"&amp;$A1&amp;"'!H$43"):INDIRECT("'"&amp;$A1&amp;"'!H$52"))/10</f>
        <v>71.412999999999997</v>
      </c>
      <c r="I7" s="57">
        <f ca="1">SUM(INDIRECT("'"&amp;$A1&amp;"'!I$43"):INDIRECT("'"&amp;$A1&amp;"'!I$52"))/10</f>
        <v>59.641999999999996</v>
      </c>
      <c r="J7" s="57">
        <f ca="1">SUM(INDIRECT("'"&amp;$A1&amp;"'!J$43"):INDIRECT("'"&amp;$A1&amp;"'!J$52"))/10</f>
        <v>62.597000000000001</v>
      </c>
      <c r="K7" s="57">
        <f ca="1">SUM(INDIRECT("'"&amp;$A1&amp;"'!K$43"):INDIRECT("'"&amp;$A1&amp;"'!K$52"))/10</f>
        <v>59.144999999999996</v>
      </c>
      <c r="L7" s="69">
        <f ca="1">SUM(INDIRECT("'"&amp;$A1&amp;"'!L$43"):INDIRECT("'"&amp;$A1&amp;"'!L$52"))/10</f>
        <v>62.113</v>
      </c>
      <c r="N7" t="str">
        <f>[2]Meas1!$N10</f>
        <v>End time</v>
      </c>
      <c r="O7" s="76">
        <f ca="1">INDIRECT("'"&amp;$A$1&amp;"'!P10")</f>
        <v>0.10048900000000011</v>
      </c>
      <c r="R7" s="74"/>
      <c r="S7" s="74"/>
    </row>
    <row r="8" spans="1:28" ht="15" thickBot="1" x14ac:dyDescent="0.35">
      <c r="A8" s="94">
        <f>[2]Punkter!$C$7</f>
        <v>30</v>
      </c>
      <c r="B8" s="97"/>
      <c r="C8" s="70">
        <f ca="1">SUM(INDIRECT("'"&amp;$A1&amp;"'!C$53"):INDIRECT("'"&amp;$A1&amp;"'!C$62"))/10</f>
        <v>101.535</v>
      </c>
      <c r="D8" s="71">
        <f ca="1">SUM(INDIRECT("'"&amp;$A1&amp;"'!D$53"):INDIRECT("'"&amp;$A1&amp;"'!D$62"))/10</f>
        <v>95.524000000000001</v>
      </c>
      <c r="E8" s="71">
        <f ca="1">SUM(INDIRECT("'"&amp;$A1&amp;"'!E$53"):INDIRECT("'"&amp;$A1&amp;"'!E$62"))/10</f>
        <v>88.821999999999989</v>
      </c>
      <c r="F8" s="71">
        <f ca="1">SUM(INDIRECT("'"&amp;$A1&amp;"'!F$53"):INDIRECT("'"&amp;$A1&amp;"'!F$62"))/10</f>
        <v>74.712999999999994</v>
      </c>
      <c r="G8" s="71">
        <f ca="1">SUM(INDIRECT("'"&amp;$A1&amp;"'!G$53"):INDIRECT("'"&amp;$A1&amp;"'!G$62"))/10</f>
        <v>92.375999999999991</v>
      </c>
      <c r="H8" s="71">
        <f ca="1">SUM(INDIRECT("'"&amp;$A1&amp;"'!H$53"):INDIRECT("'"&amp;$A1&amp;"'!H$62"))/10</f>
        <v>83.112999999999985</v>
      </c>
      <c r="I8" s="71">
        <f ca="1">SUM(INDIRECT("'"&amp;$A1&amp;"'!I$53"):INDIRECT("'"&amp;$A1&amp;"'!I$62"))/10</f>
        <v>69.565000000000012</v>
      </c>
      <c r="J8" s="71">
        <f ca="1">SUM(INDIRECT("'"&amp;$A1&amp;"'!J$53"):INDIRECT("'"&amp;$A1&amp;"'!J$62"))/10</f>
        <v>73.47999999999999</v>
      </c>
      <c r="K8" s="71">
        <f ca="1">SUM(INDIRECT("'"&amp;$A1&amp;"'!K$53"):INDIRECT("'"&amp;$A1&amp;"'!K$62"))/10</f>
        <v>66.442000000000007</v>
      </c>
      <c r="L8" s="72">
        <f ca="1">SUM(INDIRECT("'"&amp;$A1&amp;"'!L$53"):INDIRECT("'"&amp;$A1&amp;"'!L$62"))/10</f>
        <v>67.51700000000001</v>
      </c>
      <c r="N8" t="str">
        <f>[2]Meas1!$N11</f>
        <v>Place</v>
      </c>
      <c r="O8">
        <f ca="1">INDIRECT("'"&amp;$A$1&amp;"'!P11")</f>
        <v>0.10692899999999882</v>
      </c>
      <c r="R8" s="74"/>
      <c r="S8" s="74"/>
    </row>
    <row r="11" spans="1:28" ht="15" thickBot="1" x14ac:dyDescent="0.35"/>
    <row r="12" spans="1:28" x14ac:dyDescent="0.3">
      <c r="A12" s="80" t="s">
        <v>40</v>
      </c>
      <c r="B12" s="55" t="s">
        <v>2</v>
      </c>
      <c r="C12" s="80">
        <f>[2]Punkter!$A$2</f>
        <v>0.01</v>
      </c>
      <c r="D12" s="82"/>
      <c r="E12" s="82"/>
      <c r="F12" s="83"/>
      <c r="G12" s="80">
        <f>[2]Punkter!$A$3</f>
        <v>0.08</v>
      </c>
      <c r="H12" s="82"/>
      <c r="I12" s="83"/>
      <c r="J12" s="80">
        <f>[2]Punkter!$A$4</f>
        <v>0.34</v>
      </c>
      <c r="K12" s="83"/>
      <c r="L12" s="18">
        <f>[2]Punkter!$A$5</f>
        <v>2</v>
      </c>
      <c r="N12" t="str">
        <f>[2]Meas1!N4</f>
        <v>TX</v>
      </c>
      <c r="O12" s="75" t="str">
        <f>[3]Meas2!P5</f>
        <v>patch</v>
      </c>
    </row>
    <row r="13" spans="1:28" ht="15" thickBot="1" x14ac:dyDescent="0.35">
      <c r="A13" s="100"/>
      <c r="B13" s="8" t="s">
        <v>3</v>
      </c>
      <c r="C13" s="21">
        <f>[2]Punkter!$A$2</f>
        <v>0.01</v>
      </c>
      <c r="D13" s="1">
        <f>[2]Punkter!$A$3</f>
        <v>0.08</v>
      </c>
      <c r="E13" s="1">
        <f>[2]Punkter!$A$4</f>
        <v>0.34</v>
      </c>
      <c r="F13" s="8">
        <f>[2]Punkter!$A$5</f>
        <v>2</v>
      </c>
      <c r="G13" s="21">
        <f>[2]Punkter!$A$3</f>
        <v>0.08</v>
      </c>
      <c r="H13" s="1">
        <f>[2]Punkter!$A$4</f>
        <v>0.34</v>
      </c>
      <c r="I13" s="8">
        <f>[2]Punkter!$A$5</f>
        <v>2</v>
      </c>
      <c r="J13" s="1">
        <f>[2]Punkter!$A$4</f>
        <v>0.34</v>
      </c>
      <c r="K13" s="8">
        <f>[2]Punkter!$A$5</f>
        <v>2</v>
      </c>
      <c r="L13" s="8">
        <f>[2]Punkter!$A$5</f>
        <v>2</v>
      </c>
      <c r="N13" t="str">
        <f>[2]Meas1!N5</f>
        <v>RX</v>
      </c>
      <c r="O13" s="75" t="str">
        <f>[3]Meas2!P6</f>
        <v>patch</v>
      </c>
    </row>
    <row r="14" spans="1:28" x14ac:dyDescent="0.3">
      <c r="A14" s="98">
        <f>[2]Punkter!$C$2</f>
        <v>1</v>
      </c>
      <c r="B14" s="101"/>
      <c r="C14" s="65">
        <f ca="1">SUM(INDIRECT("'"&amp;$A12&amp;"'!C$3"):INDIRECT("'"&amp;$A12&amp;"'!C$12"))/10</f>
        <v>49.122999999999998</v>
      </c>
      <c r="D14" s="66">
        <f ca="1">SUM(INDIRECT("'"&amp;$A12&amp;"'!D$3"):INDIRECT("'"&amp;$A12&amp;"'!D$12"))/10</f>
        <v>41.067999999999998</v>
      </c>
      <c r="E14" s="66">
        <f ca="1">SUM(INDIRECT("'"&amp;$A12&amp;"'!E$3"):INDIRECT("'"&amp;$A12&amp;"'!E$12"))/10</f>
        <v>37.385999999999996</v>
      </c>
      <c r="F14" s="66">
        <f ca="1">SUM(INDIRECT("'"&amp;$A12&amp;"'!F$3"):INDIRECT("'"&amp;$A12&amp;"'!F$12"))/10</f>
        <v>65.032999999999987</v>
      </c>
      <c r="G14" s="66">
        <f ca="1">SUM(INDIRECT("'"&amp;$A12&amp;"'!G$3"):INDIRECT("'"&amp;$A12&amp;"'!G$12"))/10</f>
        <v>36.999999999999993</v>
      </c>
      <c r="H14" s="66">
        <f ca="1">SUM(INDIRECT("'"&amp;$A12&amp;"'!H$3"):INDIRECT("'"&amp;$A12&amp;"'!H$12"))/10</f>
        <v>36.036000000000008</v>
      </c>
      <c r="I14" s="66">
        <f ca="1">SUM(INDIRECT("'"&amp;$A12&amp;"'!I$3"):INDIRECT("'"&amp;$A12&amp;"'!I$12"))/10</f>
        <v>63.816999999999993</v>
      </c>
      <c r="J14" s="66">
        <f ca="1">SUM(INDIRECT("'"&amp;$A12&amp;"'!J$3"):INDIRECT("'"&amp;$A12&amp;"'!J$12"))/10</f>
        <v>37.580999999999996</v>
      </c>
      <c r="K14" s="66">
        <f ca="1">SUM(INDIRECT("'"&amp;$A12&amp;"'!K$3"):INDIRECT("'"&amp;$A12&amp;"'!K$12"))/10</f>
        <v>62.842000000000006</v>
      </c>
      <c r="L14" s="67">
        <f ca="1">SUM(INDIRECT("'"&amp;$A12&amp;"'!L$3"):INDIRECT("'"&amp;$A12&amp;"'!L$12"))/10</f>
        <v>38.210999999999999</v>
      </c>
      <c r="N14" t="str">
        <f>[2]Meas1!N6</f>
        <v>Polar</v>
      </c>
      <c r="O14" s="75" t="str">
        <f>[3]Meas2!P7</f>
        <v>horizontal</v>
      </c>
    </row>
    <row r="15" spans="1:28" x14ac:dyDescent="0.3">
      <c r="A15" s="92">
        <f>[2]Punkter!$C$3</f>
        <v>2</v>
      </c>
      <c r="B15" s="93"/>
      <c r="C15" s="68">
        <f ca="1">SUM(INDIRECT("'"&amp;$A12&amp;"'!C$13"):INDIRECT("'"&amp;$A12&amp;"'!C$22"))/10</f>
        <v>62.575000000000003</v>
      </c>
      <c r="D15" s="57">
        <f ca="1">SUM(INDIRECT("'"&amp;$A12&amp;"'!D$13"):INDIRECT("'"&amp;$A12&amp;"'!D$22"))/10</f>
        <v>52.777000000000001</v>
      </c>
      <c r="E15" s="57">
        <f ca="1">SUM(INDIRECT("'"&amp;$A12&amp;"'!E$13"):INDIRECT("'"&amp;$A12&amp;"'!E$22"))/10</f>
        <v>46.013999999999996</v>
      </c>
      <c r="F15" s="57">
        <f ca="1">SUM(INDIRECT("'"&amp;$A12&amp;"'!F$13"):INDIRECT("'"&amp;$A12&amp;"'!F$22"))/10</f>
        <v>53.177999999999997</v>
      </c>
      <c r="G15" s="57">
        <f ca="1">SUM(INDIRECT("'"&amp;$A12&amp;"'!G$13"):INDIRECT("'"&amp;$A12&amp;"'!G$22"))/10</f>
        <v>46.825000000000003</v>
      </c>
      <c r="H15" s="57">
        <f ca="1">SUM(INDIRECT("'"&amp;$A12&amp;"'!H$13"):INDIRECT("'"&amp;$A12&amp;"'!H$22"))/10</f>
        <v>41.280999999999999</v>
      </c>
      <c r="I15" s="57">
        <f ca="1">SUM(INDIRECT("'"&amp;$A12&amp;"'!I$13"):INDIRECT("'"&amp;$A12&amp;"'!I$22"))/10</f>
        <v>53.386000000000003</v>
      </c>
      <c r="J15" s="57">
        <f ca="1">SUM(INDIRECT("'"&amp;$A12&amp;"'!J$13"):INDIRECT("'"&amp;$A12&amp;"'!J$22"))/10</f>
        <v>51.722000000000001</v>
      </c>
      <c r="K15" s="57">
        <f ca="1">SUM(INDIRECT("'"&amp;$A12&amp;"'!K$13"):INDIRECT("'"&amp;$A12&amp;"'!K$22"))/10</f>
        <v>56.79699999999999</v>
      </c>
      <c r="L15" s="69">
        <f ca="1">SUM(INDIRECT("'"&amp;$A12&amp;"'!L$13"):INDIRECT("'"&amp;$A12&amp;"'!L$22"))/10</f>
        <v>45.293000000000006</v>
      </c>
      <c r="N15" t="str">
        <f>[2]Meas1!N7</f>
        <v>Frekvens</v>
      </c>
      <c r="O15" s="75" t="str">
        <f>[3]Meas2!P8</f>
        <v>2,58GHz</v>
      </c>
    </row>
    <row r="16" spans="1:28" x14ac:dyDescent="0.3">
      <c r="A16" s="92">
        <f>[2]Punkter!$C$4</f>
        <v>4</v>
      </c>
      <c r="B16" s="93"/>
      <c r="C16" s="68">
        <f ca="1">SUM(INDIRECT("'"&amp;A12&amp;"'!C$23"):INDIRECT("'"&amp;A12&amp;"'!C$32"))/10</f>
        <v>71.236999999999995</v>
      </c>
      <c r="D16" s="57">
        <f ca="1">SUM(INDIRECT("'"&amp;$A12&amp;"'!D$23"):INDIRECT("'"&amp;$A12&amp;"'!D$32"))/10</f>
        <v>62.907999999999994</v>
      </c>
      <c r="E16" s="57">
        <f ca="1">SUM(INDIRECT("'"&amp;$A12&amp;"'!E$23"):INDIRECT("'"&amp;$A12&amp;"'!E$32"))/10</f>
        <v>57.809999999999988</v>
      </c>
      <c r="F16" s="57">
        <f ca="1">SUM(INDIRECT("'"&amp;$A12&amp;"'!F$23"):INDIRECT("'"&amp;$A12&amp;"'!F$32"))/10</f>
        <v>49.581000000000003</v>
      </c>
      <c r="G16" s="57">
        <f ca="1">SUM(INDIRECT("'"&amp;$A12&amp;"'!G$23"):INDIRECT("'"&amp;$A12&amp;"'!G$32"))/10</f>
        <v>56.940000000000012</v>
      </c>
      <c r="H16" s="57">
        <f ca="1">SUM(INDIRECT("'"&amp;$A12&amp;"'!H$23"):INDIRECT("'"&amp;$A12&amp;"'!H$32"))/10</f>
        <v>49.869</v>
      </c>
      <c r="I16" s="57">
        <f ca="1">SUM(INDIRECT("'"&amp;$A12&amp;"'!I$23"):INDIRECT("'"&amp;$A12&amp;"'!I$32"))/10</f>
        <v>64.385000000000005</v>
      </c>
      <c r="J16" s="57">
        <f ca="1">SUM(INDIRECT("'"&amp;$A12&amp;"'!J$23"):INDIRECT("'"&amp;$A12&amp;"'!J$32"))/10</f>
        <v>44.567</v>
      </c>
      <c r="K16" s="57">
        <f ca="1">SUM(INDIRECT("'"&amp;$A12&amp;"'!K$23"):INDIRECT("'"&amp;$A12&amp;"'!K$32"))/10</f>
        <v>50.616</v>
      </c>
      <c r="L16" s="69">
        <f ca="1">SUM(INDIRECT("'"&amp;$A12&amp;"'!L$23"):INDIRECT("'"&amp;$A12&amp;"'!L$32"))/10</f>
        <v>50.674999999999997</v>
      </c>
      <c r="N16" t="str">
        <f>[2]Meas1!N8</f>
        <v>Date</v>
      </c>
      <c r="O16" s="75">
        <f>[3]Meas2!P9</f>
        <v>42661</v>
      </c>
    </row>
    <row r="17" spans="1:15" x14ac:dyDescent="0.3">
      <c r="A17" s="92">
        <f>[2]Punkter!$C$5</f>
        <v>8</v>
      </c>
      <c r="B17" s="93"/>
      <c r="C17" s="68">
        <f ca="1">SUM(INDIRECT("'"&amp;$A12&amp;"'!C$33"):INDIRECT("'"&amp;$A12&amp;"'!C$42"))/10</f>
        <v>83.478000000000009</v>
      </c>
      <c r="D17" s="57">
        <f ca="1">SUM(INDIRECT("'"&amp;$A12&amp;"'!D$33"):INDIRECT("'"&amp;$A12&amp;"'!D$42"))/10</f>
        <v>73.734999999999999</v>
      </c>
      <c r="E17" s="57">
        <f ca="1">SUM(INDIRECT("'"&amp;$A12&amp;"'!E$33"):INDIRECT("'"&amp;$A12&amp;"'!E$42"))/10</f>
        <v>73.103999999999999</v>
      </c>
      <c r="F17" s="57">
        <f ca="1">SUM(INDIRECT("'"&amp;$A12&amp;"'!F$33"):INDIRECT("'"&amp;$A12&amp;"'!F$42"))/10</f>
        <v>55.960999999999999</v>
      </c>
      <c r="G17" s="57">
        <f ca="1">SUM(INDIRECT("'"&amp;$A12&amp;"'!G$33"):INDIRECT("'"&amp;$A12&amp;"'!G$42"))/10</f>
        <v>67.781000000000006</v>
      </c>
      <c r="H17" s="57">
        <f ca="1">SUM(INDIRECT("'"&amp;$A12&amp;"'!H$33"):INDIRECT("'"&amp;$A12&amp;"'!H$42"))/10</f>
        <v>61.506999999999991</v>
      </c>
      <c r="I17" s="57">
        <f ca="1">SUM(INDIRECT("'"&amp;$A12&amp;"'!I$33"):INDIRECT("'"&amp;$A12&amp;"'!I$42"))/10</f>
        <v>52.059000000000005</v>
      </c>
      <c r="J17" s="57">
        <f ca="1">SUM(INDIRECT("'"&amp;$A12&amp;"'!J$33"):INDIRECT("'"&amp;$A12&amp;"'!J$42"))/10</f>
        <v>53.896000000000001</v>
      </c>
      <c r="K17" s="57">
        <f ca="1">SUM(INDIRECT("'"&amp;$A12&amp;"'!K$33"):INDIRECT("'"&amp;$A12&amp;"'!K$42"))/10</f>
        <v>52.946000000000012</v>
      </c>
      <c r="L17" s="69">
        <f ca="1">SUM(INDIRECT("'"&amp;$A12&amp;"'!L$33"):INDIRECT("'"&amp;$A12&amp;"'!L$42"))/10</f>
        <v>56.272000000000006</v>
      </c>
      <c r="N17" t="str">
        <f>[2]Meas1!N9</f>
        <v>Start time</v>
      </c>
      <c r="O17" s="75">
        <f>[3]Meas2!P10</f>
        <v>18</v>
      </c>
    </row>
    <row r="18" spans="1:15" x14ac:dyDescent="0.3">
      <c r="A18" s="92">
        <f>[2]Punkter!$C$6</f>
        <v>15</v>
      </c>
      <c r="B18" s="93"/>
      <c r="C18" s="68">
        <f ca="1">SUM(INDIRECT("'"&amp;$A12&amp;"'!C$43"):INDIRECT("'"&amp;$A12&amp;"'!C$52"))/10</f>
        <v>94.597000000000008</v>
      </c>
      <c r="D18" s="57">
        <f ca="1">SUM(INDIRECT("'"&amp;$A12&amp;"'!D$43"):INDIRECT("'"&amp;$A12&amp;"'!D$52"))/10</f>
        <v>87.367999999999995</v>
      </c>
      <c r="E18" s="57">
        <f ca="1">SUM(INDIRECT("'"&amp;$A12&amp;"'!E$43"):INDIRECT("'"&amp;$A12&amp;"'!E$52"))/10</f>
        <v>80.753000000000014</v>
      </c>
      <c r="F18" s="57">
        <f ca="1">SUM(INDIRECT("'"&amp;$A12&amp;"'!F$43"):INDIRECT("'"&amp;$A12&amp;"'!F$52"))/10</f>
        <v>65.278000000000006</v>
      </c>
      <c r="G18" s="57">
        <f ca="1">SUM(INDIRECT("'"&amp;$A12&amp;"'!G$43"):INDIRECT("'"&amp;$A12&amp;"'!G$52"))/10</f>
        <v>80.451000000000008</v>
      </c>
      <c r="H18" s="57">
        <f ca="1">SUM(INDIRECT("'"&amp;$A12&amp;"'!H$43"):INDIRECT("'"&amp;$A12&amp;"'!H$52"))/10</f>
        <v>72.635000000000005</v>
      </c>
      <c r="I18" s="57">
        <f ca="1">SUM(INDIRECT("'"&amp;$A12&amp;"'!I$43"):INDIRECT("'"&amp;$A12&amp;"'!I$52"))/10</f>
        <v>58.686999999999998</v>
      </c>
      <c r="J18" s="57">
        <f ca="1">SUM(INDIRECT("'"&amp;$A12&amp;"'!J$43"):INDIRECT("'"&amp;$A12&amp;"'!J$52"))/10</f>
        <v>63.410000000000004</v>
      </c>
      <c r="K18" s="57">
        <f ca="1">SUM(INDIRECT("'"&amp;$A12&amp;"'!K$43"):INDIRECT("'"&amp;$A12&amp;"'!K$52"))/10</f>
        <v>59.944000000000003</v>
      </c>
      <c r="L18" s="69">
        <f ca="1">SUM(INDIRECT("'"&amp;$A12&amp;"'!L$43"):INDIRECT("'"&amp;$A12&amp;"'!L$52"))/10</f>
        <v>57.016999999999996</v>
      </c>
      <c r="N18" t="str">
        <f>[2]Meas1!N10</f>
        <v>End time</v>
      </c>
      <c r="O18" s="75">
        <f>[3]Meas2!P11</f>
        <v>0</v>
      </c>
    </row>
    <row r="19" spans="1:15" ht="15" thickBot="1" x14ac:dyDescent="0.35">
      <c r="A19" s="94">
        <f>[2]Punkter!$C$7</f>
        <v>30</v>
      </c>
      <c r="B19" s="95"/>
      <c r="C19" s="70">
        <f ca="1">SUM(INDIRECT("'"&amp;$A12&amp;"'!C$53"):INDIRECT("'"&amp;$A12&amp;"'!C$62"))/10</f>
        <v>104.026</v>
      </c>
      <c r="D19" s="71">
        <f ca="1">SUM(INDIRECT("'"&amp;$A12&amp;"'!D$53"):INDIRECT("'"&amp;$A12&amp;"'!D$62"))/10</f>
        <v>95.846000000000004</v>
      </c>
      <c r="E19" s="71">
        <f ca="1">SUM(INDIRECT("'"&amp;$A12&amp;"'!E$53"):INDIRECT("'"&amp;$A12&amp;"'!E$62"))/10</f>
        <v>90.4</v>
      </c>
      <c r="F19" s="71">
        <f ca="1">SUM(INDIRECT("'"&amp;$A12&amp;"'!F$53"):INDIRECT("'"&amp;$A12&amp;"'!F$62"))/10</f>
        <v>75.587000000000003</v>
      </c>
      <c r="G19" s="71">
        <f ca="1">SUM(INDIRECT("'"&amp;$A12&amp;"'!G$53"):INDIRECT("'"&amp;$A12&amp;"'!G$62"))/10</f>
        <v>94.425000000000011</v>
      </c>
      <c r="H19" s="71">
        <f ca="1">SUM(INDIRECT("'"&amp;$A12&amp;"'!H$53"):INDIRECT("'"&amp;$A12&amp;"'!H$62"))/10</f>
        <v>82.491</v>
      </c>
      <c r="I19" s="71">
        <f ca="1">SUM(INDIRECT("'"&amp;$A12&amp;"'!I$53"):INDIRECT("'"&amp;$A12&amp;"'!I$62"))/10</f>
        <v>69.808999999999997</v>
      </c>
      <c r="J19" s="71">
        <f ca="1">SUM(INDIRECT("'"&amp;$A12&amp;"'!J$53"):INDIRECT("'"&amp;$A12&amp;"'!J$62"))/10</f>
        <v>73.486999999999995</v>
      </c>
      <c r="K19" s="71">
        <f ca="1">SUM(INDIRECT("'"&amp;$A12&amp;"'!K$53"):INDIRECT("'"&amp;$A12&amp;"'!K$62"))/10</f>
        <v>62.951999999999998</v>
      </c>
      <c r="L19" s="72">
        <f ca="1">SUM(INDIRECT("'"&amp;$A12&amp;"'!L$53"):INDIRECT("'"&amp;$A12&amp;"'!L$62"))/10</f>
        <v>62.786000000000001</v>
      </c>
      <c r="N19" t="str">
        <f>[2]Meas1!N11</f>
        <v>Place</v>
      </c>
      <c r="O19" s="75" t="str">
        <f>[3]Meas2!P12</f>
        <v>P-Plads</v>
      </c>
    </row>
    <row r="22" spans="1:15" ht="15" thickBot="1" x14ac:dyDescent="0.35"/>
    <row r="23" spans="1:15" x14ac:dyDescent="0.3">
      <c r="A23" s="80" t="s">
        <v>78</v>
      </c>
      <c r="B23" s="55" t="s">
        <v>2</v>
      </c>
      <c r="C23" s="80">
        <f>[2]Punkter!$A$2</f>
        <v>0.01</v>
      </c>
      <c r="D23" s="82"/>
      <c r="E23" s="82"/>
      <c r="F23" s="83"/>
      <c r="G23" s="80">
        <f>[2]Punkter!$A$3</f>
        <v>0.08</v>
      </c>
      <c r="H23" s="82"/>
      <c r="I23" s="83"/>
      <c r="J23" s="80">
        <f>[2]Punkter!$A$4</f>
        <v>0.34</v>
      </c>
      <c r="K23" s="83"/>
      <c r="L23" s="18">
        <f>[2]Punkter!$A$5</f>
        <v>2</v>
      </c>
      <c r="N23" t="s">
        <v>7</v>
      </c>
      <c r="O23" t="str">
        <f>[3]Meas3!P5</f>
        <v>demo</v>
      </c>
    </row>
    <row r="24" spans="1:15" ht="15" thickBot="1" x14ac:dyDescent="0.35">
      <c r="A24" s="100"/>
      <c r="B24" s="8" t="s">
        <v>3</v>
      </c>
      <c r="C24" s="21">
        <f>[2]Punkter!$A$2</f>
        <v>0.01</v>
      </c>
      <c r="D24" s="1">
        <f>[2]Punkter!$A$3</f>
        <v>0.08</v>
      </c>
      <c r="E24" s="1">
        <f>[2]Punkter!$A$4</f>
        <v>0.34</v>
      </c>
      <c r="F24" s="8">
        <f>[2]Punkter!$A$5</f>
        <v>2</v>
      </c>
      <c r="G24" s="21">
        <f>[2]Punkter!$A$3</f>
        <v>0.08</v>
      </c>
      <c r="H24" s="1">
        <f>[2]Punkter!$A$4</f>
        <v>0.34</v>
      </c>
      <c r="I24" s="8">
        <f>[2]Punkter!$A$5</f>
        <v>2</v>
      </c>
      <c r="J24" s="1">
        <f>[2]Punkter!$A$4</f>
        <v>0.34</v>
      </c>
      <c r="K24" s="8">
        <f>[2]Punkter!$A$5</f>
        <v>2</v>
      </c>
      <c r="L24" s="8">
        <f>[2]Punkter!$A$5</f>
        <v>2</v>
      </c>
      <c r="N24" t="s">
        <v>8</v>
      </c>
      <c r="O24" t="str">
        <f>[3]Meas3!P6</f>
        <v>demo</v>
      </c>
    </row>
    <row r="25" spans="1:15" x14ac:dyDescent="0.3">
      <c r="A25" s="98">
        <f>[2]Punkter!$C$2</f>
        <v>1</v>
      </c>
      <c r="B25" s="101"/>
      <c r="C25" s="65">
        <f ca="1">SUM(INDIRECT("'"&amp;$A23&amp;"'!C$3"):INDIRECT("'"&amp;$A23&amp;"'!C$12"))/10</f>
        <v>24.416</v>
      </c>
      <c r="D25" s="66">
        <f ca="1">SUM(INDIRECT("'"&amp;$A23&amp;"'!D$3"):INDIRECT("'"&amp;$A23&amp;"'!D$12"))/10</f>
        <v>24.972000000000001</v>
      </c>
      <c r="E25" s="66">
        <f ca="1">SUM(INDIRECT("'"&amp;$A23&amp;"'!E$3"):INDIRECT("'"&amp;$A23&amp;"'!E$12"))/10</f>
        <v>23.748799999999999</v>
      </c>
      <c r="F25" s="66">
        <f ca="1">SUM(INDIRECT("'"&amp;$A23&amp;"'!F$3"):INDIRECT("'"&amp;$A23&amp;"'!F$12"))/10</f>
        <v>31.977600000000002</v>
      </c>
      <c r="G25" s="66">
        <f ca="1">SUM(INDIRECT("'"&amp;$A23&amp;"'!G$3"):INDIRECT("'"&amp;$A23&amp;"'!G$12"))/10</f>
        <v>23.303999999999998</v>
      </c>
      <c r="H25" s="66">
        <f ca="1">SUM(INDIRECT("'"&amp;$A23&amp;"'!H$3"):INDIRECT("'"&amp;$A23&amp;"'!H$12"))/10</f>
        <v>23.748799999999999</v>
      </c>
      <c r="I25" s="66">
        <f ca="1">SUM(INDIRECT("'"&amp;$A23&amp;"'!I$3"):INDIRECT("'"&amp;$A23&amp;"'!I$12"))/10</f>
        <v>31.310399999999998</v>
      </c>
      <c r="J25" s="66">
        <f ca="1">SUM(INDIRECT("'"&amp;$A23&amp;"'!J$3"):INDIRECT("'"&amp;$A23&amp;"'!J$12"))/10</f>
        <v>24.860800000000001</v>
      </c>
      <c r="K25" s="66">
        <f ca="1">SUM(INDIRECT("'"&amp;$A23&amp;"'!K$3"):INDIRECT("'"&amp;$A23&amp;"'!K$12"))/10</f>
        <v>30.754399999999997</v>
      </c>
      <c r="L25" s="67">
        <f ca="1">SUM(INDIRECT("'"&amp;$A23&amp;"'!L$3"):INDIRECT("'"&amp;$A23&amp;"'!L$12"))/10</f>
        <v>22.414400000000001</v>
      </c>
      <c r="N25" t="s">
        <v>9</v>
      </c>
      <c r="O25" t="str">
        <f>[3]Meas3!P7</f>
        <v>horizontal</v>
      </c>
    </row>
    <row r="26" spans="1:15" x14ac:dyDescent="0.3">
      <c r="A26" s="92">
        <f>[2]Punkter!$C$3</f>
        <v>2</v>
      </c>
      <c r="B26" s="93"/>
      <c r="C26" s="68">
        <f ca="1">SUM(INDIRECT("'"&amp;$A23&amp;"'!C$13"):INDIRECT("'"&amp;$A23&amp;"'!C$22"))/10</f>
        <v>29.642399999999999</v>
      </c>
      <c r="D26" s="57">
        <f ca="1">SUM(INDIRECT("'"&amp;$A23&amp;"'!D$13"):INDIRECT("'"&amp;$A23&amp;"'!D$22"))/10</f>
        <v>28.4192</v>
      </c>
      <c r="E26" s="57">
        <f ca="1">SUM(INDIRECT("'"&amp;$A23&amp;"'!E$13"):INDIRECT("'"&amp;$A23&amp;"'!E$22"))/10</f>
        <v>28.308</v>
      </c>
      <c r="F26" s="57">
        <f ca="1">SUM(INDIRECT("'"&amp;$A23&amp;"'!F$13"):INDIRECT("'"&amp;$A23&amp;"'!F$22"))/10</f>
        <v>30.3096</v>
      </c>
      <c r="G26" s="57">
        <f ca="1">SUM(INDIRECT("'"&amp;$A23&amp;"'!G$13"):INDIRECT("'"&amp;$A23&amp;"'!G$22"))/10</f>
        <v>27.084800000000001</v>
      </c>
      <c r="H26" s="57">
        <f ca="1">SUM(INDIRECT("'"&amp;$A23&amp;"'!H$13"):INDIRECT("'"&amp;$A23&amp;"'!H$22"))/10</f>
        <v>27.751999999999999</v>
      </c>
      <c r="I26" s="57">
        <f ca="1">SUM(INDIRECT("'"&amp;$A23&amp;"'!I$13"):INDIRECT("'"&amp;$A23&amp;"'!I$22"))/10</f>
        <v>32.200000000000003</v>
      </c>
      <c r="J26" s="57">
        <f ca="1">SUM(INDIRECT("'"&amp;$A23&amp;"'!J$13"):INDIRECT("'"&amp;$A23&amp;"'!J$22"))/10</f>
        <v>29.086400000000005</v>
      </c>
      <c r="K26" s="57">
        <f ca="1">SUM(INDIRECT("'"&amp;$A23&amp;"'!K$13"):INDIRECT("'"&amp;$A23&amp;"'!K$22"))/10</f>
        <v>36.203199999999995</v>
      </c>
      <c r="L26" s="69">
        <f ca="1">SUM(INDIRECT("'"&amp;$A23&amp;"'!L$13"):INDIRECT("'"&amp;$A23&amp;"'!L$22"))/10</f>
        <v>25.194400000000002</v>
      </c>
      <c r="N26" t="s">
        <v>10</v>
      </c>
      <c r="O26">
        <f>[3]Meas3!P8</f>
        <v>850</v>
      </c>
    </row>
    <row r="27" spans="1:15" x14ac:dyDescent="0.3">
      <c r="A27" s="92">
        <f>[2]Punkter!$C$4</f>
        <v>4</v>
      </c>
      <c r="B27" s="93"/>
      <c r="C27" s="68">
        <f ca="1">SUM(INDIRECT("'"&amp;A23&amp;"'!C$23"):INDIRECT("'"&amp;A23&amp;"'!C$32"))/10</f>
        <v>36.425600000000003</v>
      </c>
      <c r="D27" s="57">
        <f ca="1">SUM(INDIRECT("'"&amp;$A23&amp;"'!D$23"):INDIRECT("'"&amp;$A23&amp;"'!D$32"))/10</f>
        <v>35.758400000000002</v>
      </c>
      <c r="E27" s="57">
        <f ca="1">SUM(INDIRECT("'"&amp;$A23&amp;"'!E$23"):INDIRECT("'"&amp;$A23&amp;"'!E$32"))/10</f>
        <v>34.979999999999997</v>
      </c>
      <c r="F27" s="57">
        <f ca="1">SUM(INDIRECT("'"&amp;$A23&amp;"'!F$23"):INDIRECT("'"&amp;$A23&amp;"'!F$32"))/10</f>
        <v>29.864800000000002</v>
      </c>
      <c r="G27" s="57">
        <f ca="1">SUM(INDIRECT("'"&amp;$A23&amp;"'!G$23"):INDIRECT("'"&amp;$A23&amp;"'!G$32"))/10</f>
        <v>33.867999999999995</v>
      </c>
      <c r="H27" s="57">
        <f ca="1">SUM(INDIRECT("'"&amp;$A23&amp;"'!H$23"):INDIRECT("'"&amp;$A23&amp;"'!H$32"))/10</f>
        <v>33.534400000000005</v>
      </c>
      <c r="I27" s="57">
        <f ca="1">SUM(INDIRECT("'"&amp;$A23&amp;"'!I$23"):INDIRECT("'"&amp;$A23&amp;"'!I$32"))/10</f>
        <v>30.198399999999999</v>
      </c>
      <c r="J27" s="57">
        <f ca="1">SUM(INDIRECT("'"&amp;$A23&amp;"'!J$23"):INDIRECT("'"&amp;$A23&amp;"'!J$32"))/10</f>
        <v>33.089600000000004</v>
      </c>
      <c r="K27" s="57">
        <f ca="1">SUM(INDIRECT("'"&amp;$A23&amp;"'!K$23"):INDIRECT("'"&amp;$A23&amp;"'!K$32"))/10</f>
        <v>31.643999999999998</v>
      </c>
      <c r="L27" s="69">
        <f ca="1">SUM(INDIRECT("'"&amp;$A23&amp;"'!L$23"):INDIRECT("'"&amp;$A23&amp;"'!L$32"))/10</f>
        <v>28.641600000000004</v>
      </c>
      <c r="N27" t="s">
        <v>11</v>
      </c>
      <c r="O27" s="75">
        <f>[3]Meas3!P9</f>
        <v>42668</v>
      </c>
    </row>
    <row r="28" spans="1:15" x14ac:dyDescent="0.3">
      <c r="A28" s="92">
        <f>[2]Punkter!$C$5</f>
        <v>8</v>
      </c>
      <c r="B28" s="93"/>
      <c r="C28" s="68">
        <f ca="1">SUM(INDIRECT("'"&amp;$A23&amp;"'!C$33"):INDIRECT("'"&amp;$A23&amp;"'!C$42"))/10</f>
        <v>45.2104</v>
      </c>
      <c r="D28" s="57">
        <f ca="1">SUM(INDIRECT("'"&amp;$A23&amp;"'!D$33"):INDIRECT("'"&amp;$A23&amp;"'!D$42"))/10</f>
        <v>40.9848</v>
      </c>
      <c r="E28" s="57">
        <f ca="1">SUM(INDIRECT("'"&amp;$A23&amp;"'!E$33"):INDIRECT("'"&amp;$A23&amp;"'!E$42"))/10</f>
        <v>38.983199999999997</v>
      </c>
      <c r="F28" s="57">
        <f ca="1">SUM(INDIRECT("'"&amp;$A23&amp;"'!F$33"):INDIRECT("'"&amp;$A23&amp;"'!F$42"))/10</f>
        <v>33.089599999999997</v>
      </c>
      <c r="G28" s="57">
        <f ca="1">SUM(INDIRECT("'"&amp;$A23&amp;"'!G$33"):INDIRECT("'"&amp;$A23&amp;"'!G$42"))/10</f>
        <v>40.428800000000003</v>
      </c>
      <c r="H28" s="57">
        <f ca="1">SUM(INDIRECT("'"&amp;$A23&amp;"'!H$33"):INDIRECT("'"&amp;$A23&amp;"'!H$42"))/10</f>
        <v>37.871200000000002</v>
      </c>
      <c r="I28" s="57">
        <f ca="1">SUM(INDIRECT("'"&amp;$A23&amp;"'!I$33"):INDIRECT("'"&amp;$A23&amp;"'!I$42"))/10</f>
        <v>32.5336</v>
      </c>
      <c r="J28" s="57">
        <f ca="1">SUM(INDIRECT("'"&amp;$A23&amp;"'!J$33"):INDIRECT("'"&amp;$A23&amp;"'!J$42"))/10</f>
        <v>36.648000000000003</v>
      </c>
      <c r="K28" s="57">
        <f ca="1">SUM(INDIRECT("'"&amp;$A23&amp;"'!K$33"):INDIRECT("'"&amp;$A23&amp;"'!K$42"))/10</f>
        <v>34.757599999999996</v>
      </c>
      <c r="L28" s="69">
        <f ca="1">SUM(INDIRECT("'"&amp;$A23&amp;"'!L$33"):INDIRECT("'"&amp;$A23&amp;"'!L$42"))/10</f>
        <v>32.200000000000003</v>
      </c>
      <c r="N28" t="s">
        <v>12</v>
      </c>
      <c r="O28" s="76">
        <f>[3]Meas3!P10</f>
        <v>0.87708333333333333</v>
      </c>
    </row>
    <row r="29" spans="1:15" x14ac:dyDescent="0.3">
      <c r="A29" s="92">
        <f>[2]Punkter!$C$6</f>
        <v>15</v>
      </c>
      <c r="B29" s="93"/>
      <c r="C29" s="77">
        <f ca="1">SUM(INDIRECT("'"&amp;$A23&amp;"'!C$43"):INDIRECT("'"&amp;$A23&amp;"'!C$52"))/10</f>
        <v>0</v>
      </c>
      <c r="D29" s="57">
        <f ca="1">SUM(INDIRECT("'"&amp;$A23&amp;"'!D$43"):INDIRECT("'"&amp;$A23&amp;"'!D$52"))/10</f>
        <v>49.2136</v>
      </c>
      <c r="E29" s="57">
        <f ca="1">SUM(INDIRECT("'"&amp;$A23&amp;"'!E$43"):INDIRECT("'"&amp;$A23&amp;"'!E$52"))/10</f>
        <v>43.987200000000001</v>
      </c>
      <c r="F29" s="57">
        <f ca="1">SUM(INDIRECT("'"&amp;$A23&amp;"'!F$43"):INDIRECT("'"&amp;$A23&amp;"'!F$52"))/10</f>
        <v>37.092800000000004</v>
      </c>
      <c r="G29" s="57">
        <f ca="1">SUM(INDIRECT("'"&amp;$A23&amp;"'!G$43"):INDIRECT("'"&amp;$A23&amp;"'!G$52"))/10</f>
        <v>47.5456</v>
      </c>
      <c r="H29" s="57">
        <f ca="1">SUM(INDIRECT("'"&amp;$A23&amp;"'!H$43"):INDIRECT("'"&amp;$A23&amp;"'!H$52"))/10</f>
        <v>43.208799999999997</v>
      </c>
      <c r="I29" s="57">
        <f ca="1">SUM(INDIRECT("'"&amp;$A23&amp;"'!I$43"):INDIRECT("'"&amp;$A23&amp;"'!I$52"))/10</f>
        <v>37.092799999999997</v>
      </c>
      <c r="J29" s="57">
        <f ca="1">SUM(INDIRECT("'"&amp;$A23&amp;"'!J$43"):INDIRECT("'"&amp;$A23&amp;"'!J$52"))/10</f>
        <v>41.2072</v>
      </c>
      <c r="K29" s="57">
        <f ca="1">SUM(INDIRECT("'"&amp;$A23&amp;"'!K$43"):INDIRECT("'"&amp;$A23&amp;"'!K$52"))/10</f>
        <v>36.7592</v>
      </c>
      <c r="L29" s="69">
        <f ca="1">SUM(INDIRECT("'"&amp;$A23&amp;"'!L$43"):INDIRECT("'"&amp;$A23&amp;"'!L$52"))/10</f>
        <v>34.535200000000003</v>
      </c>
      <c r="N29" t="s">
        <v>13</v>
      </c>
      <c r="O29">
        <f>[3]Meas3!P11</f>
        <v>0</v>
      </c>
    </row>
    <row r="30" spans="1:15" ht="15" thickBot="1" x14ac:dyDescent="0.35">
      <c r="A30" s="94">
        <f>[2]Punkter!$C$7</f>
        <v>30</v>
      </c>
      <c r="B30" s="95"/>
      <c r="C30" s="70">
        <f ca="1">SUM(INDIRECT("'"&amp;$A23&amp;"'!C$53"):INDIRECT("'"&amp;$A23&amp;"'!C$62"))/10</f>
        <v>0</v>
      </c>
      <c r="D30" s="71">
        <f ca="1">SUM(INDIRECT("'"&amp;$A23&amp;"'!D$53"):INDIRECT("'"&amp;$A23&amp;"'!D$62"))/10</f>
        <v>47.990400000000001</v>
      </c>
      <c r="E30" s="71">
        <f ca="1">SUM(INDIRECT("'"&amp;$A23&amp;"'!E$53"):INDIRECT("'"&amp;$A23&amp;"'!E$62"))/10</f>
        <v>48.546399999999998</v>
      </c>
      <c r="F30" s="71">
        <f ca="1">SUM(INDIRECT("'"&amp;$A23&amp;"'!F$53"):INDIRECT("'"&amp;$A23&amp;"'!F$62"))/10</f>
        <v>41.985600000000005</v>
      </c>
      <c r="G30" s="71">
        <f ca="1">SUM(INDIRECT("'"&amp;$A23&amp;"'!G$53"):INDIRECT("'"&amp;$A23&amp;"'!G$62"))/10</f>
        <v>48.323999999999998</v>
      </c>
      <c r="H30" s="71">
        <f ca="1">SUM(INDIRECT("'"&amp;$A23&amp;"'!H$53"):INDIRECT("'"&amp;$A23&amp;"'!H$62"))/10</f>
        <v>48.101599999999998</v>
      </c>
      <c r="I30" s="71">
        <f ca="1">SUM(INDIRECT("'"&amp;$A23&amp;"'!I$53"):INDIRECT("'"&amp;$A23&amp;"'!I$62"))/10</f>
        <v>43.875999999999998</v>
      </c>
      <c r="J30" s="71">
        <f ca="1">SUM(INDIRECT("'"&amp;$A23&amp;"'!J$53"):INDIRECT("'"&amp;$A23&amp;"'!J$62"))/10</f>
        <v>46.98960000000001</v>
      </c>
      <c r="K30" s="71">
        <f ca="1">SUM(INDIRECT("'"&amp;$A23&amp;"'!K$53"):INDIRECT("'"&amp;$A23&amp;"'!K$62"))/10</f>
        <v>41.318399999999997</v>
      </c>
      <c r="L30" s="72">
        <f ca="1">SUM(INDIRECT("'"&amp;$A23&amp;"'!L$53"):INDIRECT("'"&amp;$A23&amp;"'!L$62"))/10</f>
        <v>43.431200000000004</v>
      </c>
      <c r="N30" t="s">
        <v>14</v>
      </c>
      <c r="O30" t="str">
        <f>[3]Meas3!P12</f>
        <v>P-Plads</v>
      </c>
    </row>
    <row r="33" spans="1:15" ht="15" thickBot="1" x14ac:dyDescent="0.35"/>
    <row r="34" spans="1:15" x14ac:dyDescent="0.3">
      <c r="A34" s="80" t="s">
        <v>79</v>
      </c>
      <c r="B34" s="55" t="s">
        <v>2</v>
      </c>
      <c r="C34" s="80">
        <f>[2]Punkter!$A$2</f>
        <v>0.01</v>
      </c>
      <c r="D34" s="82"/>
      <c r="E34" s="82"/>
      <c r="F34" s="83"/>
      <c r="G34" s="80">
        <f>[2]Punkter!$A$3</f>
        <v>0.08</v>
      </c>
      <c r="H34" s="82"/>
      <c r="I34" s="83"/>
      <c r="J34" s="80">
        <f>[2]Punkter!$A$4</f>
        <v>0.34</v>
      </c>
      <c r="K34" s="83"/>
      <c r="L34" s="18">
        <f>[2]Punkter!$A$5</f>
        <v>2</v>
      </c>
      <c r="N34" t="s">
        <v>7</v>
      </c>
      <c r="O34" t="str">
        <f>[3]Meas4!P5</f>
        <v>demo</v>
      </c>
    </row>
    <row r="35" spans="1:15" ht="15" thickBot="1" x14ac:dyDescent="0.35">
      <c r="A35" s="100"/>
      <c r="B35" s="8" t="s">
        <v>3</v>
      </c>
      <c r="C35" s="21">
        <f>[2]Punkter!$A$2</f>
        <v>0.01</v>
      </c>
      <c r="D35" s="1">
        <f>[2]Punkter!$A$3</f>
        <v>0.08</v>
      </c>
      <c r="E35" s="1">
        <f>[2]Punkter!$A$4</f>
        <v>0.34</v>
      </c>
      <c r="F35" s="8">
        <f>[2]Punkter!$A$5</f>
        <v>2</v>
      </c>
      <c r="G35" s="21">
        <f>[2]Punkter!$A$3</f>
        <v>0.08</v>
      </c>
      <c r="H35" s="1">
        <f>[2]Punkter!$A$4</f>
        <v>0.34</v>
      </c>
      <c r="I35" s="8">
        <f>[2]Punkter!$A$5</f>
        <v>2</v>
      </c>
      <c r="J35" s="1">
        <f>[2]Punkter!$A$4</f>
        <v>0.34</v>
      </c>
      <c r="K35" s="8">
        <f>[2]Punkter!$A$5</f>
        <v>2</v>
      </c>
      <c r="L35" s="8">
        <f>[2]Punkter!$A$5</f>
        <v>2</v>
      </c>
      <c r="N35" t="s">
        <v>8</v>
      </c>
      <c r="O35" t="str">
        <f>[3]Meas4!P6</f>
        <v>demo</v>
      </c>
    </row>
    <row r="36" spans="1:15" x14ac:dyDescent="0.3">
      <c r="A36" s="98">
        <f>[2]Punkter!$C$2</f>
        <v>1</v>
      </c>
      <c r="B36" s="101"/>
      <c r="C36" s="65">
        <f ca="1">SUM(INDIRECT("'"&amp;$A34&amp;"'!C$3"):INDIRECT("'"&amp;$A34&amp;"'!C$12"))/10</f>
        <v>35.869600000000005</v>
      </c>
      <c r="D36" s="66">
        <f ca="1">SUM(INDIRECT("'"&amp;$A34&amp;"'!D$3"):INDIRECT("'"&amp;$A34&amp;"'!D$12"))/10</f>
        <v>30.754400000000004</v>
      </c>
      <c r="E36" s="66">
        <f ca="1">SUM(INDIRECT("'"&amp;$A34&amp;"'!E$3"):INDIRECT("'"&amp;$A34&amp;"'!E$12"))/10</f>
        <v>25.972799999999999</v>
      </c>
      <c r="F36" s="66">
        <f ca="1">SUM(INDIRECT("'"&amp;$A34&amp;"'!F$3"):INDIRECT("'"&amp;$A34&amp;"'!F$12"))/10</f>
        <v>29.642399999999999</v>
      </c>
      <c r="G36" s="66">
        <f ca="1">SUM(INDIRECT("'"&amp;$A34&amp;"'!G$3"):INDIRECT("'"&amp;$A34&amp;"'!G$12"))/10</f>
        <v>26.751200000000001</v>
      </c>
      <c r="H36" s="66">
        <f ca="1">SUM(INDIRECT("'"&amp;$A34&amp;"'!H$3"):INDIRECT("'"&amp;$A34&amp;"'!H$12"))/10</f>
        <v>22.748000000000001</v>
      </c>
      <c r="I36" s="66">
        <f ca="1">SUM(INDIRECT("'"&amp;$A34&amp;"'!I$3"):INDIRECT("'"&amp;$A34&amp;"'!I$12"))/10</f>
        <v>26.5288</v>
      </c>
      <c r="J36" s="66">
        <f ca="1">SUM(INDIRECT("'"&amp;$A34&amp;"'!J$3"):INDIRECT("'"&amp;$A34&amp;"'!J$12"))/10</f>
        <v>21.635999999999999</v>
      </c>
      <c r="K36" s="66">
        <f ca="1">SUM(INDIRECT("'"&amp;$A34&amp;"'!K$3"):INDIRECT("'"&amp;$A34&amp;"'!K$12"))/10</f>
        <v>24.527200000000001</v>
      </c>
      <c r="L36" s="67">
        <f ca="1">SUM(INDIRECT("'"&amp;$A34&amp;"'!L$3"):INDIRECT("'"&amp;$A34&amp;"'!L$12"))/10</f>
        <v>23.526400000000002</v>
      </c>
      <c r="N36" t="s">
        <v>9</v>
      </c>
      <c r="O36" t="str">
        <f>[3]Meas4!P7</f>
        <v>vertical</v>
      </c>
    </row>
    <row r="37" spans="1:15" x14ac:dyDescent="0.3">
      <c r="A37" s="92">
        <f>[2]Punkter!$C$3</f>
        <v>2</v>
      </c>
      <c r="B37" s="93"/>
      <c r="C37" s="68">
        <f ca="1">SUM(INDIRECT("'"&amp;$A34&amp;"'!C$13"):INDIRECT("'"&amp;$A34&amp;"'!C$22"))/10</f>
        <v>39.539200000000008</v>
      </c>
      <c r="D37" s="57">
        <f ca="1">SUM(INDIRECT("'"&amp;$A34&amp;"'!D$13"):INDIRECT("'"&amp;$A34&amp;"'!D$22"))/10</f>
        <v>38.093600000000002</v>
      </c>
      <c r="E37" s="57">
        <f ca="1">SUM(INDIRECT("'"&amp;$A34&amp;"'!E$13"):INDIRECT("'"&amp;$A34&amp;"'!E$22"))/10</f>
        <v>30.6432</v>
      </c>
      <c r="F37" s="57">
        <f ca="1">SUM(INDIRECT("'"&amp;$A34&amp;"'!F$13"):INDIRECT("'"&amp;$A34&amp;"'!F$22"))/10</f>
        <v>29.975999999999999</v>
      </c>
      <c r="G37" s="57">
        <f ca="1">SUM(INDIRECT("'"&amp;$A34&amp;"'!G$13"):INDIRECT("'"&amp;$A34&amp;"'!G$22"))/10</f>
        <v>35.758400000000002</v>
      </c>
      <c r="H37" s="57">
        <f ca="1">SUM(INDIRECT("'"&amp;$A34&amp;"'!H$13"):INDIRECT("'"&amp;$A34&amp;"'!H$22"))/10</f>
        <v>30.087200000000003</v>
      </c>
      <c r="I37" s="57">
        <f ca="1">SUM(INDIRECT("'"&amp;$A34&amp;"'!I$13"):INDIRECT("'"&amp;$A34&amp;"'!I$22"))/10</f>
        <v>26.639999999999997</v>
      </c>
      <c r="J37" s="57">
        <f ca="1">SUM(INDIRECT("'"&amp;$A34&amp;"'!J$13"):INDIRECT("'"&amp;$A34&amp;"'!J$22"))/10</f>
        <v>23.86</v>
      </c>
      <c r="K37" s="57">
        <f ca="1">SUM(INDIRECT("'"&amp;$A34&amp;"'!K$13"):INDIRECT("'"&amp;$A34&amp;"'!K$22"))/10</f>
        <v>25.083199999999998</v>
      </c>
      <c r="L37" s="69">
        <f ca="1">SUM(INDIRECT("'"&amp;$A34&amp;"'!L$13"):INDIRECT("'"&amp;$A34&amp;"'!L$22"))/10</f>
        <v>26.5288</v>
      </c>
      <c r="N37" t="s">
        <v>10</v>
      </c>
      <c r="O37">
        <f>[3]Meas4!P8</f>
        <v>850</v>
      </c>
    </row>
    <row r="38" spans="1:15" x14ac:dyDescent="0.3">
      <c r="A38" s="92">
        <f>[2]Punkter!$C$4</f>
        <v>4</v>
      </c>
      <c r="B38" s="93"/>
      <c r="C38" s="68">
        <f ca="1">SUM(INDIRECT("'"&amp;A34&amp;"'!C$23"):INDIRECT("'"&amp;A34&amp;"'!C$32"))/10</f>
        <v>41.096000000000004</v>
      </c>
      <c r="D38" s="57">
        <f ca="1">SUM(INDIRECT("'"&amp;$A34&amp;"'!D$23"):INDIRECT("'"&amp;$A34&amp;"'!D$32"))/10</f>
        <v>41.540800000000004</v>
      </c>
      <c r="E38" s="57">
        <f ca="1">SUM(INDIRECT("'"&amp;$A34&amp;"'!E$23"):INDIRECT("'"&amp;$A34&amp;"'!E$32"))/10</f>
        <v>36.648000000000003</v>
      </c>
      <c r="F38" s="57">
        <f ca="1">SUM(INDIRECT("'"&amp;$A34&amp;"'!F$23"):INDIRECT("'"&amp;$A34&amp;"'!F$32"))/10</f>
        <v>33.423199999999994</v>
      </c>
      <c r="G38" s="57">
        <f ca="1">SUM(INDIRECT("'"&amp;$A34&amp;"'!G$23"):INDIRECT("'"&amp;$A34&amp;"'!G$32"))/10</f>
        <v>42.541600000000003</v>
      </c>
      <c r="H38" s="57">
        <f ca="1">SUM(INDIRECT("'"&amp;$A34&amp;"'!H$23"):INDIRECT("'"&amp;$A34&amp;"'!H$32"))/10</f>
        <v>34.201599999999999</v>
      </c>
      <c r="I38" s="57">
        <f ca="1">SUM(INDIRECT("'"&amp;$A34&amp;"'!I$23"):INDIRECT("'"&amp;$A34&amp;"'!I$32"))/10</f>
        <v>29.975999999999999</v>
      </c>
      <c r="J38" s="57">
        <f ca="1">SUM(INDIRECT("'"&amp;$A34&amp;"'!J$23"):INDIRECT("'"&amp;$A34&amp;"'!J$32"))/10</f>
        <v>29.975999999999999</v>
      </c>
      <c r="K38" s="57">
        <f ca="1">SUM(INDIRECT("'"&amp;$A34&amp;"'!K$23"):INDIRECT("'"&amp;$A34&amp;"'!K$32"))/10</f>
        <v>33.311999999999998</v>
      </c>
      <c r="L38" s="69">
        <f ca="1">SUM(INDIRECT("'"&amp;$A34&amp;"'!L$23"):INDIRECT("'"&amp;$A34&amp;"'!L$32"))/10</f>
        <v>29.420000000000005</v>
      </c>
      <c r="N38" t="s">
        <v>11</v>
      </c>
      <c r="O38" s="75">
        <f>[3]Meas4!P9</f>
        <v>42668</v>
      </c>
    </row>
    <row r="39" spans="1:15" x14ac:dyDescent="0.3">
      <c r="A39" s="92">
        <f>[2]Punkter!$C$5</f>
        <v>8</v>
      </c>
      <c r="B39" s="93"/>
      <c r="C39" s="68">
        <f ca="1">SUM(INDIRECT("'"&amp;$A34&amp;"'!C$33"):INDIRECT("'"&amp;$A34&amp;"'!C$42"))/10</f>
        <v>48.323999999999998</v>
      </c>
      <c r="D39" s="57">
        <f ca="1">SUM(INDIRECT("'"&amp;$A34&amp;"'!D$33"):INDIRECT("'"&amp;$A34&amp;"'!D$42"))/10</f>
        <v>44.543199999999999</v>
      </c>
      <c r="E39" s="57">
        <f ca="1">SUM(INDIRECT("'"&amp;$A34&amp;"'!E$33"):INDIRECT("'"&amp;$A34&amp;"'!E$42"))/10</f>
        <v>43.097600000000007</v>
      </c>
      <c r="F39" s="57">
        <f ca="1">SUM(INDIRECT("'"&amp;$A34&amp;"'!F$33"):INDIRECT("'"&amp;$A34&amp;"'!F$42"))/10</f>
        <v>38.760800000000003</v>
      </c>
      <c r="G39" s="57">
        <f ca="1">SUM(INDIRECT("'"&amp;$A34&amp;"'!G$33"):INDIRECT("'"&amp;$A34&amp;"'!G$42"))/10</f>
        <v>40.317599999999999</v>
      </c>
      <c r="H39" s="57">
        <f ca="1">SUM(INDIRECT("'"&amp;$A34&amp;"'!H$33"):INDIRECT("'"&amp;$A34&amp;"'!H$42"))/10</f>
        <v>39.094399999999993</v>
      </c>
      <c r="I39" s="57">
        <f ca="1">SUM(INDIRECT("'"&amp;$A34&amp;"'!I$33"):INDIRECT("'"&amp;$A34&amp;"'!I$42"))/10</f>
        <v>34.312799999999996</v>
      </c>
      <c r="J39" s="57">
        <f ca="1">SUM(INDIRECT("'"&amp;$A34&amp;"'!J$33"):INDIRECT("'"&amp;$A34&amp;"'!J$42"))/10</f>
        <v>36.203199999999995</v>
      </c>
      <c r="K39" s="57">
        <f ca="1">SUM(INDIRECT("'"&amp;$A34&amp;"'!K$33"):INDIRECT("'"&amp;$A34&amp;"'!K$42"))/10</f>
        <v>29.308800000000002</v>
      </c>
      <c r="L39" s="69">
        <f ca="1">SUM(INDIRECT("'"&amp;$A34&amp;"'!L$33"):INDIRECT("'"&amp;$A34&amp;"'!L$42"))/10</f>
        <v>31.755200000000002</v>
      </c>
      <c r="N39" t="s">
        <v>12</v>
      </c>
      <c r="O39" s="76">
        <f>[3]Meas4!P10</f>
        <v>0.87708333333333333</v>
      </c>
    </row>
    <row r="40" spans="1:15" x14ac:dyDescent="0.3">
      <c r="A40" s="92">
        <f>[2]Punkter!$C$6</f>
        <v>15</v>
      </c>
      <c r="B40" s="93"/>
      <c r="C40" s="68">
        <f ca="1">SUM(INDIRECT("'"&amp;$A34&amp;"'!C$43"):INDIRECT("'"&amp;$A34&amp;"'!C$52"))/10</f>
        <v>0</v>
      </c>
      <c r="D40" s="57">
        <f ca="1">SUM(INDIRECT("'"&amp;$A34&amp;"'!D$43"):INDIRECT("'"&amp;$A34&amp;"'!D$52"))/10</f>
        <v>0</v>
      </c>
      <c r="E40" s="57">
        <f ca="1">SUM(INDIRECT("'"&amp;$A34&amp;"'!E$43"):INDIRECT("'"&amp;$A34&amp;"'!E$52"))/10</f>
        <v>47.434399999999997</v>
      </c>
      <c r="F40" s="57">
        <f ca="1">SUM(INDIRECT("'"&amp;$A34&amp;"'!F$43"):INDIRECT("'"&amp;$A34&amp;"'!F$52"))/10</f>
        <v>42.8752</v>
      </c>
      <c r="G40" s="57">
        <f ca="1">SUM(INDIRECT("'"&amp;$A34&amp;"'!G$43"):INDIRECT("'"&amp;$A34&amp;"'!G$52"))/10</f>
        <v>46.1</v>
      </c>
      <c r="H40" s="57">
        <f ca="1">SUM(INDIRECT("'"&amp;$A34&amp;"'!H$43"):INDIRECT("'"&amp;$A34&amp;"'!H$52"))/10</f>
        <v>46.767200000000003</v>
      </c>
      <c r="I40" s="57">
        <f ca="1">SUM(INDIRECT("'"&amp;$A34&amp;"'!I$43"):INDIRECT("'"&amp;$A34&amp;"'!I$52"))/10</f>
        <v>42.8752</v>
      </c>
      <c r="J40" s="57">
        <f ca="1">SUM(INDIRECT("'"&amp;$A34&amp;"'!J$43"):INDIRECT("'"&amp;$A34&amp;"'!J$52"))/10</f>
        <v>40.428800000000003</v>
      </c>
      <c r="K40" s="57">
        <f ca="1">SUM(INDIRECT("'"&amp;$A34&amp;"'!K$43"):INDIRECT("'"&amp;$A34&amp;"'!K$52"))/10</f>
        <v>31.866399999999999</v>
      </c>
      <c r="L40" s="69">
        <f ca="1">SUM(INDIRECT("'"&amp;$A34&amp;"'!L$43"):INDIRECT("'"&amp;$A34&amp;"'!L$52"))/10</f>
        <v>33.200800000000001</v>
      </c>
      <c r="N40" t="s">
        <v>13</v>
      </c>
      <c r="O40">
        <f>[3]Meas4!P11</f>
        <v>0</v>
      </c>
    </row>
    <row r="41" spans="1:15" ht="15" thickBot="1" x14ac:dyDescent="0.35">
      <c r="A41" s="94">
        <f>[2]Punkter!$C$7</f>
        <v>30</v>
      </c>
      <c r="B41" s="95"/>
      <c r="C41" s="70">
        <f ca="1">SUM(INDIRECT("'"&amp;$A34&amp;"'!C$53"):INDIRECT("'"&amp;$A34&amp;"'!C$62"))/10</f>
        <v>0</v>
      </c>
      <c r="D41" s="71">
        <f ca="1">SUM(INDIRECT("'"&amp;$A34&amp;"'!D$53"):INDIRECT("'"&amp;$A34&amp;"'!D$62"))/10</f>
        <v>0</v>
      </c>
      <c r="E41" s="71">
        <f ca="1">SUM(INDIRECT("'"&amp;$A34&amp;"'!E$53"):INDIRECT("'"&amp;$A34&amp;"'!E$62"))/10</f>
        <v>0</v>
      </c>
      <c r="F41" s="71">
        <f ca="1">SUM(INDIRECT("'"&amp;$A34&amp;"'!F$53"):INDIRECT("'"&amp;$A34&amp;"'!F$62"))/10</f>
        <v>49.436</v>
      </c>
      <c r="G41" s="71">
        <f ca="1">SUM(INDIRECT("'"&amp;$A34&amp;"'!G$53"):INDIRECT("'"&amp;$A34&amp;"'!G$62"))/10</f>
        <v>46.878399999999999</v>
      </c>
      <c r="H41" s="71">
        <f ca="1">SUM(INDIRECT("'"&amp;$A34&amp;"'!H$53"):INDIRECT("'"&amp;$A34&amp;"'!H$62"))/10</f>
        <v>45.099199999999996</v>
      </c>
      <c r="I41" s="71">
        <f ca="1">SUM(INDIRECT("'"&amp;$A34&amp;"'!I$53"):INDIRECT("'"&amp;$A34&amp;"'!I$62"))/10</f>
        <v>43.0976</v>
      </c>
      <c r="J41" s="71">
        <f ca="1">SUM(INDIRECT("'"&amp;$A34&amp;"'!J$53"):INDIRECT("'"&amp;$A34&amp;"'!J$62"))/10</f>
        <v>45.543999999999997</v>
      </c>
      <c r="K41" s="71">
        <f ca="1">SUM(INDIRECT("'"&amp;$A34&amp;"'!K$53"):INDIRECT("'"&amp;$A34&amp;"'!K$62"))/10</f>
        <v>38.093599999999995</v>
      </c>
      <c r="L41" s="72">
        <f ca="1">SUM(INDIRECT("'"&amp;$A34&amp;"'!L$53"):INDIRECT("'"&amp;$A34&amp;"'!L$62"))/10</f>
        <v>41.985599999999998</v>
      </c>
      <c r="N41" t="s">
        <v>14</v>
      </c>
      <c r="O41" t="str">
        <f>[3]Meas4!P12</f>
        <v>P-Plads</v>
      </c>
    </row>
    <row r="44" spans="1:15" ht="15" thickBot="1" x14ac:dyDescent="0.35"/>
    <row r="45" spans="1:15" x14ac:dyDescent="0.3">
      <c r="A45" s="80" t="s">
        <v>80</v>
      </c>
      <c r="B45" s="55" t="s">
        <v>2</v>
      </c>
      <c r="C45" s="80">
        <f>[2]Punkter!$A$2</f>
        <v>0.01</v>
      </c>
      <c r="D45" s="82"/>
      <c r="E45" s="82"/>
      <c r="F45" s="83"/>
      <c r="G45" s="80">
        <f>[2]Punkter!$A$3</f>
        <v>0.08</v>
      </c>
      <c r="H45" s="82"/>
      <c r="I45" s="83"/>
      <c r="J45" s="80">
        <f>[2]Punkter!$A$4</f>
        <v>0.34</v>
      </c>
      <c r="K45" s="83"/>
      <c r="L45" s="18">
        <f>[2]Punkter!$A$5</f>
        <v>2</v>
      </c>
      <c r="N45" t="s">
        <v>7</v>
      </c>
      <c r="O45" t="str">
        <f>[3]Meas5!P5</f>
        <v>mono 858</v>
      </c>
    </row>
    <row r="46" spans="1:15" ht="15" thickBot="1" x14ac:dyDescent="0.35">
      <c r="A46" s="100"/>
      <c r="B46" s="8" t="s">
        <v>3</v>
      </c>
      <c r="C46" s="21">
        <f>[2]Punkter!$A$2</f>
        <v>0.01</v>
      </c>
      <c r="D46" s="1">
        <f>[2]Punkter!$A$3</f>
        <v>0.08</v>
      </c>
      <c r="E46" s="1">
        <f>[2]Punkter!$A$4</f>
        <v>0.34</v>
      </c>
      <c r="F46" s="8">
        <f>[2]Punkter!$A$5</f>
        <v>2</v>
      </c>
      <c r="G46" s="21">
        <f>[2]Punkter!$A$3</f>
        <v>0.08</v>
      </c>
      <c r="H46" s="1">
        <f>[2]Punkter!$A$4</f>
        <v>0.34</v>
      </c>
      <c r="I46" s="8">
        <f>[2]Punkter!$A$5</f>
        <v>2</v>
      </c>
      <c r="J46" s="1">
        <f>[2]Punkter!$A$4</f>
        <v>0.34</v>
      </c>
      <c r="K46" s="8">
        <f>[2]Punkter!$A$5</f>
        <v>2</v>
      </c>
      <c r="L46" s="8">
        <f>[2]Punkter!$A$5</f>
        <v>2</v>
      </c>
      <c r="N46" t="s">
        <v>8</v>
      </c>
      <c r="O46" t="str">
        <f>[3]Meas5!P6</f>
        <v>mono 858</v>
      </c>
    </row>
    <row r="47" spans="1:15" x14ac:dyDescent="0.3">
      <c r="A47" s="98">
        <f>[2]Punkter!$C$2</f>
        <v>1</v>
      </c>
      <c r="B47" s="101"/>
      <c r="C47" s="65">
        <f ca="1">SUM(INDIRECT("'"&amp;$A45&amp;"'!C$3"):INDIRECT("'"&amp;$A45&amp;"'!C$12"))/10</f>
        <v>42.334000000000003</v>
      </c>
      <c r="D47" s="66">
        <f ca="1">SUM(INDIRECT("'"&amp;$A45&amp;"'!D$3"):INDIRECT("'"&amp;$A45&amp;"'!D$12"))/10</f>
        <v>37.816000000000003</v>
      </c>
      <c r="E47" s="66">
        <f ca="1">SUM(INDIRECT("'"&amp;$A45&amp;"'!E$3"):INDIRECT("'"&amp;$A45&amp;"'!E$12"))/10</f>
        <v>37.703999999999994</v>
      </c>
      <c r="F47" s="66">
        <f ca="1">SUM(INDIRECT("'"&amp;$A45&amp;"'!F$3"):INDIRECT("'"&amp;$A45&amp;"'!F$12"))/10</f>
        <v>53.188000000000002</v>
      </c>
      <c r="G47" s="66">
        <f ca="1">SUM(INDIRECT("'"&amp;$A45&amp;"'!G$3"):INDIRECT("'"&amp;$A45&amp;"'!G$12"))/10</f>
        <v>35.667000000000002</v>
      </c>
      <c r="H47" s="66">
        <f ca="1">SUM(INDIRECT("'"&amp;$A45&amp;"'!H$3"):INDIRECT("'"&amp;$A45&amp;"'!H$12"))/10</f>
        <v>34.658000000000001</v>
      </c>
      <c r="I47" s="66">
        <f ca="1">SUM(INDIRECT("'"&amp;$A45&amp;"'!I$3"):INDIRECT("'"&amp;$A45&amp;"'!I$12"))/10</f>
        <v>60.919000000000004</v>
      </c>
      <c r="J47" s="66">
        <f ca="1">SUM(INDIRECT("'"&amp;$A45&amp;"'!J$3"):INDIRECT("'"&amp;$A45&amp;"'!J$12"))/10</f>
        <v>32.447999999999993</v>
      </c>
      <c r="K47" s="66">
        <f ca="1">SUM(INDIRECT("'"&amp;$A45&amp;"'!K$3"):INDIRECT("'"&amp;$A45&amp;"'!K$12"))/10</f>
        <v>46.984999999999999</v>
      </c>
      <c r="L47" s="67">
        <f ca="1">SUM(INDIRECT("'"&amp;$A45&amp;"'!L$3"):INDIRECT("'"&amp;$A45&amp;"'!L$12"))/10</f>
        <v>31.420999999999999</v>
      </c>
      <c r="N47" t="s">
        <v>9</v>
      </c>
      <c r="O47" t="str">
        <f>[3]Meas5!P7</f>
        <v>vertical</v>
      </c>
    </row>
    <row r="48" spans="1:15" x14ac:dyDescent="0.3">
      <c r="A48" s="92">
        <f>[2]Punkter!$C$3</f>
        <v>2</v>
      </c>
      <c r="B48" s="93"/>
      <c r="C48" s="68">
        <f ca="1">SUM(INDIRECT("'"&amp;$A45&amp;"'!C$13"):INDIRECT("'"&amp;$A45&amp;"'!C$22"))/10</f>
        <v>54.048000000000002</v>
      </c>
      <c r="D48" s="57">
        <f ca="1">SUM(INDIRECT("'"&amp;$A45&amp;"'!D$13"):INDIRECT("'"&amp;$A45&amp;"'!D$22"))/10</f>
        <v>48.978999999999999</v>
      </c>
      <c r="E48" s="57">
        <f ca="1">SUM(INDIRECT("'"&amp;$A45&amp;"'!E$13"):INDIRECT("'"&amp;$A45&amp;"'!E$22"))/10</f>
        <v>40.994</v>
      </c>
      <c r="F48" s="57">
        <f ca="1">SUM(INDIRECT("'"&amp;$A45&amp;"'!F$13"):INDIRECT("'"&amp;$A45&amp;"'!F$22"))/10</f>
        <v>52.798000000000002</v>
      </c>
      <c r="G48" s="57">
        <f ca="1">SUM(INDIRECT("'"&amp;$A45&amp;"'!G$13"):INDIRECT("'"&amp;$A45&amp;"'!G$22"))/10</f>
        <v>43.88000000000001</v>
      </c>
      <c r="H48" s="57">
        <f ca="1">SUM(INDIRECT("'"&amp;$A45&amp;"'!H$13"):INDIRECT("'"&amp;$A45&amp;"'!H$22"))/10</f>
        <v>37.494</v>
      </c>
      <c r="I48" s="57">
        <f ca="1">SUM(INDIRECT("'"&amp;$A45&amp;"'!I$13"):INDIRECT("'"&amp;$A45&amp;"'!I$22"))/10</f>
        <v>52.135999999999989</v>
      </c>
      <c r="J48" s="57">
        <f ca="1">SUM(INDIRECT("'"&amp;$A45&amp;"'!J$13"):INDIRECT("'"&amp;$A45&amp;"'!J$22"))/10</f>
        <v>39.580999999999996</v>
      </c>
      <c r="K48" s="57">
        <f ca="1">SUM(INDIRECT("'"&amp;$A45&amp;"'!K$13"):INDIRECT("'"&amp;$A45&amp;"'!K$22"))/10</f>
        <v>47.612999999999992</v>
      </c>
      <c r="L48" s="69">
        <f ca="1">SUM(INDIRECT("'"&amp;$A45&amp;"'!L$13"):INDIRECT("'"&amp;$A45&amp;"'!L$22"))/10</f>
        <v>38.696000000000005</v>
      </c>
      <c r="N48" t="s">
        <v>10</v>
      </c>
      <c r="O48">
        <f>[3]Meas5!P8</f>
        <v>858</v>
      </c>
    </row>
    <row r="49" spans="1:15" x14ac:dyDescent="0.3">
      <c r="A49" s="92">
        <f>[2]Punkter!$C$4</f>
        <v>4</v>
      </c>
      <c r="B49" s="93"/>
      <c r="C49" s="68">
        <f ca="1">SUM(INDIRECT("'"&amp;A45&amp;"'!C$23"):INDIRECT("'"&amp;A45&amp;"'!C$32"))/10</f>
        <v>60.334000000000003</v>
      </c>
      <c r="D49" s="57">
        <f ca="1">SUM(INDIRECT("'"&amp;$A45&amp;"'!D$23"):INDIRECT("'"&amp;$A45&amp;"'!D$32"))/10</f>
        <v>55.89</v>
      </c>
      <c r="E49" s="57">
        <f ca="1">SUM(INDIRECT("'"&amp;$A45&amp;"'!E$23"):INDIRECT("'"&amp;$A45&amp;"'!E$32"))/10</f>
        <v>48.911000000000008</v>
      </c>
      <c r="F49" s="57">
        <f ca="1">SUM(INDIRECT("'"&amp;$A45&amp;"'!F$23"):INDIRECT("'"&amp;$A45&amp;"'!F$32"))/10</f>
        <v>50.149999999999991</v>
      </c>
      <c r="G49" s="57">
        <f ca="1">SUM(INDIRECT("'"&amp;$A45&amp;"'!G$23"):INDIRECT("'"&amp;$A45&amp;"'!G$32"))/10</f>
        <v>54.527999999999999</v>
      </c>
      <c r="H49" s="57">
        <f ca="1">SUM(INDIRECT("'"&amp;$A45&amp;"'!H$23"):INDIRECT("'"&amp;$A45&amp;"'!H$32"))/10</f>
        <v>46.412999999999997</v>
      </c>
      <c r="I49" s="57">
        <f ca="1">SUM(INDIRECT("'"&amp;$A45&amp;"'!I$23"):INDIRECT("'"&amp;$A45&amp;"'!I$32"))/10</f>
        <v>49.345000000000006</v>
      </c>
      <c r="J49" s="57">
        <f ca="1">SUM(INDIRECT("'"&amp;$A45&amp;"'!J$23"):INDIRECT("'"&amp;$A45&amp;"'!J$32"))/10</f>
        <v>43.356999999999999</v>
      </c>
      <c r="K49" s="57">
        <f ca="1">SUM(INDIRECT("'"&amp;$A45&amp;"'!K$23"):INDIRECT("'"&amp;$A45&amp;"'!K$32"))/10</f>
        <v>46.487000000000002</v>
      </c>
      <c r="L49" s="69">
        <f ca="1">SUM(INDIRECT("'"&amp;$A45&amp;"'!L$23"):INDIRECT("'"&amp;$A45&amp;"'!L$32"))/10</f>
        <v>43.978999999999999</v>
      </c>
      <c r="N49" t="s">
        <v>11</v>
      </c>
      <c r="O49" s="75">
        <f>[3]Meas5!P9</f>
        <v>42673</v>
      </c>
    </row>
    <row r="50" spans="1:15" x14ac:dyDescent="0.3">
      <c r="A50" s="92">
        <f>[2]Punkter!$C$5</f>
        <v>8</v>
      </c>
      <c r="B50" s="93"/>
      <c r="C50" s="68">
        <f ca="1">SUM(INDIRECT("'"&amp;$A45&amp;"'!C$33"):INDIRECT("'"&amp;$A45&amp;"'!C$42"))/10</f>
        <v>72.472000000000008</v>
      </c>
      <c r="D50" s="57">
        <f ca="1">SUM(INDIRECT("'"&amp;$A45&amp;"'!D$33"):INDIRECT("'"&amp;$A45&amp;"'!D$42"))/10</f>
        <v>66.980800000000016</v>
      </c>
      <c r="E50" s="57">
        <f ca="1">SUM(INDIRECT("'"&amp;$A45&amp;"'!E$33"):INDIRECT("'"&amp;$A45&amp;"'!E$42"))/10</f>
        <v>59.986000000000004</v>
      </c>
      <c r="F50" s="57">
        <f ca="1">SUM(INDIRECT("'"&amp;$A45&amp;"'!F$33"):INDIRECT("'"&amp;$A45&amp;"'!F$42"))/10</f>
        <v>53.346000000000004</v>
      </c>
      <c r="G50" s="57">
        <f ca="1">SUM(INDIRECT("'"&amp;$A45&amp;"'!G$33"):INDIRECT("'"&amp;$A45&amp;"'!G$42"))/10</f>
        <v>63.7</v>
      </c>
      <c r="H50" s="57">
        <f ca="1">SUM(INDIRECT("'"&amp;$A45&amp;"'!H$33"):INDIRECT("'"&amp;$A45&amp;"'!H$42"))/10</f>
        <v>57.307999999999993</v>
      </c>
      <c r="I50" s="57">
        <f ca="1">SUM(INDIRECT("'"&amp;$A45&amp;"'!I$33"):INDIRECT("'"&amp;$A45&amp;"'!I$42"))/10</f>
        <v>52.896000000000001</v>
      </c>
      <c r="J50" s="57">
        <f ca="1">SUM(INDIRECT("'"&amp;$A45&amp;"'!J$33"):INDIRECT("'"&amp;$A45&amp;"'!J$42"))/10</f>
        <v>53.67499999999999</v>
      </c>
      <c r="K50" s="57">
        <f ca="1">SUM(INDIRECT("'"&amp;$A45&amp;"'!K$33"):INDIRECT("'"&amp;$A45&amp;"'!K$42"))/10</f>
        <v>53.142999999999994</v>
      </c>
      <c r="L50" s="69">
        <f ca="1">SUM(INDIRECT("'"&amp;$A45&amp;"'!L$33"):INDIRECT("'"&amp;$A45&amp;"'!L$42"))/10</f>
        <v>54.783000000000001</v>
      </c>
      <c r="N50" t="s">
        <v>12</v>
      </c>
      <c r="O50" s="76">
        <f>[3]Meas5!P10</f>
        <v>0.68402777777777779</v>
      </c>
    </row>
    <row r="51" spans="1:15" x14ac:dyDescent="0.3">
      <c r="A51" s="92">
        <f>[2]Punkter!$C$6</f>
        <v>15</v>
      </c>
      <c r="B51" s="93"/>
      <c r="C51" s="68">
        <f ca="1">SUM(INDIRECT("'"&amp;$A45&amp;"'!C$43"):INDIRECT("'"&amp;$A45&amp;"'!C$52"))/10</f>
        <v>78.613000000000014</v>
      </c>
      <c r="D51" s="57">
        <f ca="1">SUM(INDIRECT("'"&amp;$A45&amp;"'!D$43"):INDIRECT("'"&amp;$A45&amp;"'!D$52"))/10</f>
        <v>81.63</v>
      </c>
      <c r="E51" s="57">
        <f ca="1">SUM(INDIRECT("'"&amp;$A45&amp;"'!E$43"):INDIRECT("'"&amp;$A45&amp;"'!E$52"))/10</f>
        <v>72.905999999999992</v>
      </c>
      <c r="F51" s="57">
        <f ca="1">SUM(INDIRECT("'"&amp;$A45&amp;"'!F$43"):INDIRECT("'"&amp;$A45&amp;"'!F$52"))/10</f>
        <v>64.135000000000005</v>
      </c>
      <c r="G51" s="57">
        <f ca="1">SUM(INDIRECT("'"&amp;$A45&amp;"'!G$43"):INDIRECT("'"&amp;$A45&amp;"'!G$52"))/10</f>
        <v>73.959999999999994</v>
      </c>
      <c r="H51" s="57">
        <f ca="1">SUM(INDIRECT("'"&amp;$A45&amp;"'!H$43"):INDIRECT("'"&amp;$A45&amp;"'!H$52"))/10</f>
        <v>68.775000000000006</v>
      </c>
      <c r="I51" s="57">
        <f ca="1">SUM(INDIRECT("'"&amp;$A45&amp;"'!I$43"):INDIRECT("'"&amp;$A45&amp;"'!I$52"))/10</f>
        <v>61.198999999999998</v>
      </c>
      <c r="J51" s="57">
        <f ca="1">SUM(INDIRECT("'"&amp;$A45&amp;"'!J$43"):INDIRECT("'"&amp;$A45&amp;"'!J$52"))/10</f>
        <v>64.322000000000003</v>
      </c>
      <c r="K51" s="57">
        <f ca="1">SUM(INDIRECT("'"&amp;$A45&amp;"'!K$43"):INDIRECT("'"&amp;$A45&amp;"'!K$52"))/10</f>
        <v>54.613999999999997</v>
      </c>
      <c r="L51" s="69">
        <f ca="1">SUM(INDIRECT("'"&amp;$A45&amp;"'!L$43"):INDIRECT("'"&amp;$A45&amp;"'!L$52"))/10</f>
        <v>52.730000000000004</v>
      </c>
      <c r="N51" t="s">
        <v>13</v>
      </c>
      <c r="O51" s="76">
        <f>[3]Meas5!P11</f>
        <v>0.73472222222222217</v>
      </c>
    </row>
    <row r="52" spans="1:15" ht="15" thickBot="1" x14ac:dyDescent="0.35">
      <c r="A52" s="94">
        <f>[2]Punkter!$C$7</f>
        <v>30</v>
      </c>
      <c r="B52" s="95"/>
      <c r="C52" s="70">
        <f ca="1">SUM(INDIRECT("'"&amp;$A45&amp;"'!C$53"):INDIRECT("'"&amp;$A45&amp;"'!C$62"))/10</f>
        <v>93.707999999999998</v>
      </c>
      <c r="D52" s="71">
        <f ca="1">SUM(INDIRECT("'"&amp;$A45&amp;"'!D$53"):INDIRECT("'"&amp;$A45&amp;"'!D$62"))/10</f>
        <v>88.39500000000001</v>
      </c>
      <c r="E52" s="71">
        <f ca="1">SUM(INDIRECT("'"&amp;$A45&amp;"'!E$53"):INDIRECT("'"&amp;$A45&amp;"'!E$62"))/10</f>
        <v>83.007000000000005</v>
      </c>
      <c r="F52" s="71">
        <f ca="1">SUM(INDIRECT("'"&amp;$A45&amp;"'!F$53"):INDIRECT("'"&amp;$A45&amp;"'!F$62"))/10</f>
        <v>77.501999999999995</v>
      </c>
      <c r="G52" s="71">
        <f ca="1">SUM(INDIRECT("'"&amp;$A45&amp;"'!G$53"):INDIRECT("'"&amp;$A45&amp;"'!G$62"))/10</f>
        <v>85.03400000000002</v>
      </c>
      <c r="H52" s="71">
        <f ca="1">SUM(INDIRECT("'"&amp;$A45&amp;"'!H$53"):INDIRECT("'"&amp;$A45&amp;"'!H$62"))/10</f>
        <v>79.972999999999999</v>
      </c>
      <c r="I52" s="71">
        <f ca="1">SUM(INDIRECT("'"&amp;$A45&amp;"'!I$53"):INDIRECT("'"&amp;$A45&amp;"'!I$62"))/10</f>
        <v>74.004999999999995</v>
      </c>
      <c r="J52" s="71">
        <f ca="1">SUM(INDIRECT("'"&amp;$A45&amp;"'!J$53"):INDIRECT("'"&amp;$A45&amp;"'!J$62"))/10</f>
        <v>76.278999999999996</v>
      </c>
      <c r="K52" s="71">
        <f ca="1">SUM(INDIRECT("'"&amp;$A45&amp;"'!K$53"):INDIRECT("'"&amp;$A45&amp;"'!K$62"))/10</f>
        <v>65.751999999999995</v>
      </c>
      <c r="L52" s="72">
        <f ca="1">SUM(INDIRECT("'"&amp;$A45&amp;"'!L$53"):INDIRECT("'"&amp;$A45&amp;"'!L$62"))/10</f>
        <v>64.765000000000001</v>
      </c>
      <c r="N52" t="s">
        <v>14</v>
      </c>
      <c r="O52" t="str">
        <f>[3]Meas5!P12</f>
        <v>P-Plads</v>
      </c>
    </row>
    <row r="55" spans="1:15" ht="15" thickBot="1" x14ac:dyDescent="0.35"/>
    <row r="56" spans="1:15" x14ac:dyDescent="0.3">
      <c r="A56" s="80" t="s">
        <v>81</v>
      </c>
      <c r="B56" s="55" t="s">
        <v>2</v>
      </c>
      <c r="C56" s="80">
        <f>[2]Punkter!$A$2</f>
        <v>0.01</v>
      </c>
      <c r="D56" s="82"/>
      <c r="E56" s="82"/>
      <c r="F56" s="83"/>
      <c r="G56" s="80">
        <f>[2]Punkter!$A$3</f>
        <v>0.08</v>
      </c>
      <c r="H56" s="82"/>
      <c r="I56" s="83"/>
      <c r="J56" s="80">
        <f>[2]Punkter!$A$4</f>
        <v>0.34</v>
      </c>
      <c r="K56" s="83"/>
      <c r="L56" s="18">
        <f>[2]Punkter!$A$5</f>
        <v>2</v>
      </c>
      <c r="N56" t="s">
        <v>7</v>
      </c>
      <c r="O56" t="str">
        <f>[3]Meas6!P5</f>
        <v>mono 858</v>
      </c>
    </row>
    <row r="57" spans="1:15" ht="15" thickBot="1" x14ac:dyDescent="0.35">
      <c r="A57" s="100"/>
      <c r="B57" s="8" t="s">
        <v>3</v>
      </c>
      <c r="C57" s="21">
        <f>[2]Punkter!$A$2</f>
        <v>0.01</v>
      </c>
      <c r="D57" s="1">
        <f>[2]Punkter!$A$3</f>
        <v>0.08</v>
      </c>
      <c r="E57" s="1">
        <f>[2]Punkter!$A$4</f>
        <v>0.34</v>
      </c>
      <c r="F57" s="8">
        <f>[2]Punkter!$A$5</f>
        <v>2</v>
      </c>
      <c r="G57" s="21">
        <f>[2]Punkter!$A$3</f>
        <v>0.08</v>
      </c>
      <c r="H57" s="1">
        <f>[2]Punkter!$A$4</f>
        <v>0.34</v>
      </c>
      <c r="I57" s="8">
        <f>[2]Punkter!$A$5</f>
        <v>2</v>
      </c>
      <c r="J57" s="1">
        <f>[2]Punkter!$A$4</f>
        <v>0.34</v>
      </c>
      <c r="K57" s="8">
        <f>[2]Punkter!$A$5</f>
        <v>2</v>
      </c>
      <c r="L57" s="8">
        <f>[2]Punkter!$A$5</f>
        <v>2</v>
      </c>
      <c r="N57" t="s">
        <v>8</v>
      </c>
      <c r="O57" t="str">
        <f>[3]Meas6!P6</f>
        <v>mono 858</v>
      </c>
    </row>
    <row r="58" spans="1:15" x14ac:dyDescent="0.3">
      <c r="A58" s="98">
        <f>[2]Punkter!$C$2</f>
        <v>1</v>
      </c>
      <c r="B58" s="101"/>
      <c r="C58" s="65">
        <f ca="1">SUM(INDIRECT("'"&amp;$A56&amp;"'!C$3"):INDIRECT("'"&amp;$A56&amp;"'!C$12"))/10</f>
        <v>63.123000000000005</v>
      </c>
      <c r="D58" s="66">
        <f ca="1">SUM(INDIRECT("'"&amp;$A56&amp;"'!D$3"):INDIRECT("'"&amp;$A56&amp;"'!D$12"))/10</f>
        <v>45.220999999999989</v>
      </c>
      <c r="E58" s="66">
        <f ca="1">SUM(INDIRECT("'"&amp;$A56&amp;"'!E$3"):INDIRECT("'"&amp;$A56&amp;"'!E$12"))/10</f>
        <v>39.641000000000005</v>
      </c>
      <c r="F58" s="66">
        <f ca="1">SUM(INDIRECT("'"&amp;$A56&amp;"'!F$3"):INDIRECT("'"&amp;$A56&amp;"'!F$12"))/10</f>
        <v>39.502000000000002</v>
      </c>
      <c r="G58" s="66">
        <f ca="1">SUM(INDIRECT("'"&amp;$A56&amp;"'!G$3"):INDIRECT("'"&amp;$A56&amp;"'!G$12"))/10</f>
        <v>40.648999999999994</v>
      </c>
      <c r="H58" s="66">
        <f ca="1">SUM(INDIRECT("'"&amp;$A56&amp;"'!H$3"):INDIRECT("'"&amp;$A56&amp;"'!H$12"))/10</f>
        <v>34.427</v>
      </c>
      <c r="I58" s="66">
        <f ca="1">SUM(INDIRECT("'"&amp;$A56&amp;"'!I$3"):INDIRECT("'"&amp;$A56&amp;"'!I$12"))/10</f>
        <v>39.844000000000001</v>
      </c>
      <c r="J58" s="66">
        <f ca="1">SUM(INDIRECT("'"&amp;$A56&amp;"'!J$3"):INDIRECT("'"&amp;$A56&amp;"'!J$12"))/10</f>
        <v>28.707000000000001</v>
      </c>
      <c r="K58" s="66">
        <f ca="1">SUM(INDIRECT("'"&amp;$A56&amp;"'!K$3"):INDIRECT("'"&amp;$A56&amp;"'!K$12"))/10</f>
        <v>39.366999999999997</v>
      </c>
      <c r="L58" s="67">
        <f ca="1">SUM(INDIRECT("'"&amp;$A56&amp;"'!L$3"):INDIRECT("'"&amp;$A56&amp;"'!L$12"))/10</f>
        <v>32.128</v>
      </c>
      <c r="N58" t="s">
        <v>9</v>
      </c>
      <c r="O58" t="str">
        <f>[3]Meas6!P7</f>
        <v>horisontal</v>
      </c>
    </row>
    <row r="59" spans="1:15" x14ac:dyDescent="0.3">
      <c r="A59" s="92">
        <f>[2]Punkter!$C$3</f>
        <v>2</v>
      </c>
      <c r="B59" s="93"/>
      <c r="C59" s="68">
        <f ca="1">SUM(INDIRECT("'"&amp;$A56&amp;"'!C$13"):INDIRECT("'"&amp;$A56&amp;"'!C$22"))/10</f>
        <v>58.331000000000003</v>
      </c>
      <c r="D59" s="57">
        <f ca="1">SUM(INDIRECT("'"&amp;$A56&amp;"'!D$13"):INDIRECT("'"&amp;$A56&amp;"'!D$22"))/10</f>
        <v>52.962000000000003</v>
      </c>
      <c r="E59" s="57">
        <f ca="1">SUM(INDIRECT("'"&amp;$A56&amp;"'!E$13"):INDIRECT("'"&amp;$A56&amp;"'!E$22"))/10</f>
        <v>51.207999999999991</v>
      </c>
      <c r="F59" s="57">
        <f ca="1">SUM(INDIRECT("'"&amp;$A56&amp;"'!F$13"):INDIRECT("'"&amp;$A56&amp;"'!F$22"))/10</f>
        <v>42.500999999999998</v>
      </c>
      <c r="G59" s="57">
        <f ca="1">SUM(INDIRECT("'"&amp;$A56&amp;"'!G$13"):INDIRECT("'"&amp;$A56&amp;"'!G$22"))/10</f>
        <v>45.129999999999995</v>
      </c>
      <c r="H59" s="57">
        <f ca="1">SUM(INDIRECT("'"&amp;$A56&amp;"'!H$13"):INDIRECT("'"&amp;$A56&amp;"'!H$22"))/10</f>
        <v>44.247</v>
      </c>
      <c r="I59" s="57">
        <f ca="1">SUM(INDIRECT("'"&amp;$A56&amp;"'!I$13"):INDIRECT("'"&amp;$A56&amp;"'!I$22"))/10</f>
        <v>40.419000000000004</v>
      </c>
      <c r="J59" s="57">
        <f ca="1">SUM(INDIRECT("'"&amp;$A56&amp;"'!J$13"):INDIRECT("'"&amp;$A56&amp;"'!J$22"))/10</f>
        <v>38.390999999999998</v>
      </c>
      <c r="K59" s="57">
        <f ca="1">SUM(INDIRECT("'"&amp;$A56&amp;"'!K$13"):INDIRECT("'"&amp;$A56&amp;"'!K$22"))/10</f>
        <v>53.862000000000002</v>
      </c>
      <c r="L59" s="69">
        <f ca="1">SUM(INDIRECT("'"&amp;$A56&amp;"'!L$13"):INDIRECT("'"&amp;$A56&amp;"'!L$22"))/10</f>
        <v>37.435999999999993</v>
      </c>
      <c r="N59" t="s">
        <v>10</v>
      </c>
      <c r="O59">
        <f>[3]Meas6!P8</f>
        <v>858</v>
      </c>
    </row>
    <row r="60" spans="1:15" x14ac:dyDescent="0.3">
      <c r="A60" s="92">
        <f>[2]Punkter!$C$4</f>
        <v>4</v>
      </c>
      <c r="B60" s="93"/>
      <c r="C60" s="68">
        <f ca="1">SUM(INDIRECT("'"&amp;A56&amp;"'!C$23"):INDIRECT("'"&amp;A56&amp;"'!C$32"))/10</f>
        <v>70.258999999999986</v>
      </c>
      <c r="D60" s="57">
        <f ca="1">SUM(INDIRECT("'"&amp;$A56&amp;"'!D$23"):INDIRECT("'"&amp;$A56&amp;"'!D$32"))/10</f>
        <v>64.771999999999991</v>
      </c>
      <c r="E60" s="57">
        <f ca="1">SUM(INDIRECT("'"&amp;$A56&amp;"'!E$23"):INDIRECT("'"&amp;$A56&amp;"'!E$32"))/10</f>
        <v>60.532999999999994</v>
      </c>
      <c r="F60" s="57">
        <f ca="1">SUM(INDIRECT("'"&amp;$A56&amp;"'!F$23"):INDIRECT("'"&amp;$A56&amp;"'!F$32"))/10</f>
        <v>48.997999999999998</v>
      </c>
      <c r="G60" s="57">
        <f ca="1">SUM(INDIRECT("'"&amp;$A56&amp;"'!G$23"):INDIRECT("'"&amp;$A56&amp;"'!G$32"))/10</f>
        <v>57.512999999999991</v>
      </c>
      <c r="H60" s="57">
        <f ca="1">SUM(INDIRECT("'"&amp;$A56&amp;"'!H$23"):INDIRECT("'"&amp;$A56&amp;"'!H$32"))/10</f>
        <v>57.383000000000003</v>
      </c>
      <c r="I60" s="57">
        <f ca="1">SUM(INDIRECT("'"&amp;$A56&amp;"'!I$23"):INDIRECT("'"&amp;$A56&amp;"'!I$32"))/10</f>
        <v>43.32</v>
      </c>
      <c r="J60" s="57">
        <f ca="1">SUM(INDIRECT("'"&amp;$A56&amp;"'!J$23"):INDIRECT("'"&amp;$A56&amp;"'!J$32"))/10</f>
        <v>50.466000000000001</v>
      </c>
      <c r="K60" s="57">
        <f ca="1">SUM(INDIRECT("'"&amp;$A56&amp;"'!K$23"):INDIRECT("'"&amp;$A56&amp;"'!K$32"))/10</f>
        <v>38.896000000000001</v>
      </c>
      <c r="L60" s="69">
        <f ca="1">SUM(INDIRECT("'"&amp;$A56&amp;"'!L$23"):INDIRECT("'"&amp;$A56&amp;"'!L$32"))/10</f>
        <v>43.355000000000004</v>
      </c>
      <c r="N60" t="s">
        <v>11</v>
      </c>
      <c r="O60" s="75">
        <f>[3]Meas6!P9</f>
        <v>42673</v>
      </c>
    </row>
    <row r="61" spans="1:15" x14ac:dyDescent="0.3">
      <c r="A61" s="92">
        <f>[2]Punkter!$C$5</f>
        <v>8</v>
      </c>
      <c r="B61" s="93"/>
      <c r="C61" s="68">
        <f ca="1">SUM(INDIRECT("'"&amp;$A56&amp;"'!C$33"):INDIRECT("'"&amp;$A56&amp;"'!C$42"))/10</f>
        <v>85.628</v>
      </c>
      <c r="D61" s="57">
        <f ca="1">SUM(INDIRECT("'"&amp;$A56&amp;"'!D$33"):INDIRECT("'"&amp;$A56&amp;"'!D$42"))/10</f>
        <v>75.384000000000029</v>
      </c>
      <c r="E61" s="57">
        <f ca="1">SUM(INDIRECT("'"&amp;$A56&amp;"'!E$33"):INDIRECT("'"&amp;$A56&amp;"'!E$42"))/10</f>
        <v>69.427999999999997</v>
      </c>
      <c r="F61" s="57">
        <f ca="1">SUM(INDIRECT("'"&amp;$A56&amp;"'!F$33"):INDIRECT("'"&amp;$A56&amp;"'!F$42"))/10</f>
        <v>55.802</v>
      </c>
      <c r="G61" s="57">
        <f ca="1">SUM(INDIRECT("'"&amp;$A56&amp;"'!G$33"):INDIRECT("'"&amp;$A56&amp;"'!G$42"))/10</f>
        <v>74.748999999999995</v>
      </c>
      <c r="H61" s="57">
        <f ca="1">SUM(INDIRECT("'"&amp;$A56&amp;"'!H$33"):INDIRECT("'"&amp;$A56&amp;"'!H$42"))/10</f>
        <v>66.368000000000009</v>
      </c>
      <c r="I61" s="57">
        <f ca="1">SUM(INDIRECT("'"&amp;$A56&amp;"'!I$33"):INDIRECT("'"&amp;$A56&amp;"'!I$42"))/10</f>
        <v>50.744000000000007</v>
      </c>
      <c r="J61" s="57">
        <f ca="1">SUM(INDIRECT("'"&amp;$A56&amp;"'!J$33"):INDIRECT("'"&amp;$A56&amp;"'!J$42"))/10</f>
        <v>62.847999999999999</v>
      </c>
      <c r="K61" s="57">
        <f ca="1">SUM(INDIRECT("'"&amp;$A56&amp;"'!K$33"):INDIRECT("'"&amp;$A56&amp;"'!K$42"))/10</f>
        <v>48.116</v>
      </c>
      <c r="L61" s="69">
        <f ca="1">SUM(INDIRECT("'"&amp;$A56&amp;"'!L$33"):INDIRECT("'"&amp;$A56&amp;"'!L$42"))/10</f>
        <v>46.220000000000006</v>
      </c>
      <c r="N61" t="s">
        <v>12</v>
      </c>
      <c r="O61">
        <f>[3]Meas6!P10</f>
        <v>0</v>
      </c>
    </row>
    <row r="62" spans="1:15" x14ac:dyDescent="0.3">
      <c r="A62" s="92">
        <f>[2]Punkter!$C$6</f>
        <v>15</v>
      </c>
      <c r="B62" s="93"/>
      <c r="C62" s="68">
        <f ca="1">SUM(INDIRECT("'"&amp;$A56&amp;"'!C$43"):INDIRECT("'"&amp;$A56&amp;"'!C$52"))/10</f>
        <v>91.000999999999976</v>
      </c>
      <c r="D62" s="57">
        <f ca="1">SUM(INDIRECT("'"&amp;$A56&amp;"'!D$43"):INDIRECT("'"&amp;$A56&amp;"'!D$52"))/10</f>
        <v>83.39500000000001</v>
      </c>
      <c r="E62" s="57">
        <f ca="1">SUM(INDIRECT("'"&amp;$A56&amp;"'!E$43"):INDIRECT("'"&amp;$A56&amp;"'!E$52"))/10</f>
        <v>85.358999999999995</v>
      </c>
      <c r="F62" s="57">
        <f ca="1">SUM(INDIRECT("'"&amp;$A56&amp;"'!F$43"):INDIRECT("'"&amp;$A56&amp;"'!F$52"))/10</f>
        <v>70.826999999999998</v>
      </c>
      <c r="G62" s="57">
        <f ca="1">SUM(INDIRECT("'"&amp;$A56&amp;"'!G$43"):INDIRECT("'"&amp;$A56&amp;"'!G$52"))/10</f>
        <v>79.609000000000009</v>
      </c>
      <c r="H62" s="57">
        <f ca="1">SUM(INDIRECT("'"&amp;$A56&amp;"'!H$43"):INDIRECT("'"&amp;$A56&amp;"'!H$52"))/10</f>
        <v>79.783999999999992</v>
      </c>
      <c r="I62" s="57">
        <f ca="1">SUM(INDIRECT("'"&amp;$A56&amp;"'!I$43"):INDIRECT("'"&amp;$A56&amp;"'!I$52"))/10</f>
        <v>62.203999999999994</v>
      </c>
      <c r="J62" s="57">
        <f ca="1">SUM(INDIRECT("'"&amp;$A56&amp;"'!J$43"):INDIRECT("'"&amp;$A56&amp;"'!J$52"))/10</f>
        <v>79.353999999999999</v>
      </c>
      <c r="K62" s="57">
        <f ca="1">SUM(INDIRECT("'"&amp;$A56&amp;"'!K$43"):INDIRECT("'"&amp;$A56&amp;"'!K$52"))/10</f>
        <v>58.641999999999996</v>
      </c>
      <c r="L62" s="69">
        <f ca="1">SUM(INDIRECT("'"&amp;$A56&amp;"'!L$43"):INDIRECT("'"&amp;$A56&amp;"'!L$52"))/10</f>
        <v>50.772999999999996</v>
      </c>
      <c r="N62" t="s">
        <v>13</v>
      </c>
      <c r="O62">
        <f>[3]Meas6!P11</f>
        <v>0</v>
      </c>
    </row>
    <row r="63" spans="1:15" ht="15" thickBot="1" x14ac:dyDescent="0.35">
      <c r="A63" s="94">
        <f>[2]Punkter!$C$7</f>
        <v>30</v>
      </c>
      <c r="B63" s="95"/>
      <c r="C63" s="70">
        <f ca="1">SUM(INDIRECT("'"&amp;$A56&amp;"'!C$53"):INDIRECT("'"&amp;$A56&amp;"'!C$62"))/10</f>
        <v>90.730999999999995</v>
      </c>
      <c r="D63" s="71">
        <f ca="1">SUM(INDIRECT("'"&amp;$A56&amp;"'!D$53"):INDIRECT("'"&amp;$A56&amp;"'!D$62"))/10</f>
        <v>95.372</v>
      </c>
      <c r="E63" s="71">
        <f ca="1">SUM(INDIRECT("'"&amp;$A56&amp;"'!E$53"):INDIRECT("'"&amp;$A56&amp;"'!E$62"))/10</f>
        <v>85.328999999999994</v>
      </c>
      <c r="F63" s="71">
        <f ca="1">SUM(INDIRECT("'"&amp;$A56&amp;"'!F$53"):INDIRECT("'"&amp;$A56&amp;"'!F$62"))/10</f>
        <v>83.948000000000008</v>
      </c>
      <c r="G63" s="71">
        <f ca="1">SUM(INDIRECT("'"&amp;$A56&amp;"'!G$53"):INDIRECT("'"&amp;$A56&amp;"'!G$62"))/10</f>
        <v>90.85</v>
      </c>
      <c r="H63" s="71">
        <f ca="1">SUM(INDIRECT("'"&amp;$A56&amp;"'!H$53"):INDIRECT("'"&amp;$A56&amp;"'!H$62"))/10</f>
        <v>81.356999999999999</v>
      </c>
      <c r="I63" s="71">
        <f ca="1">SUM(INDIRECT("'"&amp;$A56&amp;"'!I$53"):INDIRECT("'"&amp;$A56&amp;"'!I$62"))/10</f>
        <v>73.241000000000014</v>
      </c>
      <c r="J63" s="71">
        <f ca="1">SUM(INDIRECT("'"&amp;$A56&amp;"'!J$53"):INDIRECT("'"&amp;$A56&amp;"'!J$62"))/10</f>
        <v>78.238</v>
      </c>
      <c r="K63" s="71">
        <f ca="1">SUM(INDIRECT("'"&amp;$A56&amp;"'!K$53"):INDIRECT("'"&amp;$A56&amp;"'!K$62"))/10</f>
        <v>68.022999999999996</v>
      </c>
      <c r="L63" s="72">
        <f ca="1">SUM(INDIRECT("'"&amp;$A56&amp;"'!L$53"):INDIRECT("'"&amp;$A56&amp;"'!L$62"))/10</f>
        <v>61.143000000000008</v>
      </c>
      <c r="N63" t="s">
        <v>14</v>
      </c>
      <c r="O63" t="str">
        <f>[3]Meas6!P12</f>
        <v>P-Plads</v>
      </c>
    </row>
    <row r="66" spans="1:15" ht="15" thickBot="1" x14ac:dyDescent="0.35"/>
    <row r="67" spans="1:15" x14ac:dyDescent="0.3">
      <c r="A67" s="80" t="s">
        <v>82</v>
      </c>
      <c r="B67" s="55" t="s">
        <v>2</v>
      </c>
      <c r="C67" s="80">
        <f>[2]Punkter!$A$2</f>
        <v>0.01</v>
      </c>
      <c r="D67" s="82"/>
      <c r="E67" s="82"/>
      <c r="F67" s="83"/>
      <c r="G67" s="80">
        <f>[2]Punkter!$A$3</f>
        <v>0.08</v>
      </c>
      <c r="H67" s="82"/>
      <c r="I67" s="83"/>
      <c r="J67" s="80">
        <f>[2]Punkter!$A$4</f>
        <v>0.34</v>
      </c>
      <c r="K67" s="83"/>
      <c r="L67" s="18">
        <f>[2]Punkter!$A$5</f>
        <v>2</v>
      </c>
      <c r="N67" t="s">
        <v>7</v>
      </c>
      <c r="O67" t="str">
        <f>[3]Meas7!P5</f>
        <v>patch 858</v>
      </c>
    </row>
    <row r="68" spans="1:15" ht="15" thickBot="1" x14ac:dyDescent="0.35">
      <c r="A68" s="100"/>
      <c r="B68" s="8" t="s">
        <v>3</v>
      </c>
      <c r="C68" s="21">
        <f>[2]Punkter!$A$2</f>
        <v>0.01</v>
      </c>
      <c r="D68" s="1">
        <f>[2]Punkter!$A$3</f>
        <v>0.08</v>
      </c>
      <c r="E68" s="1">
        <f>[2]Punkter!$A$4</f>
        <v>0.34</v>
      </c>
      <c r="F68" s="8">
        <f>[2]Punkter!$A$5</f>
        <v>2</v>
      </c>
      <c r="G68" s="21">
        <f>[2]Punkter!$A$3</f>
        <v>0.08</v>
      </c>
      <c r="H68" s="1">
        <f>[2]Punkter!$A$4</f>
        <v>0.34</v>
      </c>
      <c r="I68" s="8">
        <f>[2]Punkter!$A$5</f>
        <v>2</v>
      </c>
      <c r="J68" s="1">
        <f>[2]Punkter!$A$4</f>
        <v>0.34</v>
      </c>
      <c r="K68" s="8">
        <f>[2]Punkter!$A$5</f>
        <v>2</v>
      </c>
      <c r="L68" s="8">
        <f>[2]Punkter!$A$5</f>
        <v>2</v>
      </c>
      <c r="N68" t="s">
        <v>8</v>
      </c>
      <c r="O68" t="str">
        <f>[3]Meas7!P6</f>
        <v>patch 858</v>
      </c>
    </row>
    <row r="69" spans="1:15" x14ac:dyDescent="0.3">
      <c r="A69" s="98">
        <f>[2]Punkter!$C$2</f>
        <v>1</v>
      </c>
      <c r="B69" s="101"/>
      <c r="C69" s="65">
        <f ca="1">SUM(INDIRECT("'"&amp;$A67&amp;"'!C$3"):INDIRECT("'"&amp;$A67&amp;"'!C$12"))/10</f>
        <v>42.773000000000003</v>
      </c>
      <c r="D69" s="66">
        <f ca="1">SUM(INDIRECT("'"&amp;$A67&amp;"'!D$3"):INDIRECT("'"&amp;$A67&amp;"'!D$12"))/10</f>
        <v>45.875999999999998</v>
      </c>
      <c r="E69" s="66">
        <f ca="1">SUM(INDIRECT("'"&amp;$A67&amp;"'!E$3"):INDIRECT("'"&amp;$A67&amp;"'!E$12"))/10</f>
        <v>40.635999999999996</v>
      </c>
      <c r="F69" s="66">
        <f ca="1">SUM(INDIRECT("'"&amp;$A67&amp;"'!F$3"):INDIRECT("'"&amp;$A67&amp;"'!F$12"))/10</f>
        <v>52.975999999999999</v>
      </c>
      <c r="G69" s="66">
        <f ca="1">SUM(INDIRECT("'"&amp;$A67&amp;"'!G$3"):INDIRECT("'"&amp;$A67&amp;"'!G$12"))/10</f>
        <v>44.290000000000006</v>
      </c>
      <c r="H69" s="66">
        <f ca="1">SUM(INDIRECT("'"&amp;$A67&amp;"'!H$3"):INDIRECT("'"&amp;$A67&amp;"'!H$12"))/10</f>
        <v>41.417999999999992</v>
      </c>
      <c r="I69" s="66">
        <f ca="1">SUM(INDIRECT("'"&amp;$A67&amp;"'!I$3"):INDIRECT("'"&amp;$A67&amp;"'!I$12"))/10</f>
        <v>56.921000000000006</v>
      </c>
      <c r="J69" s="66">
        <f ca="1">SUM(INDIRECT("'"&amp;$A67&amp;"'!J$3"):INDIRECT("'"&amp;$A67&amp;"'!J$12"))/10</f>
        <v>38.025999999999996</v>
      </c>
      <c r="K69" s="66">
        <f ca="1">SUM(INDIRECT("'"&amp;$A67&amp;"'!K$3"):INDIRECT("'"&amp;$A67&amp;"'!K$12"))/10</f>
        <v>53.07500000000001</v>
      </c>
      <c r="L69" s="67">
        <f ca="1">SUM(INDIRECT("'"&amp;$A67&amp;"'!L$3"):INDIRECT("'"&amp;$A67&amp;"'!L$12"))/10</f>
        <v>41.241999999999997</v>
      </c>
      <c r="N69" t="s">
        <v>9</v>
      </c>
      <c r="O69" t="str">
        <f>[3]Meas7!P7</f>
        <v>vertical</v>
      </c>
    </row>
    <row r="70" spans="1:15" x14ac:dyDescent="0.3">
      <c r="A70" s="92">
        <f>[2]Punkter!$C$3</f>
        <v>2</v>
      </c>
      <c r="B70" s="93"/>
      <c r="C70" s="68">
        <f ca="1">SUM(INDIRECT("'"&amp;$A67&amp;"'!C$13"):INDIRECT("'"&amp;$A67&amp;"'!C$22"))/10</f>
        <v>57.536999999999999</v>
      </c>
      <c r="D70" s="57">
        <f ca="1">SUM(INDIRECT("'"&amp;$A67&amp;"'!D$13"):INDIRECT("'"&amp;$A67&amp;"'!D$22"))/10</f>
        <v>55.67</v>
      </c>
      <c r="E70" s="57">
        <f ca="1">SUM(INDIRECT("'"&amp;$A67&amp;"'!E$13"):INDIRECT("'"&amp;$A67&amp;"'!E$22"))/10</f>
        <v>48.488</v>
      </c>
      <c r="F70" s="57">
        <f ca="1">SUM(INDIRECT("'"&amp;$A67&amp;"'!F$13"):INDIRECT("'"&amp;$A67&amp;"'!F$22"))/10</f>
        <v>52.634</v>
      </c>
      <c r="G70" s="57">
        <f ca="1">SUM(INDIRECT("'"&amp;$A67&amp;"'!G$13"):INDIRECT("'"&amp;$A67&amp;"'!G$22"))/10</f>
        <v>54.863999999999997</v>
      </c>
      <c r="H70" s="57">
        <f ca="1">SUM(INDIRECT("'"&amp;$A67&amp;"'!H$13"):INDIRECT("'"&amp;$A67&amp;"'!H$22"))/10</f>
        <v>49.117000000000004</v>
      </c>
      <c r="I70" s="57">
        <f ca="1">SUM(INDIRECT("'"&amp;$A67&amp;"'!I$13"):INDIRECT("'"&amp;$A67&amp;"'!I$22"))/10</f>
        <v>56.012000000000015</v>
      </c>
      <c r="J70" s="57">
        <f ca="1">SUM(INDIRECT("'"&amp;$A67&amp;"'!J$13"):INDIRECT("'"&amp;$A67&amp;"'!J$22"))/10</f>
        <v>45.333999999999996</v>
      </c>
      <c r="K70" s="57">
        <f ca="1">SUM(INDIRECT("'"&amp;$A67&amp;"'!K$13"):INDIRECT("'"&amp;$A67&amp;"'!K$22"))/10</f>
        <v>56.051000000000002</v>
      </c>
      <c r="L70" s="69">
        <f ca="1">SUM(INDIRECT("'"&amp;$A67&amp;"'!L$13"):INDIRECT("'"&amp;$A67&amp;"'!L$22"))/10</f>
        <v>46.472999999999999</v>
      </c>
      <c r="N70" t="s">
        <v>10</v>
      </c>
      <c r="O70">
        <f>[3]Meas7!P8</f>
        <v>858</v>
      </c>
    </row>
    <row r="71" spans="1:15" x14ac:dyDescent="0.3">
      <c r="A71" s="92">
        <f>[2]Punkter!$C$4</f>
        <v>4</v>
      </c>
      <c r="B71" s="93"/>
      <c r="C71" s="68">
        <f ca="1">SUM(INDIRECT("'"&amp;A67&amp;"'!C$23"):INDIRECT("'"&amp;A67&amp;"'!C$32"))/10</f>
        <v>66.534000000000006</v>
      </c>
      <c r="D71" s="57">
        <f ca="1">SUM(INDIRECT("'"&amp;$A67&amp;"'!D$23"):INDIRECT("'"&amp;$A67&amp;"'!D$32"))/10</f>
        <v>64.836999999999989</v>
      </c>
      <c r="E71" s="57">
        <f ca="1">SUM(INDIRECT("'"&amp;$A67&amp;"'!E$23"):INDIRECT("'"&amp;$A67&amp;"'!E$32"))/10</f>
        <v>57.600999999999999</v>
      </c>
      <c r="F71" s="57">
        <f ca="1">SUM(INDIRECT("'"&amp;$A67&amp;"'!F$23"):INDIRECT("'"&amp;$A67&amp;"'!F$32"))/10</f>
        <v>54.896999999999991</v>
      </c>
      <c r="G71" s="57">
        <f ca="1">SUM(INDIRECT("'"&amp;$A67&amp;"'!G$23"):INDIRECT("'"&amp;$A67&amp;"'!G$32"))/10</f>
        <v>63.375999999999998</v>
      </c>
      <c r="H71" s="57">
        <f ca="1">SUM(INDIRECT("'"&amp;$A67&amp;"'!H$23"):INDIRECT("'"&amp;$A67&amp;"'!H$32"))/10</f>
        <v>59.527999999999999</v>
      </c>
      <c r="I71" s="57">
        <f ca="1">SUM(INDIRECT("'"&amp;$A67&amp;"'!I$23"):INDIRECT("'"&amp;$A67&amp;"'!I$32"))/10</f>
        <v>55.337000000000003</v>
      </c>
      <c r="J71" s="57">
        <f ca="1">SUM(INDIRECT("'"&amp;$A67&amp;"'!J$23"):INDIRECT("'"&amp;$A67&amp;"'!J$32"))/10</f>
        <v>51.475000000000001</v>
      </c>
      <c r="K71" s="57">
        <f ca="1">SUM(INDIRECT("'"&amp;$A67&amp;"'!K$23"):INDIRECT("'"&amp;$A67&amp;"'!K$32"))/10</f>
        <v>53.625999999999998</v>
      </c>
      <c r="L71" s="69">
        <f ca="1">SUM(INDIRECT("'"&amp;$A67&amp;"'!L$23"):INDIRECT("'"&amp;$A67&amp;"'!L$32"))/10</f>
        <v>53.698</v>
      </c>
      <c r="N71" t="s">
        <v>11</v>
      </c>
      <c r="O71" s="75">
        <f>[3]Meas7!P9</f>
        <v>42673</v>
      </c>
    </row>
    <row r="72" spans="1:15" x14ac:dyDescent="0.3">
      <c r="A72" s="92">
        <f>[2]Punkter!$C$5</f>
        <v>8</v>
      </c>
      <c r="B72" s="93"/>
      <c r="C72" s="68">
        <f ca="1">SUM(INDIRECT("'"&amp;$A67&amp;"'!C$33"):INDIRECT("'"&amp;$A67&amp;"'!C$42"))/10</f>
        <v>75.960000000000008</v>
      </c>
      <c r="D72" s="57">
        <f ca="1">SUM(INDIRECT("'"&amp;$A67&amp;"'!D$33"):INDIRECT("'"&amp;$A67&amp;"'!D$42"))/10</f>
        <v>75.190000000000012</v>
      </c>
      <c r="E72" s="57">
        <f ca="1">SUM(INDIRECT("'"&amp;$A67&amp;"'!E$33"):INDIRECT("'"&amp;$A67&amp;"'!E$42"))/10</f>
        <v>69.099999999999994</v>
      </c>
      <c r="F72" s="57">
        <f ca="1">SUM(INDIRECT("'"&amp;$A67&amp;"'!F$33"):INDIRECT("'"&amp;$A67&amp;"'!F$42"))/10</f>
        <v>60.471000000000004</v>
      </c>
      <c r="G72" s="57">
        <f ca="1">SUM(INDIRECT("'"&amp;$A67&amp;"'!G$33"):INDIRECT("'"&amp;$A67&amp;"'!G$42"))/10</f>
        <v>74.554999999999993</v>
      </c>
      <c r="H72" s="57">
        <f ca="1">SUM(INDIRECT("'"&amp;$A67&amp;"'!H$33"):INDIRECT("'"&amp;$A67&amp;"'!H$42"))/10</f>
        <v>66.867999999999981</v>
      </c>
      <c r="I72" s="57">
        <f ca="1">SUM(INDIRECT("'"&amp;$A67&amp;"'!I$33"):INDIRECT("'"&amp;$A67&amp;"'!I$42"))/10</f>
        <v>60.323999999999998</v>
      </c>
      <c r="J72" s="57">
        <f ca="1">SUM(INDIRECT("'"&amp;$A67&amp;"'!J$33"):INDIRECT("'"&amp;$A67&amp;"'!J$42"))/10</f>
        <v>60.742999999999981</v>
      </c>
      <c r="K72" s="57">
        <f ca="1">SUM(INDIRECT("'"&amp;$A67&amp;"'!K$33"):INDIRECT("'"&amp;$A67&amp;"'!K$42"))/10</f>
        <v>58.015000000000001</v>
      </c>
      <c r="L72" s="69">
        <f ca="1">SUM(INDIRECT("'"&amp;$A67&amp;"'!L$33"):INDIRECT("'"&amp;$A67&amp;"'!L$42"))/10</f>
        <v>60.150999999999996</v>
      </c>
      <c r="N72" t="s">
        <v>12</v>
      </c>
      <c r="O72" s="76">
        <f>[3]Meas7!P10</f>
        <v>0</v>
      </c>
    </row>
    <row r="73" spans="1:15" x14ac:dyDescent="0.3">
      <c r="A73" s="92">
        <f>[2]Punkter!$C$6</f>
        <v>15</v>
      </c>
      <c r="B73" s="93"/>
      <c r="C73" s="68">
        <f ca="1">SUM(INDIRECT("'"&amp;$A67&amp;"'!C$43"):INDIRECT("'"&amp;$A67&amp;"'!C$52"))/10</f>
        <v>89.734999999999999</v>
      </c>
      <c r="D73" s="57">
        <f ca="1">SUM(INDIRECT("'"&amp;$A67&amp;"'!D$43"):INDIRECT("'"&amp;$A67&amp;"'!D$52"))/10</f>
        <v>89.509</v>
      </c>
      <c r="E73" s="57">
        <f ca="1">SUM(INDIRECT("'"&amp;$A67&amp;"'!E$43"):INDIRECT("'"&amp;$A67&amp;"'!E$52"))/10</f>
        <v>77.515999999999991</v>
      </c>
      <c r="F73" s="57">
        <f ca="1">SUM(INDIRECT("'"&amp;$A67&amp;"'!F$43"):INDIRECT("'"&amp;$A67&amp;"'!F$52"))/10</f>
        <v>68.641999999999996</v>
      </c>
      <c r="G73" s="57">
        <f ca="1">SUM(INDIRECT("'"&amp;$A67&amp;"'!G$43"):INDIRECT("'"&amp;$A67&amp;"'!G$52"))/10</f>
        <v>87.826000000000008</v>
      </c>
      <c r="H73" s="57">
        <f ca="1">SUM(INDIRECT("'"&amp;$A67&amp;"'!H$43"):INDIRECT("'"&amp;$A67&amp;"'!H$52"))/10</f>
        <v>76.637</v>
      </c>
      <c r="I73" s="57">
        <f ca="1">SUM(INDIRECT("'"&amp;$A67&amp;"'!I$43"):INDIRECT("'"&amp;$A67&amp;"'!I$52"))/10</f>
        <v>68.468000000000004</v>
      </c>
      <c r="J73" s="57">
        <f ca="1">SUM(INDIRECT("'"&amp;$A67&amp;"'!J$43"):INDIRECT("'"&amp;$A67&amp;"'!J$52"))/10</f>
        <v>70.275999999999996</v>
      </c>
      <c r="K73" s="57">
        <f ca="1">SUM(INDIRECT("'"&amp;$A67&amp;"'!K$43"):INDIRECT("'"&amp;$A67&amp;"'!K$52"))/10</f>
        <v>62.358000000000004</v>
      </c>
      <c r="L73" s="69">
        <f ca="1">SUM(INDIRECT("'"&amp;$A67&amp;"'!L$43"):INDIRECT("'"&amp;$A67&amp;"'!L$52"))/10</f>
        <v>63.379999999999981</v>
      </c>
      <c r="N73" t="s">
        <v>13</v>
      </c>
      <c r="O73" s="76">
        <f>[3]Meas7!P11</f>
        <v>0.8534722222222223</v>
      </c>
    </row>
    <row r="74" spans="1:15" ht="15" thickBot="1" x14ac:dyDescent="0.35">
      <c r="A74" s="94">
        <f>[2]Punkter!$C$7</f>
        <v>30</v>
      </c>
      <c r="B74" s="95"/>
      <c r="C74" s="70">
        <f ca="1">SUM(INDIRECT("'"&amp;$A67&amp;"'!C$53"):INDIRECT("'"&amp;$A67&amp;"'!C$62"))/10</f>
        <v>97.558000000000021</v>
      </c>
      <c r="D74" s="71">
        <f ca="1">SUM(INDIRECT("'"&amp;$A67&amp;"'!D$53"):INDIRECT("'"&amp;$A67&amp;"'!D$62"))/10</f>
        <v>103.08799999999999</v>
      </c>
      <c r="E74" s="71">
        <f ca="1">SUM(INDIRECT("'"&amp;$A67&amp;"'!E$53"):INDIRECT("'"&amp;$A67&amp;"'!E$62"))/10</f>
        <v>91.611999999999995</v>
      </c>
      <c r="F74" s="71">
        <f ca="1">SUM(INDIRECT("'"&amp;$A67&amp;"'!F$53"):INDIRECT("'"&amp;$A67&amp;"'!F$62"))/10</f>
        <v>78.369</v>
      </c>
      <c r="G74" s="71">
        <f ca="1">SUM(INDIRECT("'"&amp;$A67&amp;"'!G$53"):INDIRECT("'"&amp;$A67&amp;"'!G$62"))/10</f>
        <v>100.88399999999999</v>
      </c>
      <c r="H74" s="71">
        <f ca="1">SUM(INDIRECT("'"&amp;$A67&amp;"'!H$53"):INDIRECT("'"&amp;$A67&amp;"'!H$62"))/10</f>
        <v>89.820999999999998</v>
      </c>
      <c r="I74" s="71">
        <f ca="1">SUM(INDIRECT("'"&amp;$A67&amp;"'!I$53"):INDIRECT("'"&amp;$A67&amp;"'!I$62"))/10</f>
        <v>77.649000000000001</v>
      </c>
      <c r="J74" s="71">
        <f ca="1">SUM(INDIRECT("'"&amp;$A67&amp;"'!J$53"):INDIRECT("'"&amp;$A67&amp;"'!J$62"))/10</f>
        <v>81.179999999999993</v>
      </c>
      <c r="K74" s="71">
        <f ca="1">SUM(INDIRECT("'"&amp;$A67&amp;"'!K$53"):INDIRECT("'"&amp;$A67&amp;"'!K$62"))/10</f>
        <v>71.568999999999988</v>
      </c>
      <c r="L74" s="72">
        <f ca="1">SUM(INDIRECT("'"&amp;$A67&amp;"'!L$53"):INDIRECT("'"&amp;$A67&amp;"'!L$62"))/10</f>
        <v>70.088999999999984</v>
      </c>
      <c r="N74" t="s">
        <v>14</v>
      </c>
      <c r="O74" t="str">
        <f>[3]Meas7!P12</f>
        <v>P-Plads</v>
      </c>
    </row>
    <row r="77" spans="1:15" ht="15" thickBot="1" x14ac:dyDescent="0.35"/>
    <row r="78" spans="1:15" x14ac:dyDescent="0.3">
      <c r="A78" s="80" t="s">
        <v>83</v>
      </c>
      <c r="B78" s="55" t="s">
        <v>2</v>
      </c>
      <c r="C78" s="80">
        <f>[2]Punkter!$A$2</f>
        <v>0.01</v>
      </c>
      <c r="D78" s="82"/>
      <c r="E78" s="82"/>
      <c r="F78" s="83"/>
      <c r="G78" s="80">
        <f>[2]Punkter!$A$3</f>
        <v>0.08</v>
      </c>
      <c r="H78" s="82"/>
      <c r="I78" s="83"/>
      <c r="J78" s="80">
        <f>[2]Punkter!$A$4</f>
        <v>0.34</v>
      </c>
      <c r="K78" s="83"/>
      <c r="L78" s="18">
        <f>[2]Punkter!$A$5</f>
        <v>2</v>
      </c>
      <c r="N78" t="s">
        <v>7</v>
      </c>
      <c r="O78" t="str">
        <f>[3]Meas8!P5</f>
        <v>patch 858</v>
      </c>
    </row>
    <row r="79" spans="1:15" ht="15" thickBot="1" x14ac:dyDescent="0.35">
      <c r="A79" s="100"/>
      <c r="B79" s="8" t="s">
        <v>3</v>
      </c>
      <c r="C79" s="21">
        <f>[2]Punkter!$A$2</f>
        <v>0.01</v>
      </c>
      <c r="D79" s="1">
        <f>[2]Punkter!$A$3</f>
        <v>0.08</v>
      </c>
      <c r="E79" s="1">
        <f>[2]Punkter!$A$4</f>
        <v>0.34</v>
      </c>
      <c r="F79" s="8">
        <f>[2]Punkter!$A$5</f>
        <v>2</v>
      </c>
      <c r="G79" s="21">
        <f>[2]Punkter!$A$3</f>
        <v>0.08</v>
      </c>
      <c r="H79" s="1">
        <f>[2]Punkter!$A$4</f>
        <v>0.34</v>
      </c>
      <c r="I79" s="8">
        <f>[2]Punkter!$A$5</f>
        <v>2</v>
      </c>
      <c r="J79" s="1">
        <f>[2]Punkter!$A$4</f>
        <v>0.34</v>
      </c>
      <c r="K79" s="8">
        <f>[2]Punkter!$A$5</f>
        <v>2</v>
      </c>
      <c r="L79" s="8">
        <f>[2]Punkter!$A$5</f>
        <v>2</v>
      </c>
      <c r="N79" t="s">
        <v>8</v>
      </c>
      <c r="O79" t="str">
        <f>[3]Meas8!P6</f>
        <v>patch 858</v>
      </c>
    </row>
    <row r="80" spans="1:15" x14ac:dyDescent="0.3">
      <c r="A80" s="98">
        <f>[2]Punkter!$C$2</f>
        <v>1</v>
      </c>
      <c r="B80" s="101"/>
      <c r="C80" s="65">
        <f ca="1">SUM(INDIRECT("'"&amp;$A78&amp;"'!C$3"):INDIRECT("'"&amp;$A78&amp;"'!C$12"))/10</f>
        <v>56.167000000000009</v>
      </c>
      <c r="D80" s="66">
        <f ca="1">SUM(INDIRECT("'"&amp;$A78&amp;"'!D$3"):INDIRECT("'"&amp;$A78&amp;"'!D$12"))/10</f>
        <v>50.381</v>
      </c>
      <c r="E80" s="66">
        <f ca="1">SUM(INDIRECT("'"&amp;$A78&amp;"'!E$3"):INDIRECT("'"&amp;$A78&amp;"'!E$12"))/10</f>
        <v>44.910000000000004</v>
      </c>
      <c r="F80" s="66">
        <f ca="1">SUM(INDIRECT("'"&amp;$A78&amp;"'!F$3"):INDIRECT("'"&amp;$A78&amp;"'!F$12"))/10</f>
        <v>58.714999999999996</v>
      </c>
      <c r="G80" s="66">
        <f ca="1">SUM(INDIRECT("'"&amp;$A78&amp;"'!G$3"):INDIRECT("'"&amp;$A78&amp;"'!G$12"))/10</f>
        <v>46.325000000000003</v>
      </c>
      <c r="H80" s="66">
        <f ca="1">SUM(INDIRECT("'"&amp;$A78&amp;"'!H$3"):INDIRECT("'"&amp;$A78&amp;"'!H$12"))/10</f>
        <v>41.050000000000004</v>
      </c>
      <c r="I80" s="66">
        <f ca="1">SUM(INDIRECT("'"&amp;$A78&amp;"'!I$3"):INDIRECT("'"&amp;$A78&amp;"'!I$12"))/10</f>
        <v>58.292999999999992</v>
      </c>
      <c r="J80" s="66">
        <f ca="1">SUM(INDIRECT("'"&amp;$A78&amp;"'!J$3"):INDIRECT("'"&amp;$A78&amp;"'!J$12"))/10</f>
        <v>38.024999999999999</v>
      </c>
      <c r="K80" s="66">
        <f ca="1">SUM(INDIRECT("'"&amp;$A78&amp;"'!K$3"):INDIRECT("'"&amp;$A78&amp;"'!K$12"))/10</f>
        <v>56.440999999999995</v>
      </c>
      <c r="L80" s="67">
        <f ca="1">SUM(INDIRECT("'"&amp;$A78&amp;"'!L$3"):INDIRECT("'"&amp;$A78&amp;"'!L$12"))/10</f>
        <v>41.149000000000001</v>
      </c>
      <c r="N80" t="s">
        <v>9</v>
      </c>
      <c r="O80" t="str">
        <f>[3]Meas8!P7</f>
        <v>horisontal</v>
      </c>
    </row>
    <row r="81" spans="1:15" x14ac:dyDescent="0.3">
      <c r="A81" s="92">
        <f>[2]Punkter!$C$3</f>
        <v>2</v>
      </c>
      <c r="B81" s="93"/>
      <c r="C81" s="68">
        <f ca="1">SUM(INDIRECT("'"&amp;$A78&amp;"'!C$13"):INDIRECT("'"&amp;$A78&amp;"'!C$22"))/10</f>
        <v>68.143999999999991</v>
      </c>
      <c r="D81" s="57">
        <f ca="1">SUM(INDIRECT("'"&amp;$A78&amp;"'!D$13"):INDIRECT("'"&amp;$A78&amp;"'!D$22"))/10</f>
        <v>61.67</v>
      </c>
      <c r="E81" s="57">
        <f ca="1">SUM(INDIRECT("'"&amp;$A78&amp;"'!E$13"):INDIRECT("'"&amp;$A78&amp;"'!E$22"))/10</f>
        <v>54.765000000000001</v>
      </c>
      <c r="F81" s="57">
        <f ca="1">SUM(INDIRECT("'"&amp;$A78&amp;"'!F$13"):INDIRECT("'"&amp;$A78&amp;"'!F$22"))/10</f>
        <v>54.257000000000005</v>
      </c>
      <c r="G81" s="57">
        <f ca="1">SUM(INDIRECT("'"&amp;$A78&amp;"'!G$13"):INDIRECT("'"&amp;$A78&amp;"'!G$22"))/10</f>
        <v>55.990000000000009</v>
      </c>
      <c r="H81" s="57">
        <f ca="1">SUM(INDIRECT("'"&amp;$A78&amp;"'!H$13"):INDIRECT("'"&amp;$A78&amp;"'!H$22"))/10</f>
        <v>50.367000000000004</v>
      </c>
      <c r="I81" s="57">
        <f ca="1">SUM(INDIRECT("'"&amp;$A78&amp;"'!I$13"):INDIRECT("'"&amp;$A78&amp;"'!I$22"))/10</f>
        <v>52.326999999999998</v>
      </c>
      <c r="J81" s="57">
        <f ca="1">SUM(INDIRECT("'"&amp;$A78&amp;"'!J$13"):INDIRECT("'"&amp;$A78&amp;"'!J$22"))/10</f>
        <v>43.237000000000002</v>
      </c>
      <c r="K81" s="57">
        <f ca="1">SUM(INDIRECT("'"&amp;$A78&amp;"'!K$13"):INDIRECT("'"&amp;$A78&amp;"'!K$22"))/10</f>
        <v>51.302999999999997</v>
      </c>
      <c r="L81" s="69">
        <f ca="1">SUM(INDIRECT("'"&amp;$A78&amp;"'!L$13"):INDIRECT("'"&amp;$A78&amp;"'!L$22"))/10</f>
        <v>49.372999999999998</v>
      </c>
      <c r="N81" t="s">
        <v>10</v>
      </c>
      <c r="O81">
        <f>[3]Meas8!P8</f>
        <v>858</v>
      </c>
    </row>
    <row r="82" spans="1:15" x14ac:dyDescent="0.3">
      <c r="A82" s="92">
        <f>[2]Punkter!$C$4</f>
        <v>4</v>
      </c>
      <c r="B82" s="93"/>
      <c r="C82" s="68">
        <f ca="1">SUM(INDIRECT("'"&amp;A78&amp;"'!C$23"):INDIRECT("'"&amp;A78&amp;"'!C$32"))/10</f>
        <v>82.333999999999989</v>
      </c>
      <c r="D82" s="57">
        <f ca="1">SUM(INDIRECT("'"&amp;$A78&amp;"'!D$23"):INDIRECT("'"&amp;$A78&amp;"'!D$32"))/10</f>
        <v>77.004999999999995</v>
      </c>
      <c r="E82" s="57">
        <f ca="1">SUM(INDIRECT("'"&amp;$A78&amp;"'!E$23"):INDIRECT("'"&amp;$A78&amp;"'!E$32"))/10</f>
        <v>65.313000000000017</v>
      </c>
      <c r="F82" s="57">
        <f ca="1">SUM(INDIRECT("'"&amp;$A78&amp;"'!F$23"):INDIRECT("'"&amp;$A78&amp;"'!F$32"))/10</f>
        <v>56.990000000000009</v>
      </c>
      <c r="G82" s="57">
        <f ca="1">SUM(INDIRECT("'"&amp;$A78&amp;"'!G$23"):INDIRECT("'"&amp;$A78&amp;"'!G$32"))/10</f>
        <v>70.44</v>
      </c>
      <c r="H82" s="57">
        <f ca="1">SUM(INDIRECT("'"&amp;$A78&amp;"'!H$23"):INDIRECT("'"&amp;$A78&amp;"'!H$32"))/10</f>
        <v>62.23</v>
      </c>
      <c r="I82" s="57">
        <f ca="1">SUM(INDIRECT("'"&amp;$A78&amp;"'!I$23"):INDIRECT("'"&amp;$A78&amp;"'!I$32"))/10</f>
        <v>52.488</v>
      </c>
      <c r="J82" s="57">
        <f ca="1">SUM(INDIRECT("'"&amp;$A78&amp;"'!J$23"):INDIRECT("'"&amp;$A78&amp;"'!J$32"))/10</f>
        <v>55.876999999999995</v>
      </c>
      <c r="K82" s="57">
        <f ca="1">SUM(INDIRECT("'"&amp;$A78&amp;"'!K$23"):INDIRECT("'"&amp;$A78&amp;"'!K$32"))/10</f>
        <v>57.618000000000009</v>
      </c>
      <c r="L82" s="69">
        <f ca="1">SUM(INDIRECT("'"&amp;$A78&amp;"'!L$23"):INDIRECT("'"&amp;$A78&amp;"'!L$32"))/10</f>
        <v>53.673000000000002</v>
      </c>
      <c r="N82" t="s">
        <v>11</v>
      </c>
      <c r="O82" s="75">
        <f>[3]Meas8!P9</f>
        <v>42674</v>
      </c>
    </row>
    <row r="83" spans="1:15" x14ac:dyDescent="0.3">
      <c r="A83" s="92">
        <f>[2]Punkter!$C$5</f>
        <v>8</v>
      </c>
      <c r="B83" s="93"/>
      <c r="C83" s="68">
        <f ca="1">SUM(INDIRECT("'"&amp;$A78&amp;"'!C$33"):INDIRECT("'"&amp;$A78&amp;"'!C$42"))/10</f>
        <v>92.056000000000012</v>
      </c>
      <c r="D83" s="57">
        <f ca="1">SUM(INDIRECT("'"&amp;$A78&amp;"'!D$33"):INDIRECT("'"&amp;$A78&amp;"'!D$42"))/10</f>
        <v>86.524999999999991</v>
      </c>
      <c r="E83" s="57">
        <f ca="1">SUM(INDIRECT("'"&amp;$A78&amp;"'!E$33"):INDIRECT("'"&amp;$A78&amp;"'!E$42"))/10</f>
        <v>80.135999999999996</v>
      </c>
      <c r="F83" s="57">
        <f ca="1">SUM(INDIRECT("'"&amp;$A78&amp;"'!F$33"):INDIRECT("'"&amp;$A78&amp;"'!F$42"))/10</f>
        <v>64.468999999999994</v>
      </c>
      <c r="G83" s="57">
        <f ca="1">SUM(INDIRECT("'"&amp;$A78&amp;"'!G$33"):INDIRECT("'"&amp;$A78&amp;"'!G$42"))/10</f>
        <v>80.872</v>
      </c>
      <c r="H83" s="57">
        <f ca="1">SUM(INDIRECT("'"&amp;$A78&amp;"'!H$33"):INDIRECT("'"&amp;$A78&amp;"'!H$42"))/10</f>
        <v>72.12700000000001</v>
      </c>
      <c r="I83" s="57">
        <f ca="1">SUM(INDIRECT("'"&amp;$A78&amp;"'!I$33"):INDIRECT("'"&amp;$A78&amp;"'!I$42"))/10</f>
        <v>60.157999999999994</v>
      </c>
      <c r="J83" s="57">
        <f ca="1">SUM(INDIRECT("'"&amp;$A78&amp;"'!J$33"):INDIRECT("'"&amp;$A78&amp;"'!J$42"))/10</f>
        <v>65.426000000000016</v>
      </c>
      <c r="K83" s="57">
        <f ca="1">SUM(INDIRECT("'"&amp;$A78&amp;"'!K$33"):INDIRECT("'"&amp;$A78&amp;"'!K$42"))/10</f>
        <v>53.814999999999998</v>
      </c>
      <c r="L83" s="69">
        <f ca="1">SUM(INDIRECT("'"&amp;$A78&amp;"'!L$33"):INDIRECT("'"&amp;$A78&amp;"'!L$42"))/10</f>
        <v>57.438000000000002</v>
      </c>
      <c r="N83" t="s">
        <v>12</v>
      </c>
      <c r="O83">
        <f>[3]Meas8!P10</f>
        <v>0</v>
      </c>
    </row>
    <row r="84" spans="1:15" x14ac:dyDescent="0.3">
      <c r="A84" s="92">
        <f>[2]Punkter!$C$6</f>
        <v>15</v>
      </c>
      <c r="B84" s="93"/>
      <c r="C84" s="68">
        <f ca="1">SUM(INDIRECT("'"&amp;$A78&amp;"'!C$43"):INDIRECT("'"&amp;$A78&amp;"'!C$52"))/10</f>
        <v>104.39700000000001</v>
      </c>
      <c r="D84" s="57">
        <f ca="1">SUM(INDIRECT("'"&amp;$A78&amp;"'!D$43"):INDIRECT("'"&amp;$A78&amp;"'!D$52"))/10</f>
        <v>99.985000000000014</v>
      </c>
      <c r="E84" s="57">
        <f ca="1">SUM(INDIRECT("'"&amp;$A78&amp;"'!E$43"):INDIRECT("'"&amp;$A78&amp;"'!E$52"))/10</f>
        <v>86.79</v>
      </c>
      <c r="F84" s="57">
        <f ca="1">SUM(INDIRECT("'"&amp;$A78&amp;"'!F$43"):INDIRECT("'"&amp;$A78&amp;"'!F$52"))/10</f>
        <v>72.296000000000006</v>
      </c>
      <c r="G84" s="57">
        <f ca="1">SUM(INDIRECT("'"&amp;$A78&amp;"'!G$43"):INDIRECT("'"&amp;$A78&amp;"'!G$52"))/10</f>
        <v>93.62</v>
      </c>
      <c r="H84" s="57">
        <f ca="1">SUM(INDIRECT("'"&amp;$A78&amp;"'!H$43"):INDIRECT("'"&amp;$A78&amp;"'!H$52"))/10</f>
        <v>83.157999999999987</v>
      </c>
      <c r="I84" s="57">
        <f ca="1">SUM(INDIRECT("'"&amp;$A78&amp;"'!I$43"):INDIRECT("'"&amp;$A78&amp;"'!I$52"))/10</f>
        <v>69.911000000000016</v>
      </c>
      <c r="J84" s="57">
        <f ca="1">SUM(INDIRECT("'"&amp;$A78&amp;"'!J$43"):INDIRECT("'"&amp;$A78&amp;"'!J$52"))/10</f>
        <v>74.344999999999999</v>
      </c>
      <c r="K84" s="57">
        <f ca="1">SUM(INDIRECT("'"&amp;$A78&amp;"'!K$43"):INDIRECT("'"&amp;$A78&amp;"'!K$52"))/10</f>
        <v>60.753000000000007</v>
      </c>
      <c r="L84" s="69">
        <f ca="1">SUM(INDIRECT("'"&amp;$A78&amp;"'!L$43"):INDIRECT("'"&amp;$A78&amp;"'!L$52"))/10</f>
        <v>60.313000000000009</v>
      </c>
      <c r="N84" t="s">
        <v>13</v>
      </c>
      <c r="O84">
        <f>[3]Meas8!P11</f>
        <v>0</v>
      </c>
    </row>
    <row r="85" spans="1:15" ht="15" thickBot="1" x14ac:dyDescent="0.35">
      <c r="A85" s="94">
        <f>[2]Punkter!$C$7</f>
        <v>30</v>
      </c>
      <c r="B85" s="95"/>
      <c r="C85" s="70">
        <f ca="1">SUM(INDIRECT("'"&amp;$A78&amp;"'!C$53"):INDIRECT("'"&amp;$A78&amp;"'!C$62"))/10</f>
        <v>107.19500000000001</v>
      </c>
      <c r="D85" s="71">
        <f ca="1">SUM(INDIRECT("'"&amp;$A78&amp;"'!D$53"):INDIRECT("'"&amp;$A78&amp;"'!D$62"))/10</f>
        <v>101.309</v>
      </c>
      <c r="E85" s="71">
        <f ca="1">SUM(INDIRECT("'"&amp;$A78&amp;"'!E$53"):INDIRECT("'"&amp;$A78&amp;"'!E$62"))/10</f>
        <v>94.580999999999989</v>
      </c>
      <c r="F85" s="71">
        <f ca="1">SUM(INDIRECT("'"&amp;$A78&amp;"'!F$53"):INDIRECT("'"&amp;$A78&amp;"'!F$62"))/10</f>
        <v>85.568000000000012</v>
      </c>
      <c r="G85" s="71">
        <f ca="1">SUM(INDIRECT("'"&amp;$A78&amp;"'!G$53"):INDIRECT("'"&amp;$A78&amp;"'!G$62"))/10</f>
        <v>96.207999999999998</v>
      </c>
      <c r="H85" s="71">
        <f ca="1">SUM(INDIRECT("'"&amp;$A78&amp;"'!H$53"):INDIRECT("'"&amp;$A78&amp;"'!H$62"))/10</f>
        <v>91.039000000000001</v>
      </c>
      <c r="I85" s="71">
        <f ca="1">SUM(INDIRECT("'"&amp;$A78&amp;"'!I$53"):INDIRECT("'"&amp;$A78&amp;"'!I$62"))/10</f>
        <v>81.96</v>
      </c>
      <c r="J85" s="71">
        <f ca="1">SUM(INDIRECT("'"&amp;$A78&amp;"'!J$53"):INDIRECT("'"&amp;$A78&amp;"'!J$62"))/10</f>
        <v>83.602000000000004</v>
      </c>
      <c r="K85" s="71">
        <f ca="1">SUM(INDIRECT("'"&amp;$A78&amp;"'!K$53"):INDIRECT("'"&amp;$A78&amp;"'!K$62"))/10</f>
        <v>74.115999999999985</v>
      </c>
      <c r="L85" s="72">
        <f ca="1">SUM(INDIRECT("'"&amp;$A78&amp;"'!L$53"):INDIRECT("'"&amp;$A78&amp;"'!L$62"))/10</f>
        <v>75.600000000000009</v>
      </c>
      <c r="N85" t="s">
        <v>14</v>
      </c>
      <c r="O85" t="str">
        <f>[3]Meas8!P12</f>
        <v>P-Plads</v>
      </c>
    </row>
    <row r="88" spans="1:15" ht="15" thickBot="1" x14ac:dyDescent="0.35"/>
    <row r="89" spans="1:15" x14ac:dyDescent="0.3">
      <c r="A89" s="80" t="s">
        <v>84</v>
      </c>
      <c r="B89" s="55" t="s">
        <v>2</v>
      </c>
      <c r="C89" s="80">
        <f>[2]Punkter!$A$2</f>
        <v>0.01</v>
      </c>
      <c r="D89" s="82"/>
      <c r="E89" s="82"/>
      <c r="F89" s="83"/>
      <c r="G89" s="80">
        <f>[2]Punkter!$A$3</f>
        <v>0.08</v>
      </c>
      <c r="H89" s="82"/>
      <c r="I89" s="83"/>
      <c r="J89" s="80">
        <f>[2]Punkter!$A$4</f>
        <v>0.34</v>
      </c>
      <c r="K89" s="83"/>
      <c r="L89" s="18">
        <f>[2]Punkter!$A$5</f>
        <v>2</v>
      </c>
      <c r="N89" t="s">
        <v>7</v>
      </c>
      <c r="O89" t="str">
        <f>[3]Meas9!P5</f>
        <v>mono 259</v>
      </c>
    </row>
    <row r="90" spans="1:15" ht="15" thickBot="1" x14ac:dyDescent="0.35">
      <c r="A90" s="100"/>
      <c r="B90" s="8" t="s">
        <v>3</v>
      </c>
      <c r="C90" s="21">
        <f>[2]Punkter!$A$2</f>
        <v>0.01</v>
      </c>
      <c r="D90" s="1">
        <f>[2]Punkter!$A$3</f>
        <v>0.08</v>
      </c>
      <c r="E90" s="1">
        <f>[2]Punkter!$A$4</f>
        <v>0.34</v>
      </c>
      <c r="F90" s="8">
        <f>[2]Punkter!$A$5</f>
        <v>2</v>
      </c>
      <c r="G90" s="21">
        <f>[2]Punkter!$A$3</f>
        <v>0.08</v>
      </c>
      <c r="H90" s="1">
        <f>[2]Punkter!$A$4</f>
        <v>0.34</v>
      </c>
      <c r="I90" s="8">
        <f>[2]Punkter!$A$5</f>
        <v>2</v>
      </c>
      <c r="J90" s="1">
        <f>[2]Punkter!$A$4</f>
        <v>0.34</v>
      </c>
      <c r="K90" s="8">
        <f>[2]Punkter!$A$5</f>
        <v>2</v>
      </c>
      <c r="L90" s="8">
        <f>[2]Punkter!$A$5</f>
        <v>2</v>
      </c>
      <c r="N90" t="s">
        <v>8</v>
      </c>
      <c r="O90" t="str">
        <f>[3]Meas9!P6</f>
        <v>mono 259</v>
      </c>
    </row>
    <row r="91" spans="1:15" x14ac:dyDescent="0.3">
      <c r="A91" s="98">
        <f>[2]Punkter!$C$2</f>
        <v>1</v>
      </c>
      <c r="B91" s="101"/>
      <c r="C91" s="65">
        <f ca="1">SUM(INDIRECT("'"&amp;$A89&amp;"'!C$3"):INDIRECT("'"&amp;$A89&amp;"'!C$12"))/10</f>
        <v>55.692000000000007</v>
      </c>
      <c r="D91" s="66">
        <f ca="1">SUM(INDIRECT("'"&amp;$A89&amp;"'!D$3"):INDIRECT("'"&amp;$A89&amp;"'!D$12"))/10</f>
        <v>53.902000000000001</v>
      </c>
      <c r="E91" s="66">
        <f ca="1">SUM(INDIRECT("'"&amp;$A89&amp;"'!E$3"):INDIRECT("'"&amp;$A89&amp;"'!E$12"))/10</f>
        <v>47.290000000000006</v>
      </c>
      <c r="F91" s="66">
        <f ca="1">SUM(INDIRECT("'"&amp;$A89&amp;"'!F$3"):INDIRECT("'"&amp;$A89&amp;"'!F$12"))/10</f>
        <v>73.625</v>
      </c>
      <c r="G91" s="66">
        <f ca="1">SUM(INDIRECT("'"&amp;$A89&amp;"'!G$3"):INDIRECT("'"&amp;$A89&amp;"'!G$12"))/10</f>
        <v>46.198</v>
      </c>
      <c r="H91" s="66">
        <f ca="1">SUM(INDIRECT("'"&amp;$A89&amp;"'!H$3"):INDIRECT("'"&amp;$A89&amp;"'!H$12"))/10</f>
        <v>48.366</v>
      </c>
      <c r="I91" s="66">
        <f ca="1">SUM(INDIRECT("'"&amp;$A89&amp;"'!I$3"):INDIRECT("'"&amp;$A89&amp;"'!I$12"))/10</f>
        <v>64.409000000000006</v>
      </c>
      <c r="J91" s="66">
        <f ca="1">SUM(INDIRECT("'"&amp;$A89&amp;"'!J$3"):INDIRECT("'"&amp;$A89&amp;"'!J$12"))/10</f>
        <v>41.338999999999999</v>
      </c>
      <c r="K91" s="66">
        <f ca="1">SUM(INDIRECT("'"&amp;$A89&amp;"'!K$3"):INDIRECT("'"&amp;$A89&amp;"'!K$12"))/10</f>
        <v>76.258999999999986</v>
      </c>
      <c r="L91" s="67">
        <f ca="1">SUM(INDIRECT("'"&amp;$A89&amp;"'!L$3"):INDIRECT("'"&amp;$A89&amp;"'!L$12"))/10</f>
        <v>42.352000000000004</v>
      </c>
      <c r="N91" t="s">
        <v>9</v>
      </c>
      <c r="O91" t="str">
        <f>[3]Meas9!P7</f>
        <v>vertical</v>
      </c>
    </row>
    <row r="92" spans="1:15" x14ac:dyDescent="0.3">
      <c r="A92" s="92">
        <f>[2]Punkter!$C$3</f>
        <v>2</v>
      </c>
      <c r="B92" s="93"/>
      <c r="C92" s="68">
        <f ca="1">SUM(INDIRECT("'"&amp;$A89&amp;"'!C$13"):INDIRECT("'"&amp;$A89&amp;"'!C$22"))/10</f>
        <v>65.137</v>
      </c>
      <c r="D92" s="57">
        <f ca="1">SUM(INDIRECT("'"&amp;$A89&amp;"'!D$13"):INDIRECT("'"&amp;$A89&amp;"'!D$22"))/10</f>
        <v>60.037000000000013</v>
      </c>
      <c r="E92" s="57">
        <f ca="1">SUM(INDIRECT("'"&amp;$A89&amp;"'!E$13"):INDIRECT("'"&amp;$A89&amp;"'!E$22"))/10</f>
        <v>53.456999999999994</v>
      </c>
      <c r="F92" s="57">
        <f ca="1">SUM(INDIRECT("'"&amp;$A89&amp;"'!F$13"):INDIRECT("'"&amp;$A89&amp;"'!F$22"))/10</f>
        <v>66.952000000000012</v>
      </c>
      <c r="G92" s="57">
        <f ca="1">SUM(INDIRECT("'"&amp;$A89&amp;"'!G$13"):INDIRECT("'"&amp;$A89&amp;"'!G$22"))/10</f>
        <v>52.182999999999993</v>
      </c>
      <c r="H92" s="57">
        <f ca="1">SUM(INDIRECT("'"&amp;$A89&amp;"'!H$13"):INDIRECT("'"&amp;$A89&amp;"'!H$22"))/10</f>
        <v>49.613</v>
      </c>
      <c r="I92" s="57">
        <f ca="1">SUM(INDIRECT("'"&amp;$A89&amp;"'!I$13"):INDIRECT("'"&amp;$A89&amp;"'!I$22"))/10</f>
        <v>63.48299999999999</v>
      </c>
      <c r="J92" s="57">
        <f ca="1">SUM(INDIRECT("'"&amp;$A89&amp;"'!J$13"):INDIRECT("'"&amp;$A89&amp;"'!J$22"))/10</f>
        <v>47.856999999999999</v>
      </c>
      <c r="K92" s="57">
        <f ca="1">SUM(INDIRECT("'"&amp;$A89&amp;"'!K$13"):INDIRECT("'"&amp;$A89&amp;"'!K$22"))/10</f>
        <v>77.275999999999996</v>
      </c>
      <c r="L92" s="69">
        <f ca="1">SUM(INDIRECT("'"&amp;$A89&amp;"'!L$13"):INDIRECT("'"&amp;$A89&amp;"'!L$22"))/10</f>
        <v>48.46</v>
      </c>
      <c r="N92" t="s">
        <v>10</v>
      </c>
      <c r="O92">
        <f>[3]Meas9!P8</f>
        <v>2.59</v>
      </c>
    </row>
    <row r="93" spans="1:15" x14ac:dyDescent="0.3">
      <c r="A93" s="92">
        <f>[2]Punkter!$C$4</f>
        <v>4</v>
      </c>
      <c r="B93" s="93"/>
      <c r="C93" s="68">
        <f ca="1">SUM(INDIRECT("'"&amp;A89&amp;"'!C$23"):INDIRECT("'"&amp;A89&amp;"'!C$32"))/10</f>
        <v>77.39200000000001</v>
      </c>
      <c r="D93" s="57">
        <f ca="1">SUM(INDIRECT("'"&amp;$A89&amp;"'!D$23"):INDIRECT("'"&amp;$A89&amp;"'!D$32"))/10</f>
        <v>75.355999999999995</v>
      </c>
      <c r="E93" s="57">
        <f ca="1">SUM(INDIRECT("'"&amp;$A89&amp;"'!E$23"):INDIRECT("'"&amp;$A89&amp;"'!E$32"))/10</f>
        <v>61.503</v>
      </c>
      <c r="F93" s="57">
        <f ca="1">SUM(INDIRECT("'"&amp;$A89&amp;"'!F$23"):INDIRECT("'"&amp;$A89&amp;"'!F$32"))/10</f>
        <v>61.311</v>
      </c>
      <c r="G93" s="57">
        <f ca="1">SUM(INDIRECT("'"&amp;$A89&amp;"'!G$23"):INDIRECT("'"&amp;$A89&amp;"'!G$32"))/10</f>
        <v>69.416000000000011</v>
      </c>
      <c r="H93" s="57">
        <f ca="1">SUM(INDIRECT("'"&amp;$A89&amp;"'!H$23"):INDIRECT("'"&amp;$A89&amp;"'!H$32"))/10</f>
        <v>55.733000000000004</v>
      </c>
      <c r="I93" s="57">
        <f ca="1">SUM(INDIRECT("'"&amp;$A89&amp;"'!I$23"):INDIRECT("'"&amp;$A89&amp;"'!I$32"))/10</f>
        <v>62.111999999999988</v>
      </c>
      <c r="J93" s="57">
        <f ca="1">SUM(INDIRECT("'"&amp;$A89&amp;"'!J$23"):INDIRECT("'"&amp;$A89&amp;"'!J$32"))/10</f>
        <v>55.794000000000004</v>
      </c>
      <c r="K93" s="57">
        <f ca="1">SUM(INDIRECT("'"&amp;$A89&amp;"'!K$23"):INDIRECT("'"&amp;$A89&amp;"'!K$32"))/10</f>
        <v>54.506999999999991</v>
      </c>
      <c r="L93" s="69">
        <f ca="1">SUM(INDIRECT("'"&amp;$A89&amp;"'!L$23"):INDIRECT("'"&amp;$A89&amp;"'!L$32"))/10</f>
        <v>52.917000000000009</v>
      </c>
      <c r="N93" t="s">
        <v>11</v>
      </c>
      <c r="O93" s="75">
        <f>[3]Meas9!P9</f>
        <v>42674</v>
      </c>
    </row>
    <row r="94" spans="1:15" x14ac:dyDescent="0.3">
      <c r="A94" s="92">
        <f>[2]Punkter!$C$5</f>
        <v>8</v>
      </c>
      <c r="B94" s="93"/>
      <c r="C94" s="68">
        <f ca="1">SUM(INDIRECT("'"&amp;$A89&amp;"'!C$33"):INDIRECT("'"&amp;$A89&amp;"'!C$42"))/10</f>
        <v>90.851000000000013</v>
      </c>
      <c r="D94" s="57">
        <f ca="1">SUM(INDIRECT("'"&amp;$A89&amp;"'!D$33"):INDIRECT("'"&amp;$A89&amp;"'!D$42"))/10</f>
        <v>78.933999999999997</v>
      </c>
      <c r="E94" s="57">
        <f ca="1">SUM(INDIRECT("'"&amp;$A89&amp;"'!E$33"):INDIRECT("'"&amp;$A89&amp;"'!E$42"))/10</f>
        <v>72.089000000000013</v>
      </c>
      <c r="F94" s="57">
        <f ca="1">SUM(INDIRECT("'"&amp;$A89&amp;"'!F$33"):INDIRECT("'"&amp;$A89&amp;"'!F$42"))/10</f>
        <v>66.349999999999994</v>
      </c>
      <c r="G94" s="57">
        <f ca="1">SUM(INDIRECT("'"&amp;$A89&amp;"'!G$33"):INDIRECT("'"&amp;$A89&amp;"'!G$42"))/10</f>
        <v>73.448999999999998</v>
      </c>
      <c r="H94" s="57">
        <f ca="1">SUM(INDIRECT("'"&amp;$A89&amp;"'!H$33"):INDIRECT("'"&amp;$A89&amp;"'!H$42"))/10</f>
        <v>64.436000000000007</v>
      </c>
      <c r="I94" s="57">
        <f ca="1">SUM(INDIRECT("'"&amp;$A89&amp;"'!I$33"):INDIRECT("'"&amp;$A89&amp;"'!I$42"))/10</f>
        <v>65.304999999999993</v>
      </c>
      <c r="J94" s="57">
        <f ca="1">SUM(INDIRECT("'"&amp;$A89&amp;"'!J$33"):INDIRECT("'"&amp;$A89&amp;"'!J$42"))/10</f>
        <v>59.019000000000005</v>
      </c>
      <c r="K94" s="57">
        <f ca="1">SUM(INDIRECT("'"&amp;$A89&amp;"'!K$33"):INDIRECT("'"&amp;$A89&amp;"'!K$42"))/10</f>
        <v>62.188000000000002</v>
      </c>
      <c r="L94" s="69">
        <f ca="1">SUM(INDIRECT("'"&amp;$A89&amp;"'!L$33"):INDIRECT("'"&amp;$A89&amp;"'!L$42"))/10</f>
        <v>60.896000000000001</v>
      </c>
      <c r="N94" t="s">
        <v>12</v>
      </c>
      <c r="O94">
        <f>[3]Meas9!P10</f>
        <v>0</v>
      </c>
    </row>
    <row r="95" spans="1:15" x14ac:dyDescent="0.3">
      <c r="A95" s="92">
        <f>[2]Punkter!$C$6</f>
        <v>15</v>
      </c>
      <c r="B95" s="93"/>
      <c r="C95" s="68">
        <f ca="1">SUM(INDIRECT("'"&amp;$A89&amp;"'!C$43"):INDIRECT("'"&amp;$A89&amp;"'!C$52"))/10</f>
        <v>101.91200000000001</v>
      </c>
      <c r="D95" s="57">
        <f ca="1">SUM(INDIRECT("'"&amp;$A89&amp;"'!D$43"):INDIRECT("'"&amp;$A89&amp;"'!D$52"))/10</f>
        <v>94.078000000000003</v>
      </c>
      <c r="E95" s="57">
        <f ca="1">SUM(INDIRECT("'"&amp;$A89&amp;"'!E$43"):INDIRECT("'"&amp;$A89&amp;"'!E$52"))/10</f>
        <v>82.742000000000004</v>
      </c>
      <c r="F95" s="57">
        <f ca="1">SUM(INDIRECT("'"&amp;$A89&amp;"'!F$43"):INDIRECT("'"&amp;$A89&amp;"'!F$52"))/10</f>
        <v>75.209000000000003</v>
      </c>
      <c r="G95" s="57">
        <f ca="1">SUM(INDIRECT("'"&amp;$A89&amp;"'!G$43"):INDIRECT("'"&amp;$A89&amp;"'!G$52"))/10</f>
        <v>83.929000000000002</v>
      </c>
      <c r="H95" s="57">
        <f ca="1">SUM(INDIRECT("'"&amp;$A89&amp;"'!H$43"):INDIRECT("'"&amp;$A89&amp;"'!H$52"))/10</f>
        <v>73.075000000000003</v>
      </c>
      <c r="I95" s="57">
        <f ca="1">SUM(INDIRECT("'"&amp;$A89&amp;"'!I$43"):INDIRECT("'"&amp;$A89&amp;"'!I$52"))/10</f>
        <v>67.381</v>
      </c>
      <c r="J95" s="57">
        <f ca="1">SUM(INDIRECT("'"&amp;$A89&amp;"'!J$43"):INDIRECT("'"&amp;$A89&amp;"'!J$52"))/10</f>
        <v>68.580999999999989</v>
      </c>
      <c r="K95" s="57">
        <f ca="1">SUM(INDIRECT("'"&amp;$A89&amp;"'!K$43"):INDIRECT("'"&amp;$A89&amp;"'!K$52"))/10</f>
        <v>64.728999999999999</v>
      </c>
      <c r="L95" s="69">
        <f ca="1">SUM(INDIRECT("'"&amp;$A89&amp;"'!L$43"):INDIRECT("'"&amp;$A89&amp;"'!L$52"))/10</f>
        <v>66.585000000000008</v>
      </c>
      <c r="N95" t="s">
        <v>13</v>
      </c>
      <c r="O95">
        <f>[3]Meas9!P11</f>
        <v>0</v>
      </c>
    </row>
    <row r="96" spans="1:15" ht="15" thickBot="1" x14ac:dyDescent="0.35">
      <c r="A96" s="94">
        <f>[2]Punkter!$C$7</f>
        <v>30</v>
      </c>
      <c r="B96" s="95"/>
      <c r="C96" s="70">
        <f ca="1">SUM(INDIRECT("'"&amp;$A89&amp;"'!C$53"):INDIRECT("'"&amp;$A89&amp;"'!C$62"))/10</f>
        <v>107.97800000000002</v>
      </c>
      <c r="D96" s="71">
        <f ca="1">SUM(INDIRECT("'"&amp;$A89&amp;"'!D$53"):INDIRECT("'"&amp;$A89&amp;"'!D$62"))/10</f>
        <v>102.12</v>
      </c>
      <c r="E96" s="71">
        <f ca="1">SUM(INDIRECT("'"&amp;$A89&amp;"'!E$53"):INDIRECT("'"&amp;$A89&amp;"'!E$62"))/10</f>
        <v>97.257999999999996</v>
      </c>
      <c r="F96" s="71">
        <f ca="1">SUM(INDIRECT("'"&amp;$A89&amp;"'!F$53"):INDIRECT("'"&amp;$A89&amp;"'!F$62"))/10</f>
        <v>87.444000000000003</v>
      </c>
      <c r="G96" s="71">
        <f ca="1">SUM(INDIRECT("'"&amp;$A89&amp;"'!G$53"):INDIRECT("'"&amp;$A89&amp;"'!G$62"))/10</f>
        <v>99.853999999999999</v>
      </c>
      <c r="H96" s="71">
        <f ca="1">SUM(INDIRECT("'"&amp;$A89&amp;"'!H$53"):INDIRECT("'"&amp;$A89&amp;"'!H$62"))/10</f>
        <v>100.28699999999999</v>
      </c>
      <c r="I96" s="71">
        <f ca="1">SUM(INDIRECT("'"&amp;$A89&amp;"'!I$53"):INDIRECT("'"&amp;$A89&amp;"'!I$62"))/10</f>
        <v>78.185999999999979</v>
      </c>
      <c r="J96" s="71">
        <f ca="1">SUM(INDIRECT("'"&amp;$A89&amp;"'!J$53"):INDIRECT("'"&amp;$A89&amp;"'!J$62"))/10</f>
        <v>83.965000000000003</v>
      </c>
      <c r="K96" s="71">
        <f ca="1">SUM(INDIRECT("'"&amp;$A89&amp;"'!K$53"):INDIRECT("'"&amp;$A89&amp;"'!K$62"))/10</f>
        <v>68.715999999999994</v>
      </c>
      <c r="L96" s="72">
        <f ca="1">SUM(INDIRECT("'"&amp;$A89&amp;"'!L$53"):INDIRECT("'"&amp;$A89&amp;"'!L$62"))/10</f>
        <v>77.986999999999995</v>
      </c>
      <c r="N96" t="s">
        <v>14</v>
      </c>
      <c r="O96" t="str">
        <f>[3]Meas9!P12</f>
        <v>P-Plads</v>
      </c>
    </row>
    <row r="99" spans="1:15" ht="15" thickBot="1" x14ac:dyDescent="0.35"/>
    <row r="100" spans="1:15" x14ac:dyDescent="0.3">
      <c r="A100" s="80" t="s">
        <v>85</v>
      </c>
      <c r="B100" s="55" t="s">
        <v>2</v>
      </c>
      <c r="C100" s="80">
        <f>[2]Punkter!$A$2</f>
        <v>0.01</v>
      </c>
      <c r="D100" s="82"/>
      <c r="E100" s="82"/>
      <c r="F100" s="83"/>
      <c r="G100" s="80">
        <f>[2]Punkter!$A$3</f>
        <v>0.08</v>
      </c>
      <c r="H100" s="82"/>
      <c r="I100" s="83"/>
      <c r="J100" s="80">
        <f>[2]Punkter!$A$4</f>
        <v>0.34</v>
      </c>
      <c r="K100" s="83"/>
      <c r="L100" s="18">
        <f>[2]Punkter!$A$5</f>
        <v>2</v>
      </c>
      <c r="N100" t="s">
        <v>7</v>
      </c>
      <c r="O100" t="str">
        <f>[3]Meas10!P5</f>
        <v>mono 259</v>
      </c>
    </row>
    <row r="101" spans="1:15" ht="15" thickBot="1" x14ac:dyDescent="0.35">
      <c r="A101" s="100"/>
      <c r="B101" s="8" t="s">
        <v>3</v>
      </c>
      <c r="C101" s="21">
        <f>[2]Punkter!$A$2</f>
        <v>0.01</v>
      </c>
      <c r="D101" s="1">
        <f>[2]Punkter!$A$3</f>
        <v>0.08</v>
      </c>
      <c r="E101" s="1">
        <f>[2]Punkter!$A$4</f>
        <v>0.34</v>
      </c>
      <c r="F101" s="8">
        <f>[2]Punkter!$A$5</f>
        <v>2</v>
      </c>
      <c r="G101" s="21">
        <f>[2]Punkter!$A$3</f>
        <v>0.08</v>
      </c>
      <c r="H101" s="1">
        <f>[2]Punkter!$A$4</f>
        <v>0.34</v>
      </c>
      <c r="I101" s="8">
        <f>[2]Punkter!$A$5</f>
        <v>2</v>
      </c>
      <c r="J101" s="1">
        <f>[2]Punkter!$A$4</f>
        <v>0.34</v>
      </c>
      <c r="K101" s="8">
        <f>[2]Punkter!$A$5</f>
        <v>2</v>
      </c>
      <c r="L101" s="8">
        <f>[2]Punkter!$A$5</f>
        <v>2</v>
      </c>
      <c r="N101" t="s">
        <v>8</v>
      </c>
      <c r="O101" t="str">
        <f>[3]Meas10!P6</f>
        <v>mono 259</v>
      </c>
    </row>
    <row r="102" spans="1:15" x14ac:dyDescent="0.3">
      <c r="A102" s="98">
        <f>[2]Punkter!$C$2</f>
        <v>1</v>
      </c>
      <c r="B102" s="101"/>
      <c r="C102" s="65">
        <f ca="1">SUM(INDIRECT("'"&amp;$A100&amp;"'!C$3"):INDIRECT("'"&amp;$A100&amp;"'!C$12"))/10</f>
        <v>63.061</v>
      </c>
      <c r="D102" s="66">
        <f ca="1">SUM(INDIRECT("'"&amp;$A100&amp;"'!D$3"):INDIRECT("'"&amp;$A100&amp;"'!D$12"))/10</f>
        <v>52.821000000000005</v>
      </c>
      <c r="E102" s="66">
        <f ca="1">SUM(INDIRECT("'"&amp;$A100&amp;"'!E$3"):INDIRECT("'"&amp;$A100&amp;"'!E$12"))/10</f>
        <v>48.433</v>
      </c>
      <c r="F102" s="66">
        <f ca="1">SUM(INDIRECT("'"&amp;$A100&amp;"'!F$3"):INDIRECT("'"&amp;$A100&amp;"'!F$12"))/10</f>
        <v>50.416999999999994</v>
      </c>
      <c r="G102" s="66">
        <f ca="1">SUM(INDIRECT("'"&amp;$A100&amp;"'!G$3"):INDIRECT("'"&amp;$A100&amp;"'!G$12"))/10</f>
        <v>42.425999999999995</v>
      </c>
      <c r="H102" s="66">
        <f ca="1">SUM(INDIRECT("'"&amp;$A100&amp;"'!H$3"):INDIRECT("'"&amp;$A100&amp;"'!H$12"))/10</f>
        <v>41.317999999999998</v>
      </c>
      <c r="I102" s="66">
        <f ca="1">SUM(INDIRECT("'"&amp;$A100&amp;"'!I$3"):INDIRECT("'"&amp;$A100&amp;"'!I$12"))/10</f>
        <v>49.897999999999996</v>
      </c>
      <c r="J102" s="66">
        <f ca="1">SUM(INDIRECT("'"&amp;$A100&amp;"'!J$3"):INDIRECT("'"&amp;$A100&amp;"'!J$12"))/10</f>
        <v>47.751999999999995</v>
      </c>
      <c r="K102" s="66">
        <f ca="1">SUM(INDIRECT("'"&amp;$A100&amp;"'!K$3"):INDIRECT("'"&amp;$A100&amp;"'!K$12"))/10</f>
        <v>59.037999999999997</v>
      </c>
      <c r="L102" s="67">
        <f ca="1">SUM(INDIRECT("'"&amp;$A100&amp;"'!L$3"):INDIRECT("'"&amp;$A100&amp;"'!L$12"))/10</f>
        <v>42.896000000000001</v>
      </c>
      <c r="N102" t="s">
        <v>9</v>
      </c>
      <c r="O102" t="str">
        <f>[3]Meas10!P7</f>
        <v>horisontal</v>
      </c>
    </row>
    <row r="103" spans="1:15" x14ac:dyDescent="0.3">
      <c r="A103" s="92">
        <f>[2]Punkter!$C$3</f>
        <v>2</v>
      </c>
      <c r="B103" s="93"/>
      <c r="C103" s="68">
        <f ca="1">SUM(INDIRECT("'"&amp;$A100&amp;"'!C$13"):INDIRECT("'"&amp;$A100&amp;"'!C$22"))/10</f>
        <v>61.496000000000002</v>
      </c>
      <c r="D103" s="57">
        <f ca="1">SUM(INDIRECT("'"&amp;$A100&amp;"'!D$13"):INDIRECT("'"&amp;$A100&amp;"'!D$22"))/10</f>
        <v>59.596000000000004</v>
      </c>
      <c r="E103" s="57">
        <f ca="1">SUM(INDIRECT("'"&amp;$A100&amp;"'!E$13"):INDIRECT("'"&amp;$A100&amp;"'!E$22"))/10</f>
        <v>58.355999999999995</v>
      </c>
      <c r="F103" s="57">
        <f ca="1">SUM(INDIRECT("'"&amp;$A100&amp;"'!F$13"):INDIRECT("'"&amp;$A100&amp;"'!F$22"))/10</f>
        <v>49.085999999999999</v>
      </c>
      <c r="G103" s="57">
        <f ca="1">SUM(INDIRECT("'"&amp;$A100&amp;"'!G$13"):INDIRECT("'"&amp;$A100&amp;"'!G$22"))/10</f>
        <v>52.722999999999999</v>
      </c>
      <c r="H103" s="57">
        <f ca="1">SUM(INDIRECT("'"&amp;$A100&amp;"'!H$13"):INDIRECT("'"&amp;$A100&amp;"'!H$22"))/10</f>
        <v>50.286999999999999</v>
      </c>
      <c r="I103" s="57">
        <f ca="1">SUM(INDIRECT("'"&amp;$A100&amp;"'!I$13"):INDIRECT("'"&amp;$A100&amp;"'!I$22"))/10</f>
        <v>46.694000000000003</v>
      </c>
      <c r="J103" s="57">
        <f ca="1">SUM(INDIRECT("'"&amp;$A100&amp;"'!J$13"):INDIRECT("'"&amp;$A100&amp;"'!J$22"))/10</f>
        <v>54.498000000000005</v>
      </c>
      <c r="K103" s="57">
        <f ca="1">SUM(INDIRECT("'"&amp;$A100&amp;"'!K$13"):INDIRECT("'"&amp;$A100&amp;"'!K$22"))/10</f>
        <v>53.612000000000009</v>
      </c>
      <c r="L103" s="69">
        <f ca="1">SUM(INDIRECT("'"&amp;$A100&amp;"'!L$13"):INDIRECT("'"&amp;$A100&amp;"'!L$22"))/10</f>
        <v>50.087000000000003</v>
      </c>
      <c r="N103" t="s">
        <v>10</v>
      </c>
      <c r="O103">
        <f>[3]Meas10!P8</f>
        <v>2.59</v>
      </c>
    </row>
    <row r="104" spans="1:15" x14ac:dyDescent="0.3">
      <c r="A104" s="92">
        <f>[2]Punkter!$C$4</f>
        <v>4</v>
      </c>
      <c r="B104" s="93"/>
      <c r="C104" s="68">
        <f ca="1">SUM(INDIRECT("'"&amp;A100&amp;"'!C$23"):INDIRECT("'"&amp;A100&amp;"'!C$32"))/10</f>
        <v>82.781000000000006</v>
      </c>
      <c r="D104" s="57">
        <f ca="1">SUM(INDIRECT("'"&amp;$A100&amp;"'!D$23"):INDIRECT("'"&amp;$A100&amp;"'!D$32"))/10</f>
        <v>65.350999999999985</v>
      </c>
      <c r="E104" s="57">
        <f ca="1">SUM(INDIRECT("'"&amp;$A100&amp;"'!E$23"):INDIRECT("'"&amp;$A100&amp;"'!E$32"))/10</f>
        <v>71.734999999999985</v>
      </c>
      <c r="F104" s="57">
        <f ca="1">SUM(INDIRECT("'"&amp;$A100&amp;"'!F$23"):INDIRECT("'"&amp;$A100&amp;"'!F$32"))/10</f>
        <v>55.420999999999992</v>
      </c>
      <c r="G104" s="57">
        <f ca="1">SUM(INDIRECT("'"&amp;$A100&amp;"'!G$23"):INDIRECT("'"&amp;$A100&amp;"'!G$32"))/10</f>
        <v>69.890000000000015</v>
      </c>
      <c r="H104" s="57">
        <f ca="1">SUM(INDIRECT("'"&amp;$A100&amp;"'!H$23"):INDIRECT("'"&amp;$A100&amp;"'!H$32"))/10</f>
        <v>57.458000000000006</v>
      </c>
      <c r="I104" s="57">
        <f ca="1">SUM(INDIRECT("'"&amp;$A100&amp;"'!I$23"):INDIRECT("'"&amp;$A100&amp;"'!I$32"))/10</f>
        <v>70.135999999999996</v>
      </c>
      <c r="J104" s="57">
        <f ca="1">SUM(INDIRECT("'"&amp;$A100&amp;"'!J$23"):INDIRECT("'"&amp;$A100&amp;"'!J$32"))/10</f>
        <v>52.012999999999998</v>
      </c>
      <c r="K104" s="57">
        <f ca="1">SUM(INDIRECT("'"&amp;$A100&amp;"'!K$23"):INDIRECT("'"&amp;$A100&amp;"'!K$32"))/10</f>
        <v>51.899000000000001</v>
      </c>
      <c r="L104" s="69">
        <f ca="1">SUM(INDIRECT("'"&amp;$A100&amp;"'!L$23"):INDIRECT("'"&amp;$A100&amp;"'!L$32"))/10</f>
        <v>54.684000000000005</v>
      </c>
      <c r="N104" t="s">
        <v>11</v>
      </c>
      <c r="O104" s="75">
        <f>[3]Meas10!P9</f>
        <v>42674</v>
      </c>
    </row>
    <row r="105" spans="1:15" x14ac:dyDescent="0.3">
      <c r="A105" s="92">
        <f>[2]Punkter!$C$5</f>
        <v>8</v>
      </c>
      <c r="B105" s="93"/>
      <c r="C105" s="68">
        <f ca="1">SUM(INDIRECT("'"&amp;$A100&amp;"'!C$33"):INDIRECT("'"&amp;$A100&amp;"'!C$42"))/10</f>
        <v>89.725000000000009</v>
      </c>
      <c r="D105" s="57">
        <f ca="1">SUM(INDIRECT("'"&amp;$A100&amp;"'!D$33"):INDIRECT("'"&amp;$A100&amp;"'!D$42"))/10</f>
        <v>74.129000000000005</v>
      </c>
      <c r="E105" s="57">
        <f ca="1">SUM(INDIRECT("'"&amp;$A100&amp;"'!E$33"):INDIRECT("'"&amp;$A100&amp;"'!E$42"))/10</f>
        <v>78.704999999999998</v>
      </c>
      <c r="F105" s="57">
        <f ca="1">SUM(INDIRECT("'"&amp;$A100&amp;"'!F$33"):INDIRECT("'"&amp;$A100&amp;"'!F$42"))/10</f>
        <v>66.388000000000005</v>
      </c>
      <c r="G105" s="57">
        <f ca="1">SUM(INDIRECT("'"&amp;$A100&amp;"'!G$33"):INDIRECT("'"&amp;$A100&amp;"'!G$42"))/10</f>
        <v>74.205999999999989</v>
      </c>
      <c r="H105" s="57">
        <f ca="1">SUM(INDIRECT("'"&amp;$A100&amp;"'!H$33"):INDIRECT("'"&amp;$A100&amp;"'!H$42"))/10</f>
        <v>70.099999999999994</v>
      </c>
      <c r="I105" s="57">
        <f ca="1">SUM(INDIRECT("'"&amp;$A100&amp;"'!I$33"):INDIRECT("'"&amp;$A100&amp;"'!I$42"))/10</f>
        <v>59.21</v>
      </c>
      <c r="J105" s="57">
        <f ca="1">SUM(INDIRECT("'"&amp;$A100&amp;"'!J$33"):INDIRECT("'"&amp;$A100&amp;"'!J$42"))/10</f>
        <v>61.319999999999993</v>
      </c>
      <c r="K105" s="57">
        <f ca="1">SUM(INDIRECT("'"&amp;$A100&amp;"'!K$33"):INDIRECT("'"&amp;$A100&amp;"'!K$42"))/10</f>
        <v>65.647999999999996</v>
      </c>
      <c r="L105" s="69">
        <f ca="1">SUM(INDIRECT("'"&amp;$A100&amp;"'!L$33"):INDIRECT("'"&amp;$A100&amp;"'!L$42"))/10</f>
        <v>62.201000000000001</v>
      </c>
      <c r="N105" t="s">
        <v>12</v>
      </c>
      <c r="O105">
        <f>[3]Meas10!P10</f>
        <v>0</v>
      </c>
    </row>
    <row r="106" spans="1:15" x14ac:dyDescent="0.3">
      <c r="A106" s="92">
        <f>[2]Punkter!$C$6</f>
        <v>15</v>
      </c>
      <c r="B106" s="93"/>
      <c r="C106" s="68">
        <f ca="1">SUM(INDIRECT("'"&amp;$A100&amp;"'!C$43"):INDIRECT("'"&amp;$A100&amp;"'!C$52"))/10</f>
        <v>87.734000000000009</v>
      </c>
      <c r="D106" s="57">
        <f ca="1">SUM(INDIRECT("'"&amp;$A100&amp;"'!D$43"):INDIRECT("'"&amp;$A100&amp;"'!D$52"))/10</f>
        <v>83.164999999999992</v>
      </c>
      <c r="E106" s="57">
        <f ca="1">SUM(INDIRECT("'"&amp;$A100&amp;"'!E$43"):INDIRECT("'"&amp;$A100&amp;"'!E$52"))/10</f>
        <v>83.881</v>
      </c>
      <c r="F106" s="57">
        <f ca="1">SUM(INDIRECT("'"&amp;$A100&amp;"'!F$43"):INDIRECT("'"&amp;$A100&amp;"'!F$52"))/10</f>
        <v>74.092000000000013</v>
      </c>
      <c r="G106" s="57">
        <f ca="1">SUM(INDIRECT("'"&amp;$A100&amp;"'!G$43"):INDIRECT("'"&amp;$A100&amp;"'!G$52"))/10</f>
        <v>77.597000000000008</v>
      </c>
      <c r="H106" s="57">
        <f ca="1">SUM(INDIRECT("'"&amp;$A100&amp;"'!H$43"):INDIRECT("'"&amp;$A100&amp;"'!H$52"))/10</f>
        <v>87.677999999999997</v>
      </c>
      <c r="I106" s="57">
        <f ca="1">SUM(INDIRECT("'"&amp;$A100&amp;"'!I$43"):INDIRECT("'"&amp;$A100&amp;"'!I$52"))/10</f>
        <v>62.978999999999985</v>
      </c>
      <c r="J106" s="57">
        <f ca="1">SUM(INDIRECT("'"&amp;$A100&amp;"'!J$43"):INDIRECT("'"&amp;$A100&amp;"'!J$52"))/10</f>
        <v>76.457000000000008</v>
      </c>
      <c r="K106" s="57">
        <f ca="1">SUM(INDIRECT("'"&amp;$A100&amp;"'!K$43"):INDIRECT("'"&amp;$A100&amp;"'!K$52"))/10</f>
        <v>67.313999999999993</v>
      </c>
      <c r="L106" s="69">
        <f ca="1">SUM(INDIRECT("'"&amp;$A100&amp;"'!L$43"):INDIRECT("'"&amp;$A100&amp;"'!L$52"))/10</f>
        <v>59.986000000000004</v>
      </c>
      <c r="N106" t="s">
        <v>13</v>
      </c>
      <c r="O106">
        <f>[3]Meas10!P11</f>
        <v>0</v>
      </c>
    </row>
    <row r="107" spans="1:15" ht="15" thickBot="1" x14ac:dyDescent="0.35">
      <c r="A107" s="94">
        <f>[2]Punkter!$C$7</f>
        <v>30</v>
      </c>
      <c r="B107" s="95"/>
      <c r="C107" s="70">
        <f ca="1">SUM(INDIRECT("'"&amp;$A100&amp;"'!C$53"):INDIRECT("'"&amp;$A100&amp;"'!C$62"))/10</f>
        <v>110.73099999999999</v>
      </c>
      <c r="D107" s="71">
        <f ca="1">SUM(INDIRECT("'"&amp;$A100&amp;"'!D$53"):INDIRECT("'"&amp;$A100&amp;"'!D$62"))/10</f>
        <v>93.486000000000004</v>
      </c>
      <c r="E107" s="71">
        <f ca="1">SUM(INDIRECT("'"&amp;$A100&amp;"'!E$53"):INDIRECT("'"&amp;$A100&amp;"'!E$62"))/10</f>
        <v>84.472999999999999</v>
      </c>
      <c r="F107" s="71">
        <f ca="1">SUM(INDIRECT("'"&amp;$A100&amp;"'!F$53"):INDIRECT("'"&amp;$A100&amp;"'!F$62"))/10</f>
        <v>83.646000000000001</v>
      </c>
      <c r="G107" s="71">
        <f ca="1">SUM(INDIRECT("'"&amp;$A100&amp;"'!G$53"):INDIRECT("'"&amp;$A100&amp;"'!G$62"))/10</f>
        <v>92.391000000000005</v>
      </c>
      <c r="H107" s="71">
        <f ca="1">SUM(INDIRECT("'"&amp;$A100&amp;"'!H$53"):INDIRECT("'"&amp;$A100&amp;"'!H$62"))/10</f>
        <v>84.262</v>
      </c>
      <c r="I107" s="71">
        <f ca="1">SUM(INDIRECT("'"&amp;$A100&amp;"'!I$53"):INDIRECT("'"&amp;$A100&amp;"'!I$62"))/10</f>
        <v>81.709000000000003</v>
      </c>
      <c r="J107" s="71">
        <f ca="1">SUM(INDIRECT("'"&amp;$A100&amp;"'!J$53"):INDIRECT("'"&amp;$A100&amp;"'!J$62"))/10</f>
        <v>82.986999999999995</v>
      </c>
      <c r="K107" s="71">
        <f ca="1">SUM(INDIRECT("'"&amp;$A100&amp;"'!K$53"):INDIRECT("'"&amp;$A100&amp;"'!K$62"))/10</f>
        <v>70.77600000000001</v>
      </c>
      <c r="L107" s="72">
        <f ca="1">SUM(INDIRECT("'"&amp;$A100&amp;"'!L$53"):INDIRECT("'"&amp;$A100&amp;"'!L$62"))/10</f>
        <v>64.74199999999999</v>
      </c>
      <c r="N107" t="s">
        <v>14</v>
      </c>
      <c r="O107" t="str">
        <f>[3]Meas10!P12</f>
        <v>P-Plads</v>
      </c>
    </row>
  </sheetData>
  <sortState ref="S41:S100">
    <sortCondition descending="1" ref="S41"/>
  </sortState>
  <mergeCells count="100">
    <mergeCell ref="A103:B103"/>
    <mergeCell ref="A104:B104"/>
    <mergeCell ref="A105:B105"/>
    <mergeCell ref="A106:B106"/>
    <mergeCell ref="A107:B107"/>
    <mergeCell ref="A100:A101"/>
    <mergeCell ref="C100:F100"/>
    <mergeCell ref="G100:I100"/>
    <mergeCell ref="J100:K100"/>
    <mergeCell ref="A102:B102"/>
    <mergeCell ref="A92:B92"/>
    <mergeCell ref="A93:B93"/>
    <mergeCell ref="A94:B94"/>
    <mergeCell ref="A95:B95"/>
    <mergeCell ref="A96:B96"/>
    <mergeCell ref="A89:A90"/>
    <mergeCell ref="C89:F89"/>
    <mergeCell ref="G89:I89"/>
    <mergeCell ref="J89:K89"/>
    <mergeCell ref="A91:B91"/>
    <mergeCell ref="A81:B81"/>
    <mergeCell ref="A82:B82"/>
    <mergeCell ref="A83:B83"/>
    <mergeCell ref="A84:B84"/>
    <mergeCell ref="A85:B85"/>
    <mergeCell ref="A78:A79"/>
    <mergeCell ref="C78:F78"/>
    <mergeCell ref="G78:I78"/>
    <mergeCell ref="J78:K78"/>
    <mergeCell ref="A80:B80"/>
    <mergeCell ref="A70:B70"/>
    <mergeCell ref="A71:B71"/>
    <mergeCell ref="A72:B72"/>
    <mergeCell ref="A73:B73"/>
    <mergeCell ref="A74:B74"/>
    <mergeCell ref="A67:A68"/>
    <mergeCell ref="C67:F67"/>
    <mergeCell ref="G67:I67"/>
    <mergeCell ref="J67:K67"/>
    <mergeCell ref="A69:B69"/>
    <mergeCell ref="A59:B59"/>
    <mergeCell ref="A60:B60"/>
    <mergeCell ref="A61:B61"/>
    <mergeCell ref="A62:B62"/>
    <mergeCell ref="A63:B63"/>
    <mergeCell ref="A56:A57"/>
    <mergeCell ref="C56:F56"/>
    <mergeCell ref="G56:I56"/>
    <mergeCell ref="J56:K56"/>
    <mergeCell ref="A58:B58"/>
    <mergeCell ref="A48:B48"/>
    <mergeCell ref="A49:B49"/>
    <mergeCell ref="A50:B50"/>
    <mergeCell ref="A51:B51"/>
    <mergeCell ref="A52:B52"/>
    <mergeCell ref="A45:A46"/>
    <mergeCell ref="C45:F45"/>
    <mergeCell ref="G45:I45"/>
    <mergeCell ref="J45:K45"/>
    <mergeCell ref="A47:B47"/>
    <mergeCell ref="A37:B37"/>
    <mergeCell ref="A38:B38"/>
    <mergeCell ref="A39:B39"/>
    <mergeCell ref="A40:B40"/>
    <mergeCell ref="A41:B41"/>
    <mergeCell ref="A34:A35"/>
    <mergeCell ref="C34:F34"/>
    <mergeCell ref="G34:I34"/>
    <mergeCell ref="J34:K34"/>
    <mergeCell ref="A36:B36"/>
    <mergeCell ref="A23:A24"/>
    <mergeCell ref="C23:F23"/>
    <mergeCell ref="G23:I23"/>
    <mergeCell ref="J23:K23"/>
    <mergeCell ref="A25:B25"/>
    <mergeCell ref="A15:B15"/>
    <mergeCell ref="A16:B16"/>
    <mergeCell ref="A17:B17"/>
    <mergeCell ref="A18:B18"/>
    <mergeCell ref="A19:B19"/>
    <mergeCell ref="A12:A13"/>
    <mergeCell ref="C12:F12"/>
    <mergeCell ref="G12:I12"/>
    <mergeCell ref="J12:K12"/>
    <mergeCell ref="A14:B14"/>
    <mergeCell ref="A3:B3"/>
    <mergeCell ref="A1:A2"/>
    <mergeCell ref="C1:F1"/>
    <mergeCell ref="G1:I1"/>
    <mergeCell ref="J1:K1"/>
    <mergeCell ref="A4:B4"/>
    <mergeCell ref="A5:B5"/>
    <mergeCell ref="A6:B6"/>
    <mergeCell ref="A7:B7"/>
    <mergeCell ref="A8:B8"/>
    <mergeCell ref="A28:B28"/>
    <mergeCell ref="A26:B26"/>
    <mergeCell ref="A27:B27"/>
    <mergeCell ref="A29:B29"/>
    <mergeCell ref="A30:B3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14" sqref="D14"/>
    </sheetView>
  </sheetViews>
  <sheetFormatPr defaultRowHeight="14.4" x14ac:dyDescent="0.3"/>
  <cols>
    <col min="3" max="3" width="8.88671875" customWidth="1"/>
    <col min="14" max="14" width="9.6640625" bestFit="1" customWidth="1"/>
    <col min="15" max="15" width="10.44140625" style="43" bestFit="1" customWidth="1"/>
  </cols>
  <sheetData>
    <row r="1" spans="1:15" x14ac:dyDescent="0.3">
      <c r="A1" s="80" t="s">
        <v>5</v>
      </c>
      <c r="B1" s="42" t="s">
        <v>2</v>
      </c>
      <c r="C1" s="80">
        <f>[1]Punkter!$A$2</f>
        <v>0.01</v>
      </c>
      <c r="D1" s="82"/>
      <c r="E1" s="82"/>
      <c r="F1" s="83"/>
      <c r="G1" s="80">
        <f>[1]Punkter!$A$3</f>
        <v>0.08</v>
      </c>
      <c r="H1" s="82"/>
      <c r="I1" s="83"/>
      <c r="J1" s="80">
        <f>[1]Punkter!$A$4</f>
        <v>0.34</v>
      </c>
      <c r="K1" s="83"/>
      <c r="L1" s="18">
        <f>[1]Punkter!$A$5</f>
        <v>2</v>
      </c>
      <c r="N1" t="str">
        <f>[1]Meas1!C66</f>
        <v>TX</v>
      </c>
      <c r="O1" s="43" t="str">
        <f>[1]Meas1!E66</f>
        <v>patch</v>
      </c>
    </row>
    <row r="2" spans="1:15" ht="15" thickBot="1" x14ac:dyDescent="0.35">
      <c r="A2" s="81"/>
      <c r="B2" s="4" t="s">
        <v>3</v>
      </c>
      <c r="C2" s="21">
        <f>[1]Punkter!$A$2</f>
        <v>0.01</v>
      </c>
      <c r="D2" s="1">
        <f>[1]Punkter!$A$3</f>
        <v>0.08</v>
      </c>
      <c r="E2" s="1">
        <f>[1]Punkter!$A$4</f>
        <v>0.34</v>
      </c>
      <c r="F2" s="8">
        <f>[1]Punkter!$A$5</f>
        <v>2</v>
      </c>
      <c r="G2" s="21">
        <f>[1]Punkter!$A$3</f>
        <v>0.08</v>
      </c>
      <c r="H2" s="1">
        <f>[1]Punkter!$A$4</f>
        <v>0.34</v>
      </c>
      <c r="I2" s="8">
        <f>[1]Punkter!$A$5</f>
        <v>2</v>
      </c>
      <c r="J2" s="1">
        <f>[1]Punkter!$A$4</f>
        <v>0.34</v>
      </c>
      <c r="K2" s="8">
        <f>[1]Punkter!$A$5</f>
        <v>2</v>
      </c>
      <c r="L2" s="8">
        <f>[1]Punkter!$A$5</f>
        <v>2</v>
      </c>
      <c r="N2" t="str">
        <f>[1]Meas1!C67</f>
        <v>RX</v>
      </c>
      <c r="O2" s="43" t="str">
        <f>[1]Meas1!E67</f>
        <v>patch</v>
      </c>
    </row>
    <row r="3" spans="1:15" ht="15" thickBot="1" x14ac:dyDescent="0.35">
      <c r="A3" s="102">
        <f>[1]Punkter!$C$2</f>
        <v>1</v>
      </c>
      <c r="B3" s="103"/>
      <c r="C3" s="22">
        <f>SUM(Meas1!O$3:'Meas1'!O$12)/9</f>
        <v>6.7823333333333874E-2</v>
      </c>
      <c r="D3" s="22">
        <f>SUM(Meas1!P$3:'Meas1'!P$12)/9</f>
        <v>4.0289999999999611E-2</v>
      </c>
      <c r="E3" s="22">
        <f>SUM(Meas1!Q$3:'Meas1'!Q$12)/9</f>
        <v>4.3667777777777396E-2</v>
      </c>
      <c r="F3" s="22">
        <f>SUM(Meas1!R$3:'Meas1'!R$12)/9</f>
        <v>4.2387777777777878E-2</v>
      </c>
      <c r="G3" s="22">
        <f>SUM(Meas1!S$3:'Meas1'!S$12)/9</f>
        <v>5.4528888888888648E-2</v>
      </c>
      <c r="H3" s="22">
        <f>SUM(Meas1!T$3:'Meas1'!T$12)/9</f>
        <v>2.8516666666666728E-2</v>
      </c>
      <c r="I3" s="22">
        <f>SUM(Meas1!U$3:'Meas1'!U$12)/9</f>
        <v>1.2512222222222485E-2</v>
      </c>
      <c r="J3" s="22">
        <f>SUM(Meas1!V$3:'Meas1'!V$12)/9</f>
        <v>1.0217777777777833E-2</v>
      </c>
      <c r="K3" s="22">
        <f>SUM(Meas1!W$3:'Meas1'!W$12)/9</f>
        <v>0.11111111111111067</v>
      </c>
      <c r="L3" s="22">
        <f>SUM(Meas1!X$3:'Meas1'!X$12)/9</f>
        <v>3.6677777777777082E-3</v>
      </c>
      <c r="N3" t="str">
        <f>[1]Meas1!C68</f>
        <v>Polar</v>
      </c>
      <c r="O3" s="43" t="str">
        <f>[1]Meas1!E68</f>
        <v>vertical</v>
      </c>
    </row>
    <row r="4" spans="1:15" ht="15" thickBot="1" x14ac:dyDescent="0.35">
      <c r="A4" s="102">
        <f>[1]Punkter!$C$3</f>
        <v>2</v>
      </c>
      <c r="B4" s="103"/>
      <c r="C4" s="25">
        <f>SUM(Meas1!O$13:'Meas1'!O$22)/9</f>
        <v>3.0521111111110763E-2</v>
      </c>
      <c r="D4" s="25">
        <f>SUM(Meas1!P$13:'Meas1'!P$22)/9</f>
        <v>3.4977777777777677E-2</v>
      </c>
      <c r="E4" s="25">
        <f>SUM(Meas1!Q$13:'Meas1'!Q$22)/9</f>
        <v>6.8884444444444651E-2</v>
      </c>
      <c r="F4" s="25">
        <f>SUM(Meas1!R$13:'Meas1'!R$22)/9</f>
        <v>0.13857888888888853</v>
      </c>
      <c r="G4" s="25">
        <f>SUM(Meas1!S$13:'Meas1'!S$22)/9</f>
        <v>6.4817777777777821E-2</v>
      </c>
      <c r="H4" s="25">
        <f>SUM(Meas1!T$13:'Meas1'!T$22)/9</f>
        <v>4.8722222222222483E-3</v>
      </c>
      <c r="I4" s="25">
        <f>SUM(Meas1!U$13:'Meas1'!U$22)/9</f>
        <v>0.16473333333333368</v>
      </c>
      <c r="J4" s="25">
        <f>SUM(Meas1!V$13:'Meas1'!V$22)/9</f>
        <v>9.4444444444445344E-2</v>
      </c>
      <c r="K4" s="25">
        <f>SUM(Meas1!W$13:'Meas1'!W$22)/9</f>
        <v>2.998777777777804E-2</v>
      </c>
      <c r="L4" s="25">
        <f>SUM(Meas1!X$13:'Meas1'!X$22)/9</f>
        <v>3.0622222222221728E-3</v>
      </c>
      <c r="N4" t="str">
        <f>[1]Meas1!C69</f>
        <v>Frekvens</v>
      </c>
      <c r="O4" s="43" t="str">
        <f>[1]Meas1!E69</f>
        <v>2,58GHz</v>
      </c>
    </row>
    <row r="5" spans="1:15" ht="15" thickBot="1" x14ac:dyDescent="0.35">
      <c r="A5" s="102">
        <f>[1]Punkter!$C$4</f>
        <v>4</v>
      </c>
      <c r="B5" s="103"/>
      <c r="C5" s="22">
        <f>SUM(Meas1!O$23:'Meas1'!O$32)/9</f>
        <v>0.1050988888888893</v>
      </c>
      <c r="D5" s="22">
        <f>SUM(Meas1!P$23:'Meas1'!P$32)/9</f>
        <v>3.6187777777777923E-2</v>
      </c>
      <c r="E5" s="22">
        <f>SUM(Meas1!Q$23:'Meas1'!Q$32)/9</f>
        <v>1.6476666666666813E-2</v>
      </c>
      <c r="F5" s="22">
        <f>SUM(Meas1!R$23:'Meas1'!R$32)/9</f>
        <v>0.51943222222222318</v>
      </c>
      <c r="G5" s="22" t="e">
        <f>SUM(Meas1!S$23:'Meas1'!S$32)/9</f>
        <v>#VALUE!</v>
      </c>
      <c r="H5" s="22">
        <f>SUM(Meas1!T$23:'Meas1'!T$32)/9</f>
        <v>8.5098888888888752E-2</v>
      </c>
      <c r="I5" s="22">
        <f>SUM(Meas1!U$23:'Meas1'!U$32)/9</f>
        <v>0.11000555555555509</v>
      </c>
      <c r="J5" s="22">
        <f>SUM(Meas1!V$23:'Meas1'!V$32)/9</f>
        <v>8.6151111111110748E-2</v>
      </c>
      <c r="K5" s="22">
        <f>SUM(Meas1!W$23:'Meas1'!W$32)/9</f>
        <v>7.1877777777778163E-3</v>
      </c>
      <c r="L5" s="22">
        <f>SUM(Meas1!X$23:'Meas1'!X$32)/9</f>
        <v>1.3039999999999984E-2</v>
      </c>
      <c r="N5" t="str">
        <f>[1]Meas1!C70</f>
        <v>Date</v>
      </c>
      <c r="O5" s="44">
        <f>[1]Meas1!E70</f>
        <v>42661</v>
      </c>
    </row>
    <row r="6" spans="1:15" ht="15" thickBot="1" x14ac:dyDescent="0.35">
      <c r="A6" s="102">
        <f>[1]Punkter!$C$5</f>
        <v>8</v>
      </c>
      <c r="B6" s="103"/>
      <c r="C6" s="25">
        <f>SUM(Meas1!O$33:'Meas1'!O$42)/9</f>
        <v>0.45280444444444395</v>
      </c>
      <c r="D6" s="25">
        <f>SUM(Meas1!P$33:'Meas1'!P$42)/9</f>
        <v>9.8715555555556098E-2</v>
      </c>
      <c r="E6" s="25">
        <f>SUM(Meas1!Q$33:'Meas1'!Q$42)/9</f>
        <v>1.0827777777777457E-2</v>
      </c>
      <c r="F6" s="25">
        <f>SUM(Meas1!R$33:'Meas1'!R$42)/9</f>
        <v>1.9112222222222131E-2</v>
      </c>
      <c r="G6" s="25">
        <f>SUM(Meas1!S$33:'Meas1'!S$42)/9</f>
        <v>5.6401111111111582E-2</v>
      </c>
      <c r="H6" s="25">
        <f>SUM(Meas1!T$33:'Meas1'!T$42)/9</f>
        <v>2.4973333333333195E-2</v>
      </c>
      <c r="I6" s="25">
        <f>SUM(Meas1!U$33:'Meas1'!U$42)/9</f>
        <v>1.8489999999999791E-2</v>
      </c>
      <c r="J6" s="25">
        <f>SUM(Meas1!V$33:'Meas1'!V$42)/9</f>
        <v>4.6622222222223123E-3</v>
      </c>
      <c r="K6" s="25">
        <f>SUM(Meas1!W$33:'Meas1'!W$42)/9</f>
        <v>1.721777777777769E-2</v>
      </c>
      <c r="L6" s="25">
        <f>SUM(Meas1!X$33:'Meas1'!X$42)/9</f>
        <v>5.7155555555557219E-3</v>
      </c>
      <c r="N6" t="str">
        <f>[1]Meas1!C71</f>
        <v>Start time</v>
      </c>
      <c r="O6" s="43">
        <f>[1]Meas1!E71</f>
        <v>18</v>
      </c>
    </row>
    <row r="7" spans="1:15" ht="15" thickBot="1" x14ac:dyDescent="0.35">
      <c r="A7" s="102">
        <f>[1]Punkter!$C$6</f>
        <v>15</v>
      </c>
      <c r="B7" s="103"/>
      <c r="C7" s="22">
        <f>SUM(Meas1!O$43:'Meas1'!O$52)/9</f>
        <v>9.0573333333332437E-2</v>
      </c>
      <c r="D7" s="22">
        <f>SUM(Meas1!P$43:'Meas1'!P$52)/9</f>
        <v>9.8378888888888474E-2</v>
      </c>
      <c r="E7" s="22">
        <f>SUM(Meas1!Q$43:'Meas1'!Q$52)/9</f>
        <v>1.3409877777777754</v>
      </c>
      <c r="F7" s="22">
        <f>SUM(Meas1!R$43:'Meas1'!R$52)/9</f>
        <v>2.7898888888888362E-2</v>
      </c>
      <c r="G7" s="22">
        <f>SUM(Meas1!S$43:'Meas1'!S$52)/9</f>
        <v>2.4866666666667387E-2</v>
      </c>
      <c r="H7" s="22">
        <f>SUM(Meas1!T$43:'Meas1'!T$52)/9</f>
        <v>0.27091222222221994</v>
      </c>
      <c r="I7" s="22">
        <f>SUM(Meas1!U$43:'Meas1'!U$52)/9</f>
        <v>6.2195555555554921E-2</v>
      </c>
      <c r="J7" s="22">
        <f>SUM(Meas1!V$43:'Meas1'!V$52)/9</f>
        <v>3.7344444444444022E-3</v>
      </c>
      <c r="K7" s="22">
        <f>SUM(Meas1!W$43:'Meas1'!W$52)/9</f>
        <v>9.6111111111106019E-4</v>
      </c>
      <c r="L7" s="22">
        <f>SUM(Meas1!X$43:'Meas1'!X$52)/9</f>
        <v>1.5712222222222239E-2</v>
      </c>
      <c r="N7" t="str">
        <f>[1]Meas1!C72</f>
        <v>End time</v>
      </c>
      <c r="O7" s="43">
        <f>[1]Meas1!E72</f>
        <v>0</v>
      </c>
    </row>
    <row r="8" spans="1:15" ht="15" thickBot="1" x14ac:dyDescent="0.35">
      <c r="A8" s="102">
        <f>[1]Punkter!$C$7</f>
        <v>30</v>
      </c>
      <c r="B8" s="103"/>
      <c r="C8" s="25">
        <f>SUM(Meas1!O$53:'Meas1'!O$62)/9</f>
        <v>1.0888277777777731</v>
      </c>
      <c r="D8" s="25">
        <f>SUM(Meas1!P$53:'Meas1'!P$62)/9</f>
        <v>0.41298222222222053</v>
      </c>
      <c r="E8" s="25">
        <f>SUM(Meas1!Q$53:'Meas1'!Q$62)/9</f>
        <v>0.14346222222222252</v>
      </c>
      <c r="F8" s="25">
        <f>SUM(Meas1!R$53:'Meas1'!R$62)/9</f>
        <v>2.9134444444443932E-2</v>
      </c>
      <c r="G8" s="25">
        <f>SUM(Meas1!S$53:'Meas1'!S$62)/9</f>
        <v>0.49398222222222138</v>
      </c>
      <c r="H8" s="25">
        <f>SUM(Meas1!T$53:'Meas1'!T$62)/9</f>
        <v>0.32193444444444413</v>
      </c>
      <c r="I8" s="25">
        <f>SUM(Meas1!U$53:'Meas1'!U$62)/9</f>
        <v>0.12838333333333354</v>
      </c>
      <c r="J8" s="25">
        <f>SUM(Meas1!V$53:'Meas1'!V$62)/9</f>
        <v>3.4066666666667043E-2</v>
      </c>
      <c r="K8" s="25">
        <f>SUM(Meas1!W$53:'Meas1'!W$62)/9</f>
        <v>1.8173333333333035E-2</v>
      </c>
      <c r="L8" s="25">
        <f>SUM(Meas1!X$53:'Meas1'!X$62)/9</f>
        <v>2.0178888888889045E-2</v>
      </c>
      <c r="N8" t="str">
        <f>[1]Meas1!C73</f>
        <v>Place</v>
      </c>
      <c r="O8" s="43" t="str">
        <f>[1]Meas1!E73</f>
        <v>P-Plads</v>
      </c>
    </row>
    <row r="9" spans="1:15" ht="15" thickBot="1" x14ac:dyDescent="0.35"/>
    <row r="10" spans="1:15" x14ac:dyDescent="0.3">
      <c r="A10" s="80" t="s">
        <v>40</v>
      </c>
      <c r="B10" s="42" t="s">
        <v>2</v>
      </c>
      <c r="C10" s="80">
        <f>[1]Punkter!$A$2</f>
        <v>0.01</v>
      </c>
      <c r="D10" s="82"/>
      <c r="E10" s="82"/>
      <c r="F10" s="83"/>
      <c r="G10" s="80">
        <f>[1]Punkter!$A$3</f>
        <v>0.08</v>
      </c>
      <c r="H10" s="82"/>
      <c r="I10" s="83"/>
      <c r="J10" s="80">
        <f>[1]Punkter!$A$4</f>
        <v>0.34</v>
      </c>
      <c r="K10" s="83"/>
      <c r="L10" s="18">
        <f>[1]Punkter!$A$5</f>
        <v>2</v>
      </c>
      <c r="N10" t="str">
        <f>[1]Meas1!C66</f>
        <v>TX</v>
      </c>
      <c r="O10" s="43" t="str">
        <f>[1]Meas2!E66</f>
        <v>patch</v>
      </c>
    </row>
    <row r="11" spans="1:15" ht="15" thickBot="1" x14ac:dyDescent="0.35">
      <c r="A11" s="81"/>
      <c r="B11" s="4" t="s">
        <v>3</v>
      </c>
      <c r="C11" s="21">
        <f>[1]Punkter!$A$2</f>
        <v>0.01</v>
      </c>
      <c r="D11" s="1">
        <f>[1]Punkter!$A$3</f>
        <v>0.08</v>
      </c>
      <c r="E11" s="1">
        <f>[1]Punkter!$A$4</f>
        <v>0.34</v>
      </c>
      <c r="F11" s="8">
        <f>[1]Punkter!$A$5</f>
        <v>2</v>
      </c>
      <c r="G11" s="21">
        <f>[1]Punkter!$A$3</f>
        <v>0.08</v>
      </c>
      <c r="H11" s="1">
        <f>[1]Punkter!$A$4</f>
        <v>0.34</v>
      </c>
      <c r="I11" s="8">
        <f>[1]Punkter!$A$5</f>
        <v>2</v>
      </c>
      <c r="J11" s="1">
        <f>[1]Punkter!$A$4</f>
        <v>0.34</v>
      </c>
      <c r="K11" s="8">
        <f>[1]Punkter!$A$5</f>
        <v>2</v>
      </c>
      <c r="L11" s="8">
        <f>[1]Punkter!$A$5</f>
        <v>2</v>
      </c>
      <c r="N11" t="str">
        <f>[1]Meas1!C67</f>
        <v>RX</v>
      </c>
      <c r="O11" s="43" t="str">
        <f>[1]Meas2!E67</f>
        <v>patch</v>
      </c>
    </row>
    <row r="12" spans="1:15" ht="15" thickBot="1" x14ac:dyDescent="0.35">
      <c r="A12" s="102">
        <f>[1]Punkter!$C$2</f>
        <v>1</v>
      </c>
      <c r="B12" s="103"/>
      <c r="C12" s="22">
        <f>SUM(Meas2!O$3:'Meas2'!O$12)/9</f>
        <v>5.8556666666666736E-2</v>
      </c>
      <c r="D12" s="22">
        <f>SUM(Meas2!P$3:'Meas2'!P$12)/9</f>
        <v>6.2106666666666657E-2</v>
      </c>
      <c r="E12" s="22">
        <f>SUM(Meas2!Q$3:'Meas2'!Q$12)/9</f>
        <v>4.9959999999999921E-2</v>
      </c>
      <c r="F12" s="22">
        <f>SUM(Meas2!R$3:'Meas2'!R$12)/9</f>
        <v>0.1770677777777791</v>
      </c>
      <c r="G12" s="22">
        <f>SUM(Meas2!S$3:'Meas2'!S$12)/9</f>
        <v>0.12137777777777765</v>
      </c>
      <c r="H12" s="22">
        <f>SUM(Meas2!T$3:'Meas2'!T$12)/9</f>
        <v>0.15547111111111153</v>
      </c>
      <c r="I12" s="22">
        <f>SUM(Meas2!U$3:'Meas2'!U$12)/9</f>
        <v>0.1900900000000017</v>
      </c>
      <c r="J12" s="22">
        <f>SUM(Meas2!V$3:'Meas2'!V$12)/9</f>
        <v>8.2544444444442484E-3</v>
      </c>
      <c r="K12" s="22">
        <f>SUM(Meas2!W$3:'Meas2'!W$12)/9</f>
        <v>8.7173333333333464E-2</v>
      </c>
      <c r="L12" s="22">
        <f>SUM(Meas2!X$3:'Meas2'!X$12)/9</f>
        <v>6.0543333333332477E-2</v>
      </c>
      <c r="N12" t="str">
        <f>[1]Meas1!C68</f>
        <v>Polar</v>
      </c>
      <c r="O12" s="43" t="str">
        <f>[1]Meas2!E68</f>
        <v>horizontal</v>
      </c>
    </row>
    <row r="13" spans="1:15" ht="15" thickBot="1" x14ac:dyDescent="0.35">
      <c r="A13" s="102">
        <f>[1]Punkter!$C$3</f>
        <v>2</v>
      </c>
      <c r="B13" s="103"/>
      <c r="C13" s="22">
        <f>SUM(Meas2!O$13:'Meas2'!O$22)/9</f>
        <v>1.6100499999999989</v>
      </c>
      <c r="D13" s="22">
        <f>SUM(Meas2!P$13:'Meas2'!P$22)/9</f>
        <v>0.13684555555555555</v>
      </c>
      <c r="E13" s="22">
        <f>SUM(Meas2!Q$13:'Meas2'!Q$22)/9</f>
        <v>1.4115555555555563E-2</v>
      </c>
      <c r="F13" s="22">
        <f>SUM(Meas2!R$13:'Meas2'!R$22)/9</f>
        <v>1.7306666666666793E-2</v>
      </c>
      <c r="G13" s="22">
        <f>SUM(Meas2!S$13:'Meas2'!S$22)/9</f>
        <v>0.11791666666666645</v>
      </c>
      <c r="H13" s="22">
        <f>SUM(Meas2!T$13:'Meas2'!T$22)/9</f>
        <v>3.7009999999999918E-2</v>
      </c>
      <c r="I13" s="22">
        <f>SUM(Meas2!U$13:'Meas2'!U$22)/9</f>
        <v>2.0937777777777871E-2</v>
      </c>
      <c r="J13" s="22">
        <f>SUM(Meas2!V$13:'Meas2'!V$22)/9</f>
        <v>2.292888888888904E-2</v>
      </c>
      <c r="K13" s="22">
        <f>SUM(Meas2!W$13:'Meas2'!W$22)/9</f>
        <v>9.8890000000000852E-2</v>
      </c>
      <c r="L13" s="22">
        <f>SUM(Meas2!X$13:'Meas2'!X$22)/9</f>
        <v>3.3423333333333395E-2</v>
      </c>
      <c r="N13" t="str">
        <f>[1]Meas1!C69</f>
        <v>Frekvens</v>
      </c>
      <c r="O13" s="43" t="str">
        <f>[1]Meas2!E69</f>
        <v>2,58GHz</v>
      </c>
    </row>
    <row r="14" spans="1:15" ht="15" thickBot="1" x14ac:dyDescent="0.35">
      <c r="A14" s="102">
        <f>[1]Punkter!$C$4</f>
        <v>4</v>
      </c>
      <c r="B14" s="103"/>
      <c r="C14" s="22">
        <f>SUM(Meas2!O$23:'Meas2'!O$32)/9</f>
        <v>0.74553444444444417</v>
      </c>
      <c r="D14" s="22">
        <f>SUM(Meas2!P$23:'Meas2'!P$32)/9</f>
        <v>4.60844444444444E-2</v>
      </c>
      <c r="E14" s="22">
        <f>SUM(Meas2!Q$23:'Meas2'!Q$32)/9</f>
        <v>3.5622222222222444E-2</v>
      </c>
      <c r="F14" s="22">
        <f>SUM(Meas2!R$23:'Meas2'!R$32)/9</f>
        <v>8.6965555555555338E-2</v>
      </c>
      <c r="G14" s="22">
        <f>SUM(Meas2!S$23:'Meas2'!S$32)/9</f>
        <v>2.6866666666666508E-2</v>
      </c>
      <c r="H14" s="22">
        <f>SUM(Meas2!T$23:'Meas2'!T$32)/9</f>
        <v>7.758777777777788E-2</v>
      </c>
      <c r="I14" s="22">
        <f>SUM(Meas2!U$23:'Meas2'!U$32)/9</f>
        <v>0.48324999999999857</v>
      </c>
      <c r="J14" s="22">
        <f>SUM(Meas2!V$23:'Meas2'!V$32)/9</f>
        <v>1.0756666666666541E-2</v>
      </c>
      <c r="K14" s="22">
        <f>SUM(Meas2!W$23:'Meas2'!W$32)/9</f>
        <v>0.19838222222222143</v>
      </c>
      <c r="L14" s="22">
        <f>SUM(Meas2!X$23:'Meas2'!X$32)/9</f>
        <v>9.2499999999998729E-3</v>
      </c>
      <c r="N14" t="str">
        <f>[1]Meas1!C70</f>
        <v>Date</v>
      </c>
      <c r="O14" s="44">
        <f>[1]Meas2!E70</f>
        <v>42661</v>
      </c>
    </row>
    <row r="15" spans="1:15" ht="15" thickBot="1" x14ac:dyDescent="0.35">
      <c r="A15" s="102">
        <f>[1]Punkter!$C$5</f>
        <v>8</v>
      </c>
      <c r="B15" s="103"/>
      <c r="C15" s="22">
        <f>SUM(Meas2!O$33:'Meas2'!O$42)/9</f>
        <v>0.75441777777778507</v>
      </c>
      <c r="D15" s="22">
        <f>SUM(Meas2!P$33:'Meas2'!P$42)/9</f>
        <v>8.9405555555556127E-2</v>
      </c>
      <c r="E15" s="22">
        <f>SUM(Meas2!Q$33:'Meas2'!Q$42)/9</f>
        <v>8.9582222222222549E-2</v>
      </c>
      <c r="F15" s="22">
        <f>SUM(Meas2!R$33:'Meas2'!R$42)/9</f>
        <v>1.5587777777777876E-2</v>
      </c>
      <c r="G15" s="22">
        <f>SUM(Meas2!S$33:'Meas2'!S$42)/9</f>
        <v>0.16743222222222456</v>
      </c>
      <c r="H15" s="22">
        <f>SUM(Meas2!T$33:'Meas2'!T$42)/9</f>
        <v>3.2134444444444132E-2</v>
      </c>
      <c r="I15" s="22">
        <f>SUM(Meas2!U$33:'Meas2'!U$42)/9</f>
        <v>4.8322222222222672E-3</v>
      </c>
      <c r="J15" s="22">
        <f>SUM(Meas2!V$33:'Meas2'!V$42)/9</f>
        <v>1.2337777777777711E-2</v>
      </c>
      <c r="K15" s="22">
        <f>SUM(Meas2!W$33:'Meas2'!W$42)/9</f>
        <v>3.4360000000000307E-2</v>
      </c>
      <c r="L15" s="22">
        <f>SUM(Meas2!X$33:'Meas2'!X$42)/9</f>
        <v>7.506666666666632E-3</v>
      </c>
      <c r="N15" t="str">
        <f>[1]Meas1!C71</f>
        <v>Start time</v>
      </c>
      <c r="O15" s="43">
        <f>[1]Meas2!E71</f>
        <v>18</v>
      </c>
    </row>
    <row r="16" spans="1:15" ht="15" thickBot="1" x14ac:dyDescent="0.35">
      <c r="A16" s="102">
        <f>[1]Punkter!$C$6</f>
        <v>15</v>
      </c>
      <c r="B16" s="103"/>
      <c r="C16" s="22">
        <f>SUM(Meas2!O$43:'Meas2'!O$52)/9</f>
        <v>0.92371222222222316</v>
      </c>
      <c r="D16" s="22">
        <f>SUM(Meas2!P$43:'Meas2'!P$52)/9</f>
        <v>0.13866222222222277</v>
      </c>
      <c r="E16" s="22">
        <f>SUM(Meas2!Q$43:'Meas2'!Q$52)/9</f>
        <v>0.253601111111112</v>
      </c>
      <c r="F16" s="22">
        <f>SUM(Meas2!R$43:'Meas2'!R$52)/9</f>
        <v>9.8573333333333277E-2</v>
      </c>
      <c r="G16" s="22">
        <f>SUM(Meas2!S$43:'Meas2'!S$52)/9</f>
        <v>0.4136988888888895</v>
      </c>
      <c r="H16" s="22">
        <f>SUM(Meas2!T$43:'Meas2'!T$52)/9</f>
        <v>0.20384999999999781</v>
      </c>
      <c r="I16" s="22">
        <f>SUM(Meas2!U$43:'Meas2'!U$52)/9</f>
        <v>5.0245555555555134E-2</v>
      </c>
      <c r="J16" s="22">
        <f>SUM(Meas2!V$43:'Meas2'!V$52)/9</f>
        <v>9.0666666666664383E-3</v>
      </c>
      <c r="K16" s="22">
        <f>SUM(Meas2!W$43:'Meas2'!W$52)/9</f>
        <v>0.13798222222222142</v>
      </c>
      <c r="L16" s="22">
        <f>SUM(Meas2!X$43:'Meas2'!X$52)/9</f>
        <v>3.0899999999999942E-3</v>
      </c>
      <c r="N16" t="str">
        <f>[1]Meas1!C72</f>
        <v>End time</v>
      </c>
      <c r="O16" s="43">
        <f>[1]Meas2!E72</f>
        <v>0</v>
      </c>
    </row>
    <row r="17" spans="1:15" ht="15" thickBot="1" x14ac:dyDescent="0.35">
      <c r="A17" s="102">
        <f>[1]Punkter!$C$7</f>
        <v>30</v>
      </c>
      <c r="B17" s="103"/>
      <c r="C17" s="22">
        <f>SUM(Meas2!O$53:'Meas2'!O$62)/9</f>
        <v>2.5614266666666694</v>
      </c>
      <c r="D17" s="22">
        <f>SUM(Meas2!P$53:'Meas2'!P$62)/9</f>
        <v>4.077737777777787</v>
      </c>
      <c r="E17" s="22">
        <f>SUM(Meas2!Q$53:'Meas2'!Q$62)/9</f>
        <v>0.49115555555555723</v>
      </c>
      <c r="F17" s="22">
        <f>SUM(Meas2!R$53:'Meas2'!R$62)/9</f>
        <v>6.9578888888889939E-2</v>
      </c>
      <c r="G17" s="22">
        <f>SUM(Meas2!S$53:'Meas2'!S$62)/9</f>
        <v>0.48198333333333182</v>
      </c>
      <c r="H17" s="22">
        <f>SUM(Meas2!T$53:'Meas2'!T$62)/9</f>
        <v>4.7632222222222569E-2</v>
      </c>
      <c r="I17" s="22">
        <f>SUM(Meas2!U$53:'Meas2'!U$62)/9</f>
        <v>0.5086544444444443</v>
      </c>
      <c r="J17" s="22">
        <f>SUM(Meas2!V$53:'Meas2'!V$62)/9</f>
        <v>5.2956666666667818E-2</v>
      </c>
      <c r="K17" s="22">
        <f>SUM(Meas2!W$53:'Meas2'!W$62)/9</f>
        <v>0.1249733333333337</v>
      </c>
      <c r="L17" s="22">
        <f>SUM(Meas2!X$53:'Meas2'!X$62)/9</f>
        <v>5.782222222222029E-3</v>
      </c>
      <c r="N17" t="str">
        <f>[1]Meas1!C73</f>
        <v>Place</v>
      </c>
      <c r="O17" s="43" t="str">
        <f>[1]Meas2!E73</f>
        <v>P-Plads</v>
      </c>
    </row>
  </sheetData>
  <mergeCells count="20">
    <mergeCell ref="A4:B4"/>
    <mergeCell ref="A1:A2"/>
    <mergeCell ref="C1:F1"/>
    <mergeCell ref="G1:I1"/>
    <mergeCell ref="J1:K1"/>
    <mergeCell ref="A3:B3"/>
    <mergeCell ref="A5:B5"/>
    <mergeCell ref="A6:B6"/>
    <mergeCell ref="A7:B7"/>
    <mergeCell ref="A8:B8"/>
    <mergeCell ref="A10:A11"/>
    <mergeCell ref="A16:B16"/>
    <mergeCell ref="A17:B17"/>
    <mergeCell ref="G10:I10"/>
    <mergeCell ref="J10:K10"/>
    <mergeCell ref="A12:B12"/>
    <mergeCell ref="A13:B13"/>
    <mergeCell ref="A14:B14"/>
    <mergeCell ref="A15:B15"/>
    <mergeCell ref="C10:F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P4" sqref="P4"/>
    </sheetView>
  </sheetViews>
  <sheetFormatPr defaultRowHeight="14.4" x14ac:dyDescent="0.3"/>
  <cols>
    <col min="15" max="15" width="12.5546875" bestFit="1" customWidth="1"/>
  </cols>
  <sheetData>
    <row r="1" spans="1:15" x14ac:dyDescent="0.3">
      <c r="A1" s="80" t="s">
        <v>16</v>
      </c>
      <c r="B1" s="19" t="s">
        <v>2</v>
      </c>
      <c r="C1" s="52">
        <f ca="1">$O$5</f>
        <v>0.01</v>
      </c>
      <c r="D1" s="53">
        <f ca="1">$O$5</f>
        <v>0.01</v>
      </c>
      <c r="E1" s="53">
        <f ca="1">$O$5</f>
        <v>0.01</v>
      </c>
      <c r="F1" s="54">
        <f ca="1">$O$5</f>
        <v>0.01</v>
      </c>
      <c r="G1" s="52">
        <f ca="1">$O$6</f>
        <v>0.08</v>
      </c>
      <c r="H1" s="53">
        <f ca="1">$O$6</f>
        <v>0.08</v>
      </c>
      <c r="I1" s="54">
        <f ca="1">$O$6</f>
        <v>0.08</v>
      </c>
      <c r="J1" s="1">
        <f ca="1">$O$7</f>
        <v>0.34</v>
      </c>
      <c r="K1" s="1">
        <f ca="1">$O$7</f>
        <v>0.34</v>
      </c>
      <c r="L1" s="18">
        <f ca="1">$O$8</f>
        <v>2</v>
      </c>
      <c r="N1" t="s">
        <v>17</v>
      </c>
      <c r="O1" s="32">
        <f>(3*10^8)/(2.4*10^9)</f>
        <v>0.125</v>
      </c>
    </row>
    <row r="2" spans="1:15" ht="15" thickBot="1" x14ac:dyDescent="0.35">
      <c r="A2" s="81"/>
      <c r="B2" s="4" t="s">
        <v>3</v>
      </c>
      <c r="C2" s="21">
        <f ca="1">$O$5</f>
        <v>0.01</v>
      </c>
      <c r="D2" s="1">
        <f ca="1">$O$6</f>
        <v>0.08</v>
      </c>
      <c r="E2" s="1">
        <f ca="1">$O$7</f>
        <v>0.34</v>
      </c>
      <c r="F2" s="1">
        <f ca="1">$O$8</f>
        <v>2</v>
      </c>
      <c r="G2" s="21">
        <f ca="1">$O$6</f>
        <v>0.08</v>
      </c>
      <c r="H2" s="1">
        <f ca="1">$O$7</f>
        <v>0.34</v>
      </c>
      <c r="I2" s="8">
        <f ca="1">$O$8</f>
        <v>2</v>
      </c>
      <c r="J2" s="1">
        <f ca="1">$O$7</f>
        <v>0.34</v>
      </c>
      <c r="K2" s="8">
        <f ca="1">$O$8</f>
        <v>2</v>
      </c>
      <c r="L2" s="8">
        <f ca="1">$O$8</f>
        <v>2</v>
      </c>
    </row>
    <row r="3" spans="1:15" ht="15" thickBot="1" x14ac:dyDescent="0.35">
      <c r="A3" s="102">
        <f>Punkter!$C$2</f>
        <v>1</v>
      </c>
      <c r="B3" s="103"/>
      <c r="C3" s="22">
        <f ca="1">20*LOG10($O$1/(4*PI()*SQRT($A3^2+(C$2-C$1)^2)))</f>
        <v>-40.045997020280801</v>
      </c>
      <c r="D3" s="23">
        <f t="shared" ref="D3:L3" ca="1" si="0">20*LOG10($O$1/(4*PI()*SQRT($A3^2+(D$2-D$1)^2)))</f>
        <v>-40.067225482532407</v>
      </c>
      <c r="E3" s="23">
        <f t="shared" ca="1" si="0"/>
        <v>-40.494920855024397</v>
      </c>
      <c r="F3" s="23">
        <f t="shared" ca="1" si="0"/>
        <v>-47.00090134367148</v>
      </c>
      <c r="G3" s="23">
        <f t="shared" ca="1" si="0"/>
        <v>-40.045997020280801</v>
      </c>
      <c r="H3" s="23">
        <f t="shared" ca="1" si="0"/>
        <v>-40.330082671435498</v>
      </c>
      <c r="I3" s="23">
        <f t="shared" ca="1" si="0"/>
        <v>-46.754390563656031</v>
      </c>
      <c r="J3" s="23">
        <f t="shared" ca="1" si="0"/>
        <v>-40.045997020280801</v>
      </c>
      <c r="K3" s="23">
        <f t="shared" ca="1" si="0"/>
        <v>-45.792790324156655</v>
      </c>
      <c r="L3" s="24">
        <f t="shared" ca="1" si="0"/>
        <v>-40.045997020280801</v>
      </c>
      <c r="O3" t="s">
        <v>77</v>
      </c>
    </row>
    <row r="4" spans="1:15" ht="15" thickBot="1" x14ac:dyDescent="0.35">
      <c r="A4" s="102">
        <f>Punkter!$C$3</f>
        <v>2</v>
      </c>
      <c r="B4" s="103"/>
      <c r="C4" s="26">
        <f t="shared" ref="C4:L8" ca="1" si="1">20*LOG10($O$1/(4*PI()*SQRT($A4^2+(C$2-C$1)^2)))</f>
        <v>-46.066596933560426</v>
      </c>
      <c r="D4" s="27">
        <f t="shared" ca="1" si="1"/>
        <v>-46.071913785056672</v>
      </c>
      <c r="E4" s="27">
        <f t="shared" ca="1" si="1"/>
        <v>-46.183252738140041</v>
      </c>
      <c r="F4" s="27">
        <f t="shared" ca="1" si="1"/>
        <v>-49.055182256923054</v>
      </c>
      <c r="G4" s="27">
        <f t="shared" ca="1" si="1"/>
        <v>-46.066596933560426</v>
      </c>
      <c r="H4" s="27">
        <f t="shared" ca="1" si="1"/>
        <v>-46.139379406902862</v>
      </c>
      <c r="I4" s="27">
        <f t="shared" ca="1" si="1"/>
        <v>-48.903226834148725</v>
      </c>
      <c r="J4" s="27">
        <f t="shared" ca="1" si="1"/>
        <v>-46.066596933560426</v>
      </c>
      <c r="K4" s="27">
        <f t="shared" ca="1" si="1"/>
        <v>-48.342636290526293</v>
      </c>
      <c r="L4" s="28">
        <f t="shared" ca="1" si="1"/>
        <v>-46.066596933560426</v>
      </c>
      <c r="N4" t="s">
        <v>72</v>
      </c>
      <c r="O4" s="73" t="str">
        <f ca="1">INDIRECT($O$3&amp;"22")</f>
        <v>Højde</v>
      </c>
    </row>
    <row r="5" spans="1:15" ht="15" thickBot="1" x14ac:dyDescent="0.35">
      <c r="A5" s="102">
        <f>Punkter!$C$4</f>
        <v>4</v>
      </c>
      <c r="B5" s="103"/>
      <c r="C5" s="26">
        <f t="shared" ca="1" si="1"/>
        <v>-52.087196846840044</v>
      </c>
      <c r="D5" s="27">
        <f t="shared" ca="1" si="1"/>
        <v>-52.088526670072078</v>
      </c>
      <c r="E5" s="27">
        <f t="shared" ca="1" si="1"/>
        <v>-52.116655875596216</v>
      </c>
      <c r="F5" s="27">
        <f t="shared" ca="1" si="1"/>
        <v>-53.047624147980386</v>
      </c>
      <c r="G5" s="27">
        <f t="shared" ca="1" si="1"/>
        <v>-52.087196846840044</v>
      </c>
      <c r="H5" s="27">
        <f t="shared" ca="1" si="1"/>
        <v>-52.105507135396003</v>
      </c>
      <c r="I5" s="27">
        <f t="shared" ca="1" si="1"/>
        <v>-52.9876600714136</v>
      </c>
      <c r="J5" s="27">
        <f t="shared" ca="1" si="1"/>
        <v>-52.087196846840044</v>
      </c>
      <c r="K5" s="27">
        <f t="shared" ca="1" si="1"/>
        <v>-52.777306640110154</v>
      </c>
      <c r="L5" s="28">
        <f t="shared" ca="1" si="1"/>
        <v>-52.087196846840044</v>
      </c>
      <c r="N5" t="s">
        <v>73</v>
      </c>
      <c r="O5" s="73">
        <f ca="1">INDIRECT($O$3&amp;"23")</f>
        <v>0.01</v>
      </c>
    </row>
    <row r="6" spans="1:15" ht="15" thickBot="1" x14ac:dyDescent="0.35">
      <c r="A6" s="102">
        <f>Punkter!$C$5</f>
        <v>8</v>
      </c>
      <c r="B6" s="103"/>
      <c r="C6" s="26">
        <f t="shared" ca="1" si="1"/>
        <v>-58.107796760119669</v>
      </c>
      <c r="D6" s="27">
        <f t="shared" ca="1" si="1"/>
        <v>-58.108129254104249</v>
      </c>
      <c r="E6" s="27">
        <f t="shared" ca="1" si="1"/>
        <v>-58.115180272189626</v>
      </c>
      <c r="F6" s="27">
        <f t="shared" ca="1" si="1"/>
        <v>-58.368537112688813</v>
      </c>
      <c r="G6" s="27">
        <f t="shared" ca="1" si="1"/>
        <v>-58.107796760119669</v>
      </c>
      <c r="H6" s="27">
        <f t="shared" ca="1" si="1"/>
        <v>-58.112381574655629</v>
      </c>
      <c r="I6" s="27">
        <f t="shared" ca="1" si="1"/>
        <v>-58.35101118153532</v>
      </c>
      <c r="J6" s="27">
        <f t="shared" ca="1" si="1"/>
        <v>-58.107796760119669</v>
      </c>
      <c r="K6" s="27">
        <f t="shared" ca="1" si="1"/>
        <v>-58.290874057288995</v>
      </c>
      <c r="L6" s="28">
        <f t="shared" ca="1" si="1"/>
        <v>-58.107796760119669</v>
      </c>
      <c r="N6" t="s">
        <v>76</v>
      </c>
      <c r="O6" s="73">
        <f ca="1">INDIRECT($O$3&amp;"24")</f>
        <v>0.08</v>
      </c>
    </row>
    <row r="7" spans="1:15" ht="15" thickBot="1" x14ac:dyDescent="0.35">
      <c r="A7" s="102">
        <f>Punkter!$C$6</f>
        <v>15</v>
      </c>
      <c r="B7" s="103"/>
      <c r="C7" s="26">
        <f t="shared" ca="1" si="1"/>
        <v>-63.567822201394421</v>
      </c>
      <c r="D7" s="27">
        <f t="shared" ca="1" si="1"/>
        <v>-63.567916780051739</v>
      </c>
      <c r="E7" s="27">
        <f t="shared" ca="1" si="1"/>
        <v>-63.569923678170468</v>
      </c>
      <c r="F7" s="27">
        <f t="shared" ca="1" si="1"/>
        <v>-63.643595081251163</v>
      </c>
      <c r="G7" s="27">
        <f t="shared" ca="1" si="1"/>
        <v>-63.567822201394421</v>
      </c>
      <c r="H7" s="27">
        <f t="shared" ca="1" si="1"/>
        <v>-63.569126819065076</v>
      </c>
      <c r="I7" s="27">
        <f t="shared" ca="1" si="1"/>
        <v>-63.638400398723547</v>
      </c>
      <c r="J7" s="27">
        <f t="shared" ca="1" si="1"/>
        <v>-63.567822201394421</v>
      </c>
      <c r="K7" s="27">
        <f t="shared" ca="1" si="1"/>
        <v>-63.620687661328262</v>
      </c>
      <c r="L7" s="28">
        <f t="shared" ca="1" si="1"/>
        <v>-63.567822201394421</v>
      </c>
      <c r="N7" t="s">
        <v>74</v>
      </c>
      <c r="O7" s="73">
        <f ca="1">INDIRECT($O$3&amp;"25")</f>
        <v>0.34</v>
      </c>
    </row>
    <row r="8" spans="1:15" ht="15" thickBot="1" x14ac:dyDescent="0.35">
      <c r="A8" s="102">
        <f>Punkter!$C$7</f>
        <v>30</v>
      </c>
      <c r="B8" s="103"/>
      <c r="C8" s="29">
        <f t="shared" ca="1" si="1"/>
        <v>-69.588422114674046</v>
      </c>
      <c r="D8" s="30">
        <f t="shared" ca="1" si="1"/>
        <v>-69.588445759531481</v>
      </c>
      <c r="E8" s="30">
        <f t="shared" ca="1" si="1"/>
        <v>-69.588947579207186</v>
      </c>
      <c r="F8" s="30">
        <f t="shared" ca="1" si="1"/>
        <v>-69.607489635518377</v>
      </c>
      <c r="G8" s="30">
        <f t="shared" ca="1" si="1"/>
        <v>-69.588422114674046</v>
      </c>
      <c r="H8" s="30">
        <f t="shared" ca="1" si="1"/>
        <v>-69.588748305834756</v>
      </c>
      <c r="I8" s="30">
        <f t="shared" ca="1" si="1"/>
        <v>-69.606174484568172</v>
      </c>
      <c r="J8" s="30">
        <f t="shared" ca="1" si="1"/>
        <v>-69.588422114674046</v>
      </c>
      <c r="K8" s="30">
        <f t="shared" ca="1" si="1"/>
        <v>-69.60169893163561</v>
      </c>
      <c r="L8" s="31">
        <f t="shared" ca="1" si="1"/>
        <v>-69.588422114674046</v>
      </c>
      <c r="N8" t="s">
        <v>75</v>
      </c>
      <c r="O8" s="73">
        <f ca="1">INDIRECT($O$3&amp;"26")</f>
        <v>2</v>
      </c>
    </row>
    <row r="10" spans="1:15" ht="15" thickBot="1" x14ac:dyDescent="0.35">
      <c r="J10" s="17"/>
      <c r="K10" s="17"/>
    </row>
    <row r="11" spans="1:15" x14ac:dyDescent="0.3">
      <c r="A11" s="80" t="s">
        <v>16</v>
      </c>
      <c r="B11" s="54" t="s">
        <v>2</v>
      </c>
      <c r="C11" s="52">
        <f ca="1">$O$5</f>
        <v>0.01</v>
      </c>
      <c r="D11" s="53">
        <f ca="1">$O$5</f>
        <v>0.01</v>
      </c>
      <c r="E11" s="53">
        <f ca="1">$O$5</f>
        <v>0.01</v>
      </c>
      <c r="F11" s="54">
        <f ca="1">$O$5</f>
        <v>0.01</v>
      </c>
      <c r="G11" s="52">
        <f ca="1">$O$6</f>
        <v>0.08</v>
      </c>
      <c r="H11" s="53">
        <f ca="1">$O$6</f>
        <v>0.08</v>
      </c>
      <c r="I11" s="54">
        <f ca="1">$O$6</f>
        <v>0.08</v>
      </c>
      <c r="J11" s="1">
        <f ca="1">$O$7</f>
        <v>0.34</v>
      </c>
      <c r="K11" s="1">
        <f ca="1">$O$7</f>
        <v>0.34</v>
      </c>
      <c r="L11" s="18">
        <f ca="1">$O$8</f>
        <v>2</v>
      </c>
      <c r="N11" t="s">
        <v>17</v>
      </c>
      <c r="O11" s="32">
        <f>(3*10^8)/(8.58*10^8)</f>
        <v>0.34965034965034963</v>
      </c>
    </row>
    <row r="12" spans="1:15" ht="15" thickBot="1" x14ac:dyDescent="0.35">
      <c r="A12" s="81"/>
      <c r="B12" s="4" t="s">
        <v>3</v>
      </c>
      <c r="C12" s="21">
        <f ca="1">$O$5</f>
        <v>0.01</v>
      </c>
      <c r="D12" s="1">
        <f ca="1">$O$6</f>
        <v>0.08</v>
      </c>
      <c r="E12" s="1">
        <f ca="1">$O$7</f>
        <v>0.34</v>
      </c>
      <c r="F12" s="1">
        <f ca="1">$O$8</f>
        <v>2</v>
      </c>
      <c r="G12" s="21">
        <f ca="1">$O$6</f>
        <v>0.08</v>
      </c>
      <c r="H12" s="1">
        <f ca="1">$O$7</f>
        <v>0.34</v>
      </c>
      <c r="I12" s="8">
        <f ca="1">$O$8</f>
        <v>2</v>
      </c>
      <c r="J12" s="1">
        <f ca="1">$O$7</f>
        <v>0.34</v>
      </c>
      <c r="K12" s="8">
        <f ca="1">$O$8</f>
        <v>2</v>
      </c>
      <c r="L12" s="8">
        <f ca="1">$O$8</f>
        <v>2</v>
      </c>
    </row>
    <row r="13" spans="1:15" ht="15" thickBot="1" x14ac:dyDescent="0.35">
      <c r="A13" s="102">
        <f>Punkter!$C$2</f>
        <v>1</v>
      </c>
      <c r="B13" s="103"/>
      <c r="C13" s="22">
        <f ca="1">20*LOG10($O$11/(4*PI()*SQRT($A13^2+(C$2-C$1)^2)))</f>
        <v>-31.111517943022786</v>
      </c>
      <c r="D13" s="23">
        <f t="shared" ref="D13:L13" ca="1" si="2">20*LOG10($O$11/(4*PI()*SQRT($A13^2+(D$2-D$1)^2)))</f>
        <v>-31.1327464052744</v>
      </c>
      <c r="E13" s="23">
        <f t="shared" ca="1" si="2"/>
        <v>-31.560441777766385</v>
      </c>
      <c r="F13" s="23">
        <f t="shared" ca="1" si="2"/>
        <v>-38.066422266413468</v>
      </c>
      <c r="G13" s="23">
        <f t="shared" ca="1" si="2"/>
        <v>-31.111517943022786</v>
      </c>
      <c r="H13" s="23">
        <f t="shared" ca="1" si="2"/>
        <v>-31.395603594177484</v>
      </c>
      <c r="I13" s="23">
        <f t="shared" ca="1" si="2"/>
        <v>-37.81991148639802</v>
      </c>
      <c r="J13" s="23">
        <f t="shared" ca="1" si="2"/>
        <v>-31.111517943022786</v>
      </c>
      <c r="K13" s="23">
        <f t="shared" ca="1" si="2"/>
        <v>-36.858311246898644</v>
      </c>
      <c r="L13" s="24">
        <f t="shared" ca="1" si="2"/>
        <v>-31.111517943022786</v>
      </c>
    </row>
    <row r="14" spans="1:15" ht="15" thickBot="1" x14ac:dyDescent="0.35">
      <c r="A14" s="102">
        <f>Punkter!$C$3</f>
        <v>2</v>
      </c>
      <c r="B14" s="103"/>
      <c r="C14" s="26">
        <f t="shared" ref="C14:L18" ca="1" si="3">20*LOG10($O$11/(4*PI()*SQRT($A14^2+(C$2-C$1)^2)))</f>
        <v>-37.132117856302415</v>
      </c>
      <c r="D14" s="27">
        <f t="shared" ca="1" si="3"/>
        <v>-37.137434707798661</v>
      </c>
      <c r="E14" s="27">
        <f t="shared" ca="1" si="3"/>
        <v>-37.24877366088203</v>
      </c>
      <c r="F14" s="27">
        <f t="shared" ca="1" si="3"/>
        <v>-40.120703179665043</v>
      </c>
      <c r="G14" s="27">
        <f t="shared" ca="1" si="3"/>
        <v>-37.132117856302415</v>
      </c>
      <c r="H14" s="27">
        <f t="shared" ca="1" si="3"/>
        <v>-37.20490032964485</v>
      </c>
      <c r="I14" s="27">
        <f t="shared" ca="1" si="3"/>
        <v>-39.968747756890714</v>
      </c>
      <c r="J14" s="27">
        <f t="shared" ca="1" si="3"/>
        <v>-37.132117856302415</v>
      </c>
      <c r="K14" s="27">
        <f t="shared" ca="1" si="3"/>
        <v>-39.408157213268289</v>
      </c>
      <c r="L14" s="28">
        <f t="shared" ca="1" si="3"/>
        <v>-37.132117856302415</v>
      </c>
    </row>
    <row r="15" spans="1:15" ht="15" thickBot="1" x14ac:dyDescent="0.35">
      <c r="A15" s="102">
        <f>Punkter!$C$4</f>
        <v>4</v>
      </c>
      <c r="B15" s="103"/>
      <c r="C15" s="26">
        <f t="shared" ca="1" si="3"/>
        <v>-43.15271776958204</v>
      </c>
      <c r="D15" s="27">
        <f t="shared" ca="1" si="3"/>
        <v>-43.154047592814074</v>
      </c>
      <c r="E15" s="27">
        <f t="shared" ca="1" si="3"/>
        <v>-43.182176798338205</v>
      </c>
      <c r="F15" s="27">
        <f t="shared" ca="1" si="3"/>
        <v>-44.113145070722382</v>
      </c>
      <c r="G15" s="27">
        <f t="shared" ca="1" si="3"/>
        <v>-43.15271776958204</v>
      </c>
      <c r="H15" s="27">
        <f t="shared" ca="1" si="3"/>
        <v>-43.171028058137992</v>
      </c>
      <c r="I15" s="27">
        <f t="shared" ca="1" si="3"/>
        <v>-44.053180994155589</v>
      </c>
      <c r="J15" s="27">
        <f t="shared" ca="1" si="3"/>
        <v>-43.15271776958204</v>
      </c>
      <c r="K15" s="27">
        <f t="shared" ca="1" si="3"/>
        <v>-43.842827562852136</v>
      </c>
      <c r="L15" s="28">
        <f t="shared" ca="1" si="3"/>
        <v>-43.15271776958204</v>
      </c>
      <c r="N15" s="73"/>
    </row>
    <row r="16" spans="1:15" ht="15" thickBot="1" x14ac:dyDescent="0.35">
      <c r="A16" s="102">
        <f>Punkter!$C$5</f>
        <v>8</v>
      </c>
      <c r="B16" s="103"/>
      <c r="C16" s="26">
        <f t="shared" ca="1" si="3"/>
        <v>-49.173317682861665</v>
      </c>
      <c r="D16" s="27">
        <f t="shared" ca="1" si="3"/>
        <v>-49.173650176846238</v>
      </c>
      <c r="E16" s="27">
        <f t="shared" ca="1" si="3"/>
        <v>-49.180701194931615</v>
      </c>
      <c r="F16" s="27">
        <f t="shared" ca="1" si="3"/>
        <v>-49.434058035430802</v>
      </c>
      <c r="G16" s="27">
        <f t="shared" ca="1" si="3"/>
        <v>-49.173317682861665</v>
      </c>
      <c r="H16" s="27">
        <f t="shared" ca="1" si="3"/>
        <v>-49.177902497397611</v>
      </c>
      <c r="I16" s="27">
        <f t="shared" ca="1" si="3"/>
        <v>-49.416532104277309</v>
      </c>
      <c r="J16" s="27">
        <f t="shared" ca="1" si="3"/>
        <v>-49.173317682861665</v>
      </c>
      <c r="K16" s="27">
        <f t="shared" ca="1" si="3"/>
        <v>-49.356394980030984</v>
      </c>
      <c r="L16" s="28">
        <f t="shared" ca="1" si="3"/>
        <v>-49.173317682861665</v>
      </c>
    </row>
    <row r="17" spans="1:12" ht="15" thickBot="1" x14ac:dyDescent="0.35">
      <c r="A17" s="102">
        <f>Punkter!$C$6</f>
        <v>15</v>
      </c>
      <c r="B17" s="103"/>
      <c r="C17" s="26">
        <f t="shared" ca="1" si="3"/>
        <v>-54.633343124136417</v>
      </c>
      <c r="D17" s="27">
        <f t="shared" ca="1" si="3"/>
        <v>-54.633437702793728</v>
      </c>
      <c r="E17" s="27">
        <f t="shared" ca="1" si="3"/>
        <v>-54.635444600912457</v>
      </c>
      <c r="F17" s="27">
        <f t="shared" ca="1" si="3"/>
        <v>-54.709116003993152</v>
      </c>
      <c r="G17" s="27">
        <f t="shared" ca="1" si="3"/>
        <v>-54.633343124136417</v>
      </c>
      <c r="H17" s="27">
        <f t="shared" ca="1" si="3"/>
        <v>-54.634647741807065</v>
      </c>
      <c r="I17" s="27">
        <f t="shared" ca="1" si="3"/>
        <v>-54.703921321465536</v>
      </c>
      <c r="J17" s="27">
        <f t="shared" ca="1" si="3"/>
        <v>-54.633343124136417</v>
      </c>
      <c r="K17" s="27">
        <f t="shared" ca="1" si="3"/>
        <v>-54.686208584070251</v>
      </c>
      <c r="L17" s="28">
        <f t="shared" ca="1" si="3"/>
        <v>-54.633343124136417</v>
      </c>
    </row>
    <row r="18" spans="1:12" ht="15" thickBot="1" x14ac:dyDescent="0.35">
      <c r="A18" s="102">
        <f>Punkter!$C$7</f>
        <v>30</v>
      </c>
      <c r="B18" s="103"/>
      <c r="C18" s="29">
        <f t="shared" ca="1" si="3"/>
        <v>-60.653943037416028</v>
      </c>
      <c r="D18" s="30">
        <f t="shared" ca="1" si="3"/>
        <v>-60.653966682273463</v>
      </c>
      <c r="E18" s="30">
        <f t="shared" ca="1" si="3"/>
        <v>-60.654468501949175</v>
      </c>
      <c r="F18" s="30">
        <f t="shared" ca="1" si="3"/>
        <v>-60.673010558260358</v>
      </c>
      <c r="G18" s="30">
        <f t="shared" ca="1" si="3"/>
        <v>-60.653943037416028</v>
      </c>
      <c r="H18" s="30">
        <f t="shared" ca="1" si="3"/>
        <v>-60.654269228576752</v>
      </c>
      <c r="I18" s="30">
        <f t="shared" ca="1" si="3"/>
        <v>-60.67169540731016</v>
      </c>
      <c r="J18" s="30">
        <f t="shared" ca="1" si="3"/>
        <v>-60.653943037416028</v>
      </c>
      <c r="K18" s="30">
        <f t="shared" ca="1" si="3"/>
        <v>-60.667219854377592</v>
      </c>
      <c r="L18" s="31">
        <f t="shared" ca="1" si="3"/>
        <v>-60.653943037416028</v>
      </c>
    </row>
    <row r="19" spans="1:12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</row>
    <row r="21" spans="1:12" ht="15" thickBot="1" x14ac:dyDescent="0.35"/>
    <row r="22" spans="1:12" ht="15" thickBot="1" x14ac:dyDescent="0.35">
      <c r="A22" s="61" t="s">
        <v>52</v>
      </c>
      <c r="B22" s="62" t="s">
        <v>62</v>
      </c>
      <c r="C22" s="63" t="s">
        <v>63</v>
      </c>
      <c r="D22" s="63" t="s">
        <v>64</v>
      </c>
      <c r="E22" s="63" t="s">
        <v>65</v>
      </c>
      <c r="F22" s="63" t="s">
        <v>66</v>
      </c>
      <c r="G22" s="63" t="s">
        <v>67</v>
      </c>
      <c r="H22" s="63" t="s">
        <v>68</v>
      </c>
      <c r="I22" s="63" t="s">
        <v>69</v>
      </c>
      <c r="J22" s="63" t="s">
        <v>70</v>
      </c>
      <c r="K22" s="64" t="s">
        <v>71</v>
      </c>
    </row>
    <row r="23" spans="1:12" x14ac:dyDescent="0.3">
      <c r="A23" s="60">
        <v>0.01</v>
      </c>
      <c r="B23" s="65">
        <v>3.4000000000000002E-2</v>
      </c>
      <c r="C23" s="66">
        <v>5.7000000000000002E-2</v>
      </c>
      <c r="D23" s="66">
        <f>0.086/2</f>
        <v>4.2999999999999997E-2</v>
      </c>
      <c r="E23" s="66">
        <v>0.06</v>
      </c>
      <c r="F23" s="66">
        <f>0.029/2</f>
        <v>1.4500000000000001E-2</v>
      </c>
      <c r="G23" s="66">
        <v>0.03</v>
      </c>
      <c r="H23" s="66">
        <v>4.3999999999999997E-2</v>
      </c>
      <c r="I23" s="66">
        <v>8.2000000000000003E-2</v>
      </c>
      <c r="J23" s="66">
        <v>3.7999999999999999E-2</v>
      </c>
      <c r="K23" s="67">
        <v>4.8000000000000001E-2</v>
      </c>
    </row>
    <row r="24" spans="1:12" x14ac:dyDescent="0.3">
      <c r="A24" s="58">
        <v>0.08</v>
      </c>
      <c r="B24" s="68">
        <f>0.092+B23</f>
        <v>0.126</v>
      </c>
      <c r="C24" s="57">
        <f t="shared" ref="C24:K24" si="4">0.092+C23</f>
        <v>0.14899999999999999</v>
      </c>
      <c r="D24" s="57">
        <f t="shared" si="4"/>
        <v>0.13500000000000001</v>
      </c>
      <c r="E24" s="57">
        <f t="shared" si="4"/>
        <v>0.152</v>
      </c>
      <c r="F24" s="57">
        <f t="shared" si="4"/>
        <v>0.1065</v>
      </c>
      <c r="G24" s="57">
        <f t="shared" si="4"/>
        <v>0.122</v>
      </c>
      <c r="H24" s="57">
        <f t="shared" si="4"/>
        <v>0.13600000000000001</v>
      </c>
      <c r="I24" s="57">
        <f t="shared" si="4"/>
        <v>0.17399999999999999</v>
      </c>
      <c r="J24" s="57">
        <f t="shared" si="4"/>
        <v>0.13</v>
      </c>
      <c r="K24" s="69">
        <f t="shared" si="4"/>
        <v>0.14000000000000001</v>
      </c>
    </row>
    <row r="25" spans="1:12" x14ac:dyDescent="0.3">
      <c r="A25" s="58">
        <v>0.34</v>
      </c>
      <c r="B25" s="68">
        <v>0.34</v>
      </c>
      <c r="C25" s="57">
        <v>0.34</v>
      </c>
      <c r="D25" s="57">
        <f>A25+D23</f>
        <v>0.38300000000000001</v>
      </c>
      <c r="E25" s="57">
        <v>0.34</v>
      </c>
      <c r="F25" s="57">
        <f>A25+F23</f>
        <v>0.35450000000000004</v>
      </c>
      <c r="G25" s="57">
        <v>0.34</v>
      </c>
      <c r="H25" s="57">
        <v>0.34</v>
      </c>
      <c r="I25" s="57">
        <v>0.34</v>
      </c>
      <c r="J25" s="57">
        <v>0.34</v>
      </c>
      <c r="K25" s="69">
        <v>0.34</v>
      </c>
    </row>
    <row r="26" spans="1:12" ht="15" thickBot="1" x14ac:dyDescent="0.35">
      <c r="A26" s="59">
        <v>2</v>
      </c>
      <c r="B26" s="70">
        <v>2</v>
      </c>
      <c r="C26" s="71">
        <v>2</v>
      </c>
      <c r="D26" s="71">
        <f>A26+D23</f>
        <v>2.0430000000000001</v>
      </c>
      <c r="E26" s="71">
        <v>2</v>
      </c>
      <c r="F26" s="71">
        <f>A26+F23</f>
        <v>2.0145</v>
      </c>
      <c r="G26" s="71">
        <v>2</v>
      </c>
      <c r="H26" s="71">
        <v>2</v>
      </c>
      <c r="I26" s="71">
        <v>2</v>
      </c>
      <c r="J26" s="71">
        <v>2</v>
      </c>
      <c r="K26" s="72">
        <v>2</v>
      </c>
    </row>
  </sheetData>
  <mergeCells count="14">
    <mergeCell ref="A7:B7"/>
    <mergeCell ref="A8:B8"/>
    <mergeCell ref="A17:B17"/>
    <mergeCell ref="A18:B18"/>
    <mergeCell ref="A13:B13"/>
    <mergeCell ref="A14:B14"/>
    <mergeCell ref="A15:B15"/>
    <mergeCell ref="A16:B16"/>
    <mergeCell ref="A11:A12"/>
    <mergeCell ref="A4:B4"/>
    <mergeCell ref="A1:A2"/>
    <mergeCell ref="A3:B3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2" workbookViewId="0">
      <selection activeCell="F13" sqref="F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0" t="s">
        <v>4</v>
      </c>
      <c r="B1" s="49" t="s">
        <v>3</v>
      </c>
      <c r="C1" s="80">
        <f>Punkter!$A$2</f>
        <v>0.01</v>
      </c>
      <c r="D1" s="82"/>
      <c r="E1" s="82"/>
      <c r="F1" s="83"/>
      <c r="G1" s="80">
        <f>Punkter!$A$3</f>
        <v>0.08</v>
      </c>
      <c r="H1" s="82"/>
      <c r="I1" s="83"/>
      <c r="J1" s="80">
        <f>Punkter!$A$4</f>
        <v>0.34</v>
      </c>
      <c r="K1" s="83"/>
      <c r="L1" s="18">
        <f>Punkter!$A$5</f>
        <v>2</v>
      </c>
    </row>
    <row r="2" spans="1:18" ht="17.399999999999999" customHeight="1" thickBot="1" x14ac:dyDescent="0.35">
      <c r="A2" s="81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4">
        <f>Punkter!$C$2</f>
        <v>1</v>
      </c>
      <c r="B3" s="85"/>
      <c r="C3" s="2">
        <v>63.12</v>
      </c>
      <c r="D3" s="14">
        <v>53.71</v>
      </c>
      <c r="E3" s="13">
        <v>48.33</v>
      </c>
      <c r="F3" s="49">
        <v>50.52</v>
      </c>
      <c r="G3" s="13">
        <v>42.54</v>
      </c>
      <c r="H3" s="38">
        <v>41.44</v>
      </c>
      <c r="I3" s="51">
        <v>49.99</v>
      </c>
      <c r="J3" s="10">
        <v>47.99</v>
      </c>
      <c r="K3" s="49">
        <v>58.66</v>
      </c>
      <c r="L3" s="49">
        <v>43.31</v>
      </c>
    </row>
    <row r="4" spans="1:18" ht="17.399999999999999" customHeight="1" x14ac:dyDescent="0.3">
      <c r="A4" s="86"/>
      <c r="B4" s="87"/>
      <c r="C4" s="2">
        <v>62.83</v>
      </c>
      <c r="D4" s="14">
        <v>53.3</v>
      </c>
      <c r="E4" s="14">
        <v>49</v>
      </c>
      <c r="F4" s="8">
        <v>50.13</v>
      </c>
      <c r="G4" s="14">
        <v>42.57</v>
      </c>
      <c r="H4" s="37">
        <v>41.48</v>
      </c>
      <c r="I4" s="1">
        <v>49.01</v>
      </c>
      <c r="J4" s="11">
        <v>47.87</v>
      </c>
      <c r="K4" s="8">
        <v>59.37</v>
      </c>
      <c r="L4" s="8">
        <v>43.34</v>
      </c>
      <c r="N4" s="79" t="s">
        <v>6</v>
      </c>
      <c r="O4" s="79"/>
      <c r="P4" s="79"/>
      <c r="Q4" s="79"/>
      <c r="R4" s="79"/>
    </row>
    <row r="5" spans="1:18" ht="17.399999999999999" customHeight="1" x14ac:dyDescent="0.3">
      <c r="A5" s="86"/>
      <c r="B5" s="87"/>
      <c r="C5" s="2">
        <v>63</v>
      </c>
      <c r="D5" s="14">
        <v>54.31</v>
      </c>
      <c r="E5" s="14">
        <v>49.57</v>
      </c>
      <c r="F5" s="9">
        <v>50.28</v>
      </c>
      <c r="G5" s="14">
        <v>42.28</v>
      </c>
      <c r="H5" s="37">
        <v>41.28</v>
      </c>
      <c r="I5" s="1">
        <v>49.85</v>
      </c>
      <c r="J5" s="11">
        <v>48.11</v>
      </c>
      <c r="K5" s="8">
        <v>58.69</v>
      </c>
      <c r="L5" s="8">
        <v>43.04</v>
      </c>
      <c r="N5" s="79" t="s">
        <v>7</v>
      </c>
      <c r="O5" s="79"/>
      <c r="P5" s="79" t="s">
        <v>61</v>
      </c>
      <c r="Q5" s="79"/>
      <c r="R5" s="79"/>
    </row>
    <row r="6" spans="1:18" ht="17.399999999999999" customHeight="1" x14ac:dyDescent="0.3">
      <c r="A6" s="86"/>
      <c r="B6" s="87"/>
      <c r="C6" s="2">
        <v>62.8</v>
      </c>
      <c r="D6" s="14">
        <v>53.05</v>
      </c>
      <c r="E6" s="14">
        <v>48.23</v>
      </c>
      <c r="F6" s="9">
        <v>50.62</v>
      </c>
      <c r="G6" s="14">
        <v>42.25</v>
      </c>
      <c r="H6" s="39">
        <v>41.16</v>
      </c>
      <c r="I6" s="1">
        <v>49.38</v>
      </c>
      <c r="J6" s="11">
        <v>47.69</v>
      </c>
      <c r="K6" s="8">
        <v>59.06</v>
      </c>
      <c r="L6" s="8">
        <v>42.94</v>
      </c>
      <c r="N6" s="79" t="s">
        <v>8</v>
      </c>
      <c r="O6" s="79"/>
      <c r="P6" s="79" t="s">
        <v>61</v>
      </c>
      <c r="Q6" s="79"/>
      <c r="R6" s="79"/>
    </row>
    <row r="7" spans="1:18" ht="17.399999999999999" customHeight="1" x14ac:dyDescent="0.3">
      <c r="A7" s="86"/>
      <c r="B7" s="87"/>
      <c r="C7" s="2">
        <v>63.17</v>
      </c>
      <c r="D7" s="14">
        <v>52.53</v>
      </c>
      <c r="E7" s="14">
        <v>48.57</v>
      </c>
      <c r="F7" s="8">
        <v>50.4</v>
      </c>
      <c r="G7" s="14">
        <v>42.38</v>
      </c>
      <c r="H7" s="37">
        <v>41.31</v>
      </c>
      <c r="I7" s="1">
        <v>49.79</v>
      </c>
      <c r="J7" s="11">
        <v>47.43</v>
      </c>
      <c r="K7" s="8">
        <v>58.11</v>
      </c>
      <c r="L7" s="8">
        <v>42.99</v>
      </c>
      <c r="N7" s="79" t="s">
        <v>9</v>
      </c>
      <c r="O7" s="79"/>
      <c r="P7" s="79" t="s">
        <v>46</v>
      </c>
      <c r="Q7" s="79"/>
      <c r="R7" s="79"/>
    </row>
    <row r="8" spans="1:18" ht="17.399999999999999" customHeight="1" x14ac:dyDescent="0.3">
      <c r="A8" s="86"/>
      <c r="B8" s="87"/>
      <c r="C8" s="2">
        <v>62.95</v>
      </c>
      <c r="D8" s="14">
        <v>52.51</v>
      </c>
      <c r="E8" s="14">
        <v>48.13</v>
      </c>
      <c r="F8" s="8">
        <v>50.22</v>
      </c>
      <c r="G8" s="14">
        <v>42.54</v>
      </c>
      <c r="H8" s="37">
        <v>41.11</v>
      </c>
      <c r="I8" s="1">
        <v>49.63</v>
      </c>
      <c r="J8" s="11">
        <v>47.86</v>
      </c>
      <c r="K8" s="8">
        <v>59.87</v>
      </c>
      <c r="L8" s="8">
        <v>42.78</v>
      </c>
      <c r="N8" s="79" t="s">
        <v>10</v>
      </c>
      <c r="O8" s="79"/>
      <c r="P8" s="79">
        <v>2.59</v>
      </c>
      <c r="Q8" s="79"/>
      <c r="R8" s="79"/>
    </row>
    <row r="9" spans="1:18" ht="17.399999999999999" customHeight="1" x14ac:dyDescent="0.3">
      <c r="A9" s="86"/>
      <c r="B9" s="87"/>
      <c r="C9" s="2">
        <v>63</v>
      </c>
      <c r="D9" s="14">
        <v>52.37</v>
      </c>
      <c r="E9" s="14">
        <v>48.03</v>
      </c>
      <c r="F9" s="8">
        <v>50.44</v>
      </c>
      <c r="G9" s="14">
        <v>42.45</v>
      </c>
      <c r="H9" s="37">
        <v>41.25</v>
      </c>
      <c r="I9" s="1">
        <v>50.32</v>
      </c>
      <c r="J9" s="11">
        <v>47.75</v>
      </c>
      <c r="K9" s="8">
        <v>59.18</v>
      </c>
      <c r="L9" s="8">
        <v>42.8</v>
      </c>
      <c r="N9" s="79" t="s">
        <v>11</v>
      </c>
      <c r="O9" s="79"/>
      <c r="P9" s="88">
        <v>42674</v>
      </c>
      <c r="Q9" s="79"/>
      <c r="R9" s="79"/>
    </row>
    <row r="10" spans="1:18" ht="17.399999999999999" customHeight="1" x14ac:dyDescent="0.3">
      <c r="A10" s="86"/>
      <c r="B10" s="87"/>
      <c r="C10" s="2">
        <v>63.25</v>
      </c>
      <c r="D10" s="14">
        <v>52.09</v>
      </c>
      <c r="E10" s="14">
        <v>48.21</v>
      </c>
      <c r="F10" s="8">
        <v>50.4</v>
      </c>
      <c r="G10" s="14">
        <v>42.39</v>
      </c>
      <c r="H10" s="37">
        <v>41.42</v>
      </c>
      <c r="I10" s="1">
        <v>50.33</v>
      </c>
      <c r="J10" s="11">
        <v>47.6</v>
      </c>
      <c r="K10" s="8">
        <v>59.34</v>
      </c>
      <c r="L10" s="8">
        <v>42.54</v>
      </c>
      <c r="N10" s="79" t="s">
        <v>12</v>
      </c>
      <c r="O10" s="79"/>
      <c r="P10" s="89"/>
      <c r="Q10" s="79"/>
      <c r="R10" s="79"/>
    </row>
    <row r="11" spans="1:18" ht="17.399999999999999" customHeight="1" x14ac:dyDescent="0.3">
      <c r="A11" s="86"/>
      <c r="B11" s="87"/>
      <c r="C11" s="2">
        <v>63.35</v>
      </c>
      <c r="D11" s="14">
        <v>52.13</v>
      </c>
      <c r="E11" s="14">
        <v>48.08</v>
      </c>
      <c r="F11" s="8">
        <v>50.66</v>
      </c>
      <c r="G11" s="14">
        <v>42.46</v>
      </c>
      <c r="H11" s="37">
        <v>41.53</v>
      </c>
      <c r="I11" s="1">
        <v>50.36</v>
      </c>
      <c r="J11" s="11">
        <v>47.47</v>
      </c>
      <c r="K11" s="8">
        <v>58.48</v>
      </c>
      <c r="L11" s="8">
        <v>42.7</v>
      </c>
      <c r="N11" s="79" t="s">
        <v>13</v>
      </c>
      <c r="O11" s="79"/>
      <c r="P11" s="79"/>
      <c r="Q11" s="79"/>
      <c r="R11" s="79"/>
    </row>
    <row r="12" spans="1:18" ht="17.399999999999999" customHeight="1" thickBot="1" x14ac:dyDescent="0.35">
      <c r="A12" s="86"/>
      <c r="B12" s="87"/>
      <c r="C12" s="50">
        <v>63.14</v>
      </c>
      <c r="D12" s="15">
        <v>52.21</v>
      </c>
      <c r="E12" s="15">
        <v>48.18</v>
      </c>
      <c r="F12" s="4">
        <v>50.5</v>
      </c>
      <c r="G12" s="15">
        <v>42.4</v>
      </c>
      <c r="H12" s="36">
        <v>41.2</v>
      </c>
      <c r="I12" s="6">
        <v>50.32</v>
      </c>
      <c r="J12" s="12">
        <v>47.75</v>
      </c>
      <c r="K12" s="4">
        <v>59.62</v>
      </c>
      <c r="L12" s="4">
        <v>42.52</v>
      </c>
      <c r="N12" s="79" t="s">
        <v>14</v>
      </c>
      <c r="O12" s="79"/>
      <c r="P12" s="79" t="s">
        <v>21</v>
      </c>
      <c r="Q12" s="79"/>
      <c r="R12" s="79"/>
    </row>
    <row r="13" spans="1:18" ht="16.95" customHeight="1" x14ac:dyDescent="0.3">
      <c r="A13" s="84">
        <f>Punkter!$C$3</f>
        <v>2</v>
      </c>
      <c r="B13" s="85"/>
      <c r="C13" s="2">
        <v>62.09</v>
      </c>
      <c r="D13" s="14">
        <v>60.62</v>
      </c>
      <c r="E13" s="14">
        <v>60.41</v>
      </c>
      <c r="F13" s="8">
        <v>49.02</v>
      </c>
      <c r="G13" s="14">
        <v>52.12</v>
      </c>
      <c r="H13" s="37">
        <v>50.72</v>
      </c>
      <c r="I13" s="1">
        <v>46.5</v>
      </c>
      <c r="J13" s="11">
        <v>54.62</v>
      </c>
      <c r="K13" s="8">
        <v>53.34</v>
      </c>
      <c r="L13" s="8">
        <v>50.07</v>
      </c>
    </row>
    <row r="14" spans="1:18" ht="16.95" customHeight="1" x14ac:dyDescent="0.3">
      <c r="A14" s="86"/>
      <c r="B14" s="87"/>
      <c r="C14" s="2">
        <v>61.66</v>
      </c>
      <c r="D14" s="14">
        <v>60.38</v>
      </c>
      <c r="E14" s="14">
        <v>58.55</v>
      </c>
      <c r="F14" s="8">
        <v>49.03</v>
      </c>
      <c r="G14" s="14">
        <v>52.84</v>
      </c>
      <c r="H14" s="37">
        <v>50.38</v>
      </c>
      <c r="I14" s="1">
        <v>46.93</v>
      </c>
      <c r="J14" s="11">
        <v>54.76</v>
      </c>
      <c r="K14" s="8">
        <v>53.71</v>
      </c>
      <c r="L14" s="8">
        <v>50.26</v>
      </c>
    </row>
    <row r="15" spans="1:18" ht="16.95" customHeight="1" x14ac:dyDescent="0.3">
      <c r="A15" s="86"/>
      <c r="B15" s="87"/>
      <c r="C15" s="2">
        <v>60.76</v>
      </c>
      <c r="D15" s="14">
        <v>59.79</v>
      </c>
      <c r="E15" s="14">
        <v>58.31</v>
      </c>
      <c r="F15" s="8">
        <v>48.5</v>
      </c>
      <c r="G15" s="14">
        <v>52.95</v>
      </c>
      <c r="H15" s="37">
        <v>49.8</v>
      </c>
      <c r="I15" s="1">
        <v>46.74</v>
      </c>
      <c r="J15" s="11">
        <v>54.85</v>
      </c>
      <c r="K15" s="8">
        <v>53.57</v>
      </c>
      <c r="L15" s="8">
        <v>50.41</v>
      </c>
    </row>
    <row r="16" spans="1:18" ht="16.95" customHeight="1" x14ac:dyDescent="0.3">
      <c r="A16" s="86"/>
      <c r="B16" s="87"/>
      <c r="C16" s="2">
        <v>61.24</v>
      </c>
      <c r="D16" s="14">
        <v>60.39</v>
      </c>
      <c r="E16" s="14">
        <v>58.18</v>
      </c>
      <c r="F16" s="8">
        <v>49.32</v>
      </c>
      <c r="G16" s="14">
        <v>53.14</v>
      </c>
      <c r="H16" s="37">
        <v>50.3</v>
      </c>
      <c r="I16" s="1">
        <v>46.77</v>
      </c>
      <c r="J16" s="11">
        <v>54.58</v>
      </c>
      <c r="K16" s="8">
        <v>53.65</v>
      </c>
      <c r="L16" s="8">
        <v>49.96</v>
      </c>
    </row>
    <row r="17" spans="1:12" ht="16.95" customHeight="1" x14ac:dyDescent="0.3">
      <c r="A17" s="86"/>
      <c r="B17" s="87"/>
      <c r="C17" s="2">
        <v>61.59</v>
      </c>
      <c r="D17" s="14">
        <v>58.83</v>
      </c>
      <c r="E17" s="14">
        <v>58.22</v>
      </c>
      <c r="F17" s="8">
        <v>49.28</v>
      </c>
      <c r="G17" s="14">
        <v>52.78</v>
      </c>
      <c r="H17" s="37">
        <v>50.4</v>
      </c>
      <c r="I17" s="1">
        <v>46.76</v>
      </c>
      <c r="J17" s="11">
        <v>54.6</v>
      </c>
      <c r="K17" s="8">
        <v>53.44</v>
      </c>
      <c r="L17" s="8">
        <v>50.14</v>
      </c>
    </row>
    <row r="18" spans="1:12" ht="16.95" customHeight="1" x14ac:dyDescent="0.3">
      <c r="A18" s="86"/>
      <c r="B18" s="87"/>
      <c r="C18" s="2">
        <v>61.38</v>
      </c>
      <c r="D18" s="14">
        <v>59.05</v>
      </c>
      <c r="E18" s="14">
        <v>58.09</v>
      </c>
      <c r="F18" s="8">
        <v>49.45</v>
      </c>
      <c r="G18" s="14">
        <v>53.21</v>
      </c>
      <c r="H18" s="37">
        <v>50.17</v>
      </c>
      <c r="I18" s="1">
        <v>46.68</v>
      </c>
      <c r="J18" s="11">
        <v>54.62</v>
      </c>
      <c r="K18" s="8">
        <v>53.5</v>
      </c>
      <c r="L18" s="8">
        <v>50.06</v>
      </c>
    </row>
    <row r="19" spans="1:12" ht="16.95" customHeight="1" x14ac:dyDescent="0.3">
      <c r="A19" s="86"/>
      <c r="B19" s="87"/>
      <c r="C19" s="2">
        <v>61.42</v>
      </c>
      <c r="D19" s="14">
        <v>59.1</v>
      </c>
      <c r="E19" s="14">
        <v>58.07</v>
      </c>
      <c r="F19" s="8">
        <v>49.39</v>
      </c>
      <c r="G19" s="14">
        <v>52.75</v>
      </c>
      <c r="H19" s="37">
        <v>50.48</v>
      </c>
      <c r="I19" s="1">
        <v>46.64</v>
      </c>
      <c r="J19" s="11">
        <v>53.99</v>
      </c>
      <c r="K19" s="8">
        <v>53.72</v>
      </c>
      <c r="L19" s="8">
        <v>50</v>
      </c>
    </row>
    <row r="20" spans="1:12" ht="16.95" customHeight="1" x14ac:dyDescent="0.3">
      <c r="A20" s="86"/>
      <c r="B20" s="87"/>
      <c r="C20" s="2">
        <v>61.34</v>
      </c>
      <c r="D20" s="14">
        <v>59.26</v>
      </c>
      <c r="E20" s="14">
        <v>58.01</v>
      </c>
      <c r="F20" s="8">
        <v>49.16</v>
      </c>
      <c r="G20" s="14">
        <v>52.88</v>
      </c>
      <c r="H20" s="37">
        <v>50.14</v>
      </c>
      <c r="I20" s="1">
        <v>46.67</v>
      </c>
      <c r="J20" s="11">
        <v>54.54</v>
      </c>
      <c r="K20" s="8">
        <v>53.62</v>
      </c>
      <c r="L20" s="8">
        <v>49.95</v>
      </c>
    </row>
    <row r="21" spans="1:12" ht="16.95" customHeight="1" x14ac:dyDescent="0.3">
      <c r="A21" s="86"/>
      <c r="B21" s="87"/>
      <c r="C21" s="2">
        <v>61.7</v>
      </c>
      <c r="D21" s="14">
        <v>59.06</v>
      </c>
      <c r="E21" s="14">
        <v>57.79</v>
      </c>
      <c r="F21" s="8">
        <v>48.86</v>
      </c>
      <c r="G21" s="14">
        <v>52.29</v>
      </c>
      <c r="H21" s="37">
        <v>50.24</v>
      </c>
      <c r="I21" s="1">
        <v>46.66</v>
      </c>
      <c r="J21" s="11">
        <v>54.31</v>
      </c>
      <c r="K21" s="8">
        <v>53.47</v>
      </c>
      <c r="L21" s="8">
        <v>50</v>
      </c>
    </row>
    <row r="22" spans="1:12" ht="16.95" customHeight="1" thickBot="1" x14ac:dyDescent="0.35">
      <c r="A22" s="86"/>
      <c r="B22" s="87"/>
      <c r="C22" s="50">
        <v>61.78</v>
      </c>
      <c r="D22" s="15">
        <v>59.48</v>
      </c>
      <c r="E22" s="14">
        <v>57.93</v>
      </c>
      <c r="F22" s="8">
        <v>48.85</v>
      </c>
      <c r="G22" s="14">
        <v>52.27</v>
      </c>
      <c r="H22" s="37">
        <v>50.24</v>
      </c>
      <c r="I22" s="1">
        <v>46.59</v>
      </c>
      <c r="J22" s="11">
        <v>54.11</v>
      </c>
      <c r="K22" s="8">
        <v>54.1</v>
      </c>
      <c r="L22" s="8">
        <v>50.02</v>
      </c>
    </row>
    <row r="23" spans="1:12" ht="16.95" customHeight="1" x14ac:dyDescent="0.3">
      <c r="A23" s="84">
        <v>4</v>
      </c>
      <c r="B23" s="85"/>
      <c r="C23" s="2">
        <v>81.83</v>
      </c>
      <c r="D23" s="14">
        <v>64.42</v>
      </c>
      <c r="E23" s="13">
        <v>70.319999999999993</v>
      </c>
      <c r="F23" s="49">
        <v>55.57</v>
      </c>
      <c r="G23" s="13">
        <v>71.17</v>
      </c>
      <c r="H23" s="38">
        <v>57.58</v>
      </c>
      <c r="I23" s="51">
        <v>68.87</v>
      </c>
      <c r="J23" s="10">
        <v>51.95</v>
      </c>
      <c r="K23" s="49">
        <v>52.1</v>
      </c>
      <c r="L23" s="49">
        <v>54.39</v>
      </c>
    </row>
    <row r="24" spans="1:12" ht="16.95" customHeight="1" x14ac:dyDescent="0.3">
      <c r="A24" s="86"/>
      <c r="B24" s="87"/>
      <c r="C24" s="2">
        <v>82.82</v>
      </c>
      <c r="D24" s="14">
        <v>64.97</v>
      </c>
      <c r="E24" s="14">
        <v>71.62</v>
      </c>
      <c r="F24" s="8">
        <v>55.62</v>
      </c>
      <c r="G24" s="14">
        <v>70.05</v>
      </c>
      <c r="H24" s="37">
        <v>57.61</v>
      </c>
      <c r="I24" s="1">
        <v>70.709999999999994</v>
      </c>
      <c r="J24" s="11">
        <v>51.97</v>
      </c>
      <c r="K24" s="8">
        <v>52.14</v>
      </c>
      <c r="L24" s="8">
        <v>54.51</v>
      </c>
    </row>
    <row r="25" spans="1:12" ht="16.95" customHeight="1" x14ac:dyDescent="0.3">
      <c r="A25" s="86"/>
      <c r="B25" s="87"/>
      <c r="C25" s="2">
        <v>82.87</v>
      </c>
      <c r="D25" s="14">
        <v>65.349999999999994</v>
      </c>
      <c r="E25" s="14">
        <v>70.819999999999993</v>
      </c>
      <c r="F25" s="8">
        <v>55.8</v>
      </c>
      <c r="G25" s="14">
        <v>69.989999999999995</v>
      </c>
      <c r="H25" s="37">
        <v>57.47</v>
      </c>
      <c r="I25" s="1">
        <v>70.28</v>
      </c>
      <c r="J25" s="11">
        <v>52.18</v>
      </c>
      <c r="K25" s="8">
        <v>52.07</v>
      </c>
      <c r="L25" s="8">
        <v>54.59</v>
      </c>
    </row>
    <row r="26" spans="1:12" ht="16.95" customHeight="1" x14ac:dyDescent="0.3">
      <c r="A26" s="86"/>
      <c r="B26" s="87"/>
      <c r="C26" s="2">
        <v>82.43</v>
      </c>
      <c r="D26" s="14">
        <v>65.3</v>
      </c>
      <c r="E26" s="14">
        <v>71.03</v>
      </c>
      <c r="F26" s="8">
        <v>55.12</v>
      </c>
      <c r="G26" s="14">
        <v>70.8</v>
      </c>
      <c r="H26" s="37">
        <v>57.58</v>
      </c>
      <c r="I26" s="1">
        <v>71.2</v>
      </c>
      <c r="J26" s="11">
        <v>52</v>
      </c>
      <c r="K26" s="8">
        <v>51.72</v>
      </c>
      <c r="L26" s="8">
        <v>54.9</v>
      </c>
    </row>
    <row r="27" spans="1:12" ht="16.95" customHeight="1" x14ac:dyDescent="0.3">
      <c r="A27" s="86"/>
      <c r="B27" s="87"/>
      <c r="C27" s="2">
        <v>80.98</v>
      </c>
      <c r="D27" s="14">
        <v>65.599999999999994</v>
      </c>
      <c r="E27" s="14">
        <v>71.14</v>
      </c>
      <c r="F27" s="8">
        <v>55.01</v>
      </c>
      <c r="G27" s="14">
        <v>70.84</v>
      </c>
      <c r="H27" s="37">
        <v>57.62</v>
      </c>
      <c r="I27" s="1">
        <v>71.08</v>
      </c>
      <c r="J27" s="11">
        <v>51.98</v>
      </c>
      <c r="K27" s="8">
        <v>52.27</v>
      </c>
      <c r="L27" s="8">
        <v>54.63</v>
      </c>
    </row>
    <row r="28" spans="1:12" ht="16.95" customHeight="1" x14ac:dyDescent="0.3">
      <c r="A28" s="86"/>
      <c r="B28" s="87"/>
      <c r="C28" s="2">
        <v>83.79</v>
      </c>
      <c r="D28" s="14">
        <v>65.56</v>
      </c>
      <c r="E28" s="14">
        <v>72.239999999999995</v>
      </c>
      <c r="F28" s="8">
        <v>55.15</v>
      </c>
      <c r="G28" s="14">
        <v>70.72</v>
      </c>
      <c r="H28" s="37">
        <v>57.7</v>
      </c>
      <c r="I28" s="1">
        <v>70.62</v>
      </c>
      <c r="J28" s="11">
        <v>51.88</v>
      </c>
      <c r="K28" s="8">
        <v>51.68</v>
      </c>
      <c r="L28" s="8">
        <v>54.97</v>
      </c>
    </row>
    <row r="29" spans="1:12" ht="16.95" customHeight="1" x14ac:dyDescent="0.3">
      <c r="A29" s="86"/>
      <c r="B29" s="87"/>
      <c r="C29" s="2">
        <v>83.11</v>
      </c>
      <c r="D29" s="14">
        <v>65.56</v>
      </c>
      <c r="E29" s="14">
        <v>72.36</v>
      </c>
      <c r="F29" s="8">
        <v>55.4</v>
      </c>
      <c r="G29" s="14">
        <v>70.02</v>
      </c>
      <c r="H29" s="37">
        <v>57.05</v>
      </c>
      <c r="I29" s="1">
        <v>70.41</v>
      </c>
      <c r="J29" s="11">
        <v>52.36</v>
      </c>
      <c r="K29" s="8">
        <v>51.93</v>
      </c>
      <c r="L29" s="8">
        <v>54.65</v>
      </c>
    </row>
    <row r="30" spans="1:12" ht="16.95" customHeight="1" x14ac:dyDescent="0.3">
      <c r="A30" s="86"/>
      <c r="B30" s="87"/>
      <c r="C30" s="2">
        <v>83.33</v>
      </c>
      <c r="D30" s="14">
        <v>65.55</v>
      </c>
      <c r="E30" s="14">
        <v>72.42</v>
      </c>
      <c r="F30" s="8">
        <v>55.63</v>
      </c>
      <c r="G30" s="14">
        <v>68.62</v>
      </c>
      <c r="H30" s="37">
        <v>57.48</v>
      </c>
      <c r="I30" s="1">
        <v>69.8</v>
      </c>
      <c r="J30" s="11">
        <v>51.78</v>
      </c>
      <c r="K30" s="8">
        <v>51.82</v>
      </c>
      <c r="L30" s="8">
        <v>54.6</v>
      </c>
    </row>
    <row r="31" spans="1:12" ht="16.95" customHeight="1" x14ac:dyDescent="0.3">
      <c r="A31" s="86"/>
      <c r="B31" s="87"/>
      <c r="C31" s="2">
        <v>83.55</v>
      </c>
      <c r="D31" s="14">
        <v>65.650000000000006</v>
      </c>
      <c r="E31" s="14">
        <v>72.680000000000007</v>
      </c>
      <c r="F31" s="8">
        <v>55.52</v>
      </c>
      <c r="G31" s="14">
        <v>68.260000000000005</v>
      </c>
      <c r="H31" s="37">
        <v>57.1</v>
      </c>
      <c r="I31" s="1">
        <v>69.16</v>
      </c>
      <c r="J31" s="11">
        <v>52.17</v>
      </c>
      <c r="K31" s="8">
        <v>51.67</v>
      </c>
      <c r="L31" s="8">
        <v>54.69</v>
      </c>
    </row>
    <row r="32" spans="1:12" ht="16.95" customHeight="1" thickBot="1" x14ac:dyDescent="0.35">
      <c r="A32" s="86"/>
      <c r="B32" s="87"/>
      <c r="C32" s="50">
        <v>83.1</v>
      </c>
      <c r="D32" s="15">
        <v>65.55</v>
      </c>
      <c r="E32" s="15">
        <v>72.72</v>
      </c>
      <c r="F32" s="4">
        <v>55.39</v>
      </c>
      <c r="G32" s="15">
        <v>68.430000000000007</v>
      </c>
      <c r="H32" s="36">
        <v>57.39</v>
      </c>
      <c r="I32" s="6">
        <v>69.23</v>
      </c>
      <c r="J32" s="12">
        <v>51.86</v>
      </c>
      <c r="K32" s="4">
        <v>51.59</v>
      </c>
      <c r="L32" s="4">
        <v>54.91</v>
      </c>
    </row>
    <row r="33" spans="1:12" ht="16.95" customHeight="1" x14ac:dyDescent="0.3">
      <c r="A33" s="84">
        <v>8</v>
      </c>
      <c r="B33" s="85"/>
      <c r="C33" s="2">
        <v>88.54</v>
      </c>
      <c r="D33" s="14">
        <v>73.44</v>
      </c>
      <c r="E33" s="14">
        <v>78.13</v>
      </c>
      <c r="F33" s="8">
        <v>65.900000000000006</v>
      </c>
      <c r="G33" s="14">
        <v>74.84</v>
      </c>
      <c r="H33" s="37">
        <v>69.489999999999995</v>
      </c>
      <c r="I33" s="1">
        <v>59.21</v>
      </c>
      <c r="J33" s="11">
        <v>60.85</v>
      </c>
      <c r="K33" s="8">
        <v>65.61</v>
      </c>
      <c r="L33" s="8">
        <v>62.16</v>
      </c>
    </row>
    <row r="34" spans="1:12" ht="16.95" customHeight="1" x14ac:dyDescent="0.3">
      <c r="A34" s="86"/>
      <c r="B34" s="87"/>
      <c r="C34" s="2">
        <v>88.96</v>
      </c>
      <c r="D34" s="14">
        <v>73.81</v>
      </c>
      <c r="E34" s="14">
        <v>76.680000000000007</v>
      </c>
      <c r="F34" s="8">
        <v>66.569999999999993</v>
      </c>
      <c r="G34" s="14">
        <v>75.930000000000007</v>
      </c>
      <c r="H34" s="37">
        <v>69.900000000000006</v>
      </c>
      <c r="I34" s="1">
        <v>58.86</v>
      </c>
      <c r="J34" s="11">
        <v>61.44</v>
      </c>
      <c r="K34" s="8">
        <v>65.69</v>
      </c>
      <c r="L34" s="8">
        <v>61.82</v>
      </c>
    </row>
    <row r="35" spans="1:12" ht="16.95" customHeight="1" x14ac:dyDescent="0.3">
      <c r="A35" s="86"/>
      <c r="B35" s="87"/>
      <c r="C35" s="2">
        <v>89.59</v>
      </c>
      <c r="D35" s="14">
        <v>74.22</v>
      </c>
      <c r="E35" s="14">
        <v>79.39</v>
      </c>
      <c r="F35" s="8">
        <v>66.849999999999994</v>
      </c>
      <c r="G35" s="14">
        <v>73.69</v>
      </c>
      <c r="H35" s="37">
        <v>70.39</v>
      </c>
      <c r="I35" s="1">
        <v>59.14</v>
      </c>
      <c r="J35" s="11">
        <v>61.39</v>
      </c>
      <c r="K35" s="8">
        <v>65.5</v>
      </c>
      <c r="L35" s="8">
        <v>62.21</v>
      </c>
    </row>
    <row r="36" spans="1:12" ht="16.95" customHeight="1" x14ac:dyDescent="0.3">
      <c r="A36" s="86"/>
      <c r="B36" s="87"/>
      <c r="C36" s="2">
        <v>91.23</v>
      </c>
      <c r="D36" s="14">
        <v>74.150000000000006</v>
      </c>
      <c r="E36" s="14">
        <v>79.53</v>
      </c>
      <c r="F36" s="8">
        <v>65.260000000000005</v>
      </c>
      <c r="G36" s="14">
        <v>74.099999999999994</v>
      </c>
      <c r="H36" s="37">
        <v>70.2</v>
      </c>
      <c r="I36" s="1">
        <v>59.42</v>
      </c>
      <c r="J36" s="11">
        <v>61.41</v>
      </c>
      <c r="K36" s="8">
        <v>66.05</v>
      </c>
      <c r="L36" s="8">
        <v>62.84</v>
      </c>
    </row>
    <row r="37" spans="1:12" ht="16.95" customHeight="1" x14ac:dyDescent="0.3">
      <c r="A37" s="86"/>
      <c r="B37" s="87"/>
      <c r="C37" s="2">
        <v>91.59</v>
      </c>
      <c r="D37" s="14">
        <v>74.22</v>
      </c>
      <c r="E37" s="14">
        <v>79.64</v>
      </c>
      <c r="F37" s="8">
        <v>66.58</v>
      </c>
      <c r="G37" s="14">
        <v>74.430000000000007</v>
      </c>
      <c r="H37" s="37">
        <v>70.28</v>
      </c>
      <c r="I37" s="1">
        <v>58.97</v>
      </c>
      <c r="J37" s="11">
        <v>61.31</v>
      </c>
      <c r="K37" s="8">
        <v>65.239999999999995</v>
      </c>
      <c r="L37" s="8">
        <v>62.37</v>
      </c>
    </row>
    <row r="38" spans="1:12" ht="16.95" customHeight="1" x14ac:dyDescent="0.3">
      <c r="A38" s="86"/>
      <c r="B38" s="87"/>
      <c r="C38" s="2">
        <v>91.62</v>
      </c>
      <c r="D38" s="14">
        <v>74.11</v>
      </c>
      <c r="E38" s="14">
        <v>78.88</v>
      </c>
      <c r="F38" s="8">
        <v>67.42</v>
      </c>
      <c r="G38" s="14">
        <v>73.55</v>
      </c>
      <c r="H38" s="37">
        <v>70.069999999999993</v>
      </c>
      <c r="I38" s="1">
        <v>59.23</v>
      </c>
      <c r="J38" s="11">
        <v>60.65</v>
      </c>
      <c r="K38" s="8">
        <v>66.260000000000005</v>
      </c>
      <c r="L38" s="8">
        <v>61.6</v>
      </c>
    </row>
    <row r="39" spans="1:12" ht="16.95" customHeight="1" x14ac:dyDescent="0.3">
      <c r="A39" s="86"/>
      <c r="B39" s="87"/>
      <c r="C39" s="2">
        <v>90.7</v>
      </c>
      <c r="D39" s="14">
        <v>74.260000000000005</v>
      </c>
      <c r="E39" s="14">
        <v>78.98</v>
      </c>
      <c r="F39" s="8">
        <v>67.319999999999993</v>
      </c>
      <c r="G39" s="14">
        <v>74.319999999999993</v>
      </c>
      <c r="H39" s="37">
        <v>70.459999999999994</v>
      </c>
      <c r="I39" s="1">
        <v>59.31</v>
      </c>
      <c r="J39" s="11">
        <v>61.11</v>
      </c>
      <c r="K39" s="8">
        <v>65.239999999999995</v>
      </c>
      <c r="L39" s="8">
        <v>62.04</v>
      </c>
    </row>
    <row r="40" spans="1:12" ht="16.95" customHeight="1" x14ac:dyDescent="0.3">
      <c r="A40" s="86"/>
      <c r="B40" s="87"/>
      <c r="C40" s="2">
        <v>88.54</v>
      </c>
      <c r="D40" s="14">
        <v>74.209999999999994</v>
      </c>
      <c r="E40" s="14">
        <v>79.2</v>
      </c>
      <c r="F40" s="8">
        <v>66.97</v>
      </c>
      <c r="G40" s="14">
        <v>73.67</v>
      </c>
      <c r="H40" s="37">
        <v>70</v>
      </c>
      <c r="I40" s="1">
        <v>59.31</v>
      </c>
      <c r="J40" s="11">
        <v>61.45</v>
      </c>
      <c r="K40" s="8">
        <v>65.3</v>
      </c>
      <c r="L40" s="8">
        <v>62.33</v>
      </c>
    </row>
    <row r="41" spans="1:12" ht="16.95" customHeight="1" x14ac:dyDescent="0.3">
      <c r="A41" s="86"/>
      <c r="B41" s="87"/>
      <c r="C41" s="2">
        <v>88.4</v>
      </c>
      <c r="D41" s="14">
        <v>74.290000000000006</v>
      </c>
      <c r="E41" s="14">
        <v>78.06</v>
      </c>
      <c r="F41" s="8">
        <v>65</v>
      </c>
      <c r="G41" s="14">
        <v>73.540000000000006</v>
      </c>
      <c r="H41" s="37">
        <v>70.09</v>
      </c>
      <c r="I41" s="1">
        <v>59.29</v>
      </c>
      <c r="J41" s="11">
        <v>61.85</v>
      </c>
      <c r="K41" s="8">
        <v>65.959999999999994</v>
      </c>
      <c r="L41" s="8">
        <v>61.94</v>
      </c>
    </row>
    <row r="42" spans="1:12" ht="16.95" customHeight="1" thickBot="1" x14ac:dyDescent="0.35">
      <c r="A42" s="86"/>
      <c r="B42" s="87"/>
      <c r="C42" s="50">
        <v>88.08</v>
      </c>
      <c r="D42" s="15">
        <v>74.58</v>
      </c>
      <c r="E42" s="15">
        <v>78.56</v>
      </c>
      <c r="F42" s="8">
        <v>66.010000000000005</v>
      </c>
      <c r="G42" s="14">
        <v>73.989999999999995</v>
      </c>
      <c r="H42" s="37">
        <v>70.12</v>
      </c>
      <c r="I42" s="1">
        <v>59.36</v>
      </c>
      <c r="J42" s="11">
        <v>61.74</v>
      </c>
      <c r="K42" s="8">
        <v>65.63</v>
      </c>
      <c r="L42" s="8">
        <v>62.7</v>
      </c>
    </row>
    <row r="43" spans="1:12" ht="16.95" customHeight="1" x14ac:dyDescent="0.3">
      <c r="A43" s="84">
        <v>15</v>
      </c>
      <c r="B43" s="85"/>
      <c r="C43" s="11">
        <v>86.68</v>
      </c>
      <c r="D43" s="14">
        <v>82.83</v>
      </c>
      <c r="E43" s="14">
        <v>82.21</v>
      </c>
      <c r="F43" s="49">
        <v>73.73</v>
      </c>
      <c r="G43" s="13">
        <v>77.27</v>
      </c>
      <c r="H43" s="13">
        <v>88.99</v>
      </c>
      <c r="I43" s="51">
        <v>62.47</v>
      </c>
      <c r="J43" s="10">
        <v>77.22</v>
      </c>
      <c r="K43" s="49">
        <v>68.239999999999995</v>
      </c>
      <c r="L43" s="49">
        <v>60</v>
      </c>
    </row>
    <row r="44" spans="1:12" ht="16.95" customHeight="1" x14ac:dyDescent="0.3">
      <c r="A44" s="86"/>
      <c r="B44" s="87"/>
      <c r="C44" s="11">
        <v>88.23</v>
      </c>
      <c r="D44" s="14">
        <v>82.35</v>
      </c>
      <c r="E44" s="14">
        <v>84.92</v>
      </c>
      <c r="F44" s="8">
        <v>74.510000000000005</v>
      </c>
      <c r="G44" s="14">
        <v>77.290000000000006</v>
      </c>
      <c r="H44" s="14">
        <v>87.45</v>
      </c>
      <c r="I44" s="1">
        <v>62.96</v>
      </c>
      <c r="J44" s="11">
        <v>76.569999999999993</v>
      </c>
      <c r="K44" s="8">
        <v>67.489999999999995</v>
      </c>
      <c r="L44" s="8">
        <v>59.94</v>
      </c>
    </row>
    <row r="45" spans="1:12" ht="16.95" customHeight="1" x14ac:dyDescent="0.3">
      <c r="A45" s="86"/>
      <c r="B45" s="87"/>
      <c r="C45" s="11">
        <v>87.96</v>
      </c>
      <c r="D45" s="14">
        <v>83.1</v>
      </c>
      <c r="E45" s="14">
        <v>83.93</v>
      </c>
      <c r="F45" s="8">
        <v>74.11</v>
      </c>
      <c r="G45" s="14">
        <v>77.5</v>
      </c>
      <c r="H45" s="14">
        <v>88.08</v>
      </c>
      <c r="I45" s="1">
        <v>63.2</v>
      </c>
      <c r="J45" s="11">
        <v>76.680000000000007</v>
      </c>
      <c r="K45" s="8">
        <v>67.27</v>
      </c>
      <c r="L45" s="8">
        <v>60.25</v>
      </c>
    </row>
    <row r="46" spans="1:12" ht="16.95" customHeight="1" x14ac:dyDescent="0.3">
      <c r="A46" s="86"/>
      <c r="B46" s="87"/>
      <c r="C46" s="11">
        <v>88.03</v>
      </c>
      <c r="D46" s="14">
        <v>83.12</v>
      </c>
      <c r="E46" s="14">
        <v>84.33</v>
      </c>
      <c r="F46" s="8">
        <v>73</v>
      </c>
      <c r="G46" s="14">
        <v>77.94</v>
      </c>
      <c r="H46" s="14">
        <v>86.57</v>
      </c>
      <c r="I46" s="1">
        <v>63</v>
      </c>
      <c r="J46" s="11">
        <v>75.95</v>
      </c>
      <c r="K46" s="8">
        <v>67.180000000000007</v>
      </c>
      <c r="L46" s="8">
        <v>60.17</v>
      </c>
    </row>
    <row r="47" spans="1:12" ht="16.95" customHeight="1" x14ac:dyDescent="0.3">
      <c r="A47" s="86"/>
      <c r="B47" s="87"/>
      <c r="C47" s="11">
        <v>88.5</v>
      </c>
      <c r="D47" s="14">
        <v>83.11</v>
      </c>
      <c r="E47" s="14">
        <v>85.15</v>
      </c>
      <c r="F47" s="8">
        <v>72.64</v>
      </c>
      <c r="G47" s="14">
        <v>77.56</v>
      </c>
      <c r="H47" s="14">
        <v>86.93</v>
      </c>
      <c r="I47" s="1">
        <v>63.21</v>
      </c>
      <c r="J47" s="11">
        <v>77.23</v>
      </c>
      <c r="K47" s="8">
        <v>67.150000000000006</v>
      </c>
      <c r="L47" s="8">
        <v>59.81</v>
      </c>
    </row>
    <row r="48" spans="1:12" ht="16.95" customHeight="1" x14ac:dyDescent="0.3">
      <c r="A48" s="86"/>
      <c r="B48" s="87"/>
      <c r="C48" s="11">
        <v>87.55</v>
      </c>
      <c r="D48" s="14">
        <v>83.61</v>
      </c>
      <c r="E48" s="14">
        <v>84.1</v>
      </c>
      <c r="F48" s="8">
        <v>73.099999999999994</v>
      </c>
      <c r="G48" s="14">
        <v>77.78</v>
      </c>
      <c r="H48" s="14">
        <v>87.25</v>
      </c>
      <c r="I48" s="1">
        <v>63.27</v>
      </c>
      <c r="J48" s="11">
        <v>76.290000000000006</v>
      </c>
      <c r="K48" s="8">
        <v>67.400000000000006</v>
      </c>
      <c r="L48" s="8">
        <v>59.6</v>
      </c>
    </row>
    <row r="49" spans="1:12" ht="16.95" customHeight="1" x14ac:dyDescent="0.3">
      <c r="A49" s="86"/>
      <c r="B49" s="87"/>
      <c r="C49" s="11">
        <v>87.16</v>
      </c>
      <c r="D49" s="14">
        <v>83.29</v>
      </c>
      <c r="E49" s="14">
        <v>83.17</v>
      </c>
      <c r="F49" s="8">
        <v>73.819999999999993</v>
      </c>
      <c r="G49" s="14">
        <v>77.86</v>
      </c>
      <c r="H49" s="14">
        <v>86.24</v>
      </c>
      <c r="I49" s="1">
        <v>62.7</v>
      </c>
      <c r="J49" s="11">
        <v>75.25</v>
      </c>
      <c r="K49" s="8">
        <v>67.61</v>
      </c>
      <c r="L49" s="8">
        <v>59.7</v>
      </c>
    </row>
    <row r="50" spans="1:12" ht="16.95" customHeight="1" x14ac:dyDescent="0.3">
      <c r="A50" s="86"/>
      <c r="B50" s="87"/>
      <c r="C50" s="11">
        <v>88.44</v>
      </c>
      <c r="D50" s="14">
        <v>83.29</v>
      </c>
      <c r="E50" s="14">
        <v>83.25</v>
      </c>
      <c r="F50" s="8">
        <v>74.900000000000006</v>
      </c>
      <c r="G50" s="14">
        <v>77.44</v>
      </c>
      <c r="H50" s="14">
        <v>86.67</v>
      </c>
      <c r="I50" s="1">
        <v>62.81</v>
      </c>
      <c r="J50" s="11">
        <v>76.75</v>
      </c>
      <c r="K50" s="8">
        <v>67.41</v>
      </c>
      <c r="L50" s="8">
        <v>59.8</v>
      </c>
    </row>
    <row r="51" spans="1:12" ht="16.95" customHeight="1" x14ac:dyDescent="0.3">
      <c r="A51" s="86"/>
      <c r="B51" s="87"/>
      <c r="C51" s="11">
        <v>87.21</v>
      </c>
      <c r="D51" s="14">
        <v>83.49</v>
      </c>
      <c r="E51" s="14">
        <v>83.77</v>
      </c>
      <c r="F51" s="8">
        <v>75.319999999999993</v>
      </c>
      <c r="G51" s="14">
        <v>77.510000000000005</v>
      </c>
      <c r="H51" s="14">
        <v>89.56</v>
      </c>
      <c r="I51" s="1">
        <v>62.87</v>
      </c>
      <c r="J51" s="11">
        <v>76.48</v>
      </c>
      <c r="K51" s="8">
        <v>66.510000000000005</v>
      </c>
      <c r="L51" s="8">
        <v>60.34</v>
      </c>
    </row>
    <row r="52" spans="1:12" ht="16.95" customHeight="1" thickBot="1" x14ac:dyDescent="0.35">
      <c r="A52" s="86"/>
      <c r="B52" s="87"/>
      <c r="C52" s="12">
        <v>87.58</v>
      </c>
      <c r="D52" s="15">
        <v>83.46</v>
      </c>
      <c r="E52" s="15">
        <v>83.98</v>
      </c>
      <c r="F52" s="4">
        <v>75.790000000000006</v>
      </c>
      <c r="G52" s="15">
        <v>77.819999999999993</v>
      </c>
      <c r="H52" s="15">
        <v>89.04</v>
      </c>
      <c r="I52" s="6">
        <v>63.3</v>
      </c>
      <c r="J52" s="12">
        <v>76.150000000000006</v>
      </c>
      <c r="K52" s="4">
        <v>66.88</v>
      </c>
      <c r="L52" s="4">
        <v>60.25</v>
      </c>
    </row>
    <row r="53" spans="1:12" ht="16.95" customHeight="1" x14ac:dyDescent="0.3">
      <c r="A53" s="84">
        <f>Punkter!$C$7</f>
        <v>30</v>
      </c>
      <c r="B53" s="85"/>
      <c r="C53" s="11">
        <v>112.94</v>
      </c>
      <c r="D53" s="14">
        <v>94.15</v>
      </c>
      <c r="E53" s="14">
        <v>85.1</v>
      </c>
      <c r="F53" s="8">
        <v>82.31</v>
      </c>
      <c r="G53" s="14">
        <v>90.31</v>
      </c>
      <c r="H53" s="14">
        <v>83.99</v>
      </c>
      <c r="I53" s="1">
        <v>81.77</v>
      </c>
      <c r="J53" s="11">
        <v>84.91</v>
      </c>
      <c r="K53" s="8">
        <v>70.33</v>
      </c>
      <c r="L53" s="8">
        <v>64.69</v>
      </c>
    </row>
    <row r="54" spans="1:12" ht="16.95" customHeight="1" x14ac:dyDescent="0.3">
      <c r="A54" s="86"/>
      <c r="B54" s="87"/>
      <c r="C54" s="11">
        <v>111.18</v>
      </c>
      <c r="D54" s="14">
        <v>93.48</v>
      </c>
      <c r="E54" s="14">
        <v>85.14</v>
      </c>
      <c r="F54" s="8">
        <v>82.56</v>
      </c>
      <c r="G54" s="14">
        <v>91.44</v>
      </c>
      <c r="H54" s="14">
        <v>83.44</v>
      </c>
      <c r="I54" s="1">
        <v>80.760000000000005</v>
      </c>
      <c r="J54" s="11">
        <v>82.14</v>
      </c>
      <c r="K54" s="8">
        <v>70.680000000000007</v>
      </c>
      <c r="L54" s="8">
        <v>64.569999999999993</v>
      </c>
    </row>
    <row r="55" spans="1:12" ht="16.95" customHeight="1" x14ac:dyDescent="0.3">
      <c r="A55" s="86"/>
      <c r="B55" s="87"/>
      <c r="C55" s="11">
        <v>113.94</v>
      </c>
      <c r="D55" s="14">
        <v>93.43</v>
      </c>
      <c r="E55" s="14">
        <v>84.49</v>
      </c>
      <c r="F55" s="8">
        <v>83.99</v>
      </c>
      <c r="G55" s="14">
        <v>92.21</v>
      </c>
      <c r="H55" s="14">
        <v>84.16</v>
      </c>
      <c r="I55" s="1">
        <v>83.19</v>
      </c>
      <c r="J55" s="11">
        <v>82.46</v>
      </c>
      <c r="K55" s="8">
        <v>70.42</v>
      </c>
      <c r="L55" s="8">
        <v>64.95</v>
      </c>
    </row>
    <row r="56" spans="1:12" ht="16.95" customHeight="1" x14ac:dyDescent="0.3">
      <c r="A56" s="86"/>
      <c r="B56" s="87"/>
      <c r="C56" s="11">
        <v>112.12</v>
      </c>
      <c r="D56" s="14">
        <v>93.13</v>
      </c>
      <c r="E56" s="14">
        <v>84.3</v>
      </c>
      <c r="F56" s="8">
        <v>84.11</v>
      </c>
      <c r="G56" s="14">
        <v>92.38</v>
      </c>
      <c r="H56" s="14">
        <v>84.66</v>
      </c>
      <c r="I56" s="1">
        <v>81.7</v>
      </c>
      <c r="J56" s="11">
        <v>82.4</v>
      </c>
      <c r="K56" s="8">
        <v>71.09</v>
      </c>
      <c r="L56" s="8">
        <v>64.69</v>
      </c>
    </row>
    <row r="57" spans="1:12" ht="16.95" customHeight="1" x14ac:dyDescent="0.3">
      <c r="A57" s="86"/>
      <c r="B57" s="87"/>
      <c r="C57" s="11">
        <v>108.13</v>
      </c>
      <c r="D57" s="14">
        <v>93.82</v>
      </c>
      <c r="E57" s="14">
        <v>83.82</v>
      </c>
      <c r="F57" s="8">
        <v>83.79</v>
      </c>
      <c r="G57" s="14">
        <v>92.74</v>
      </c>
      <c r="H57" s="14">
        <v>84.78</v>
      </c>
      <c r="I57" s="1">
        <v>82.46</v>
      </c>
      <c r="J57" s="11">
        <v>83.49</v>
      </c>
      <c r="K57" s="8">
        <v>70.569999999999993</v>
      </c>
      <c r="L57" s="8">
        <v>65.14</v>
      </c>
    </row>
    <row r="58" spans="1:12" ht="16.95" customHeight="1" x14ac:dyDescent="0.3">
      <c r="A58" s="86"/>
      <c r="B58" s="87"/>
      <c r="C58" s="11">
        <v>109.15</v>
      </c>
      <c r="D58" s="14">
        <v>93.97</v>
      </c>
      <c r="E58" s="14">
        <v>83.73</v>
      </c>
      <c r="F58" s="8">
        <v>83.87</v>
      </c>
      <c r="G58" s="14">
        <v>92.92</v>
      </c>
      <c r="H58" s="14">
        <v>84.41</v>
      </c>
      <c r="I58" s="1">
        <v>81.459999999999994</v>
      </c>
      <c r="J58" s="11">
        <v>82.48</v>
      </c>
      <c r="K58" s="8">
        <v>70.989999999999995</v>
      </c>
      <c r="L58" s="8">
        <v>64.92</v>
      </c>
    </row>
    <row r="59" spans="1:12" ht="16.95" customHeight="1" x14ac:dyDescent="0.3">
      <c r="A59" s="86"/>
      <c r="B59" s="87"/>
      <c r="C59" s="11">
        <v>109.39</v>
      </c>
      <c r="D59" s="14">
        <v>93.5</v>
      </c>
      <c r="E59" s="14">
        <v>84.12</v>
      </c>
      <c r="F59" s="8">
        <v>83.67</v>
      </c>
      <c r="G59" s="14">
        <v>92.62</v>
      </c>
      <c r="H59" s="14">
        <v>84.47</v>
      </c>
      <c r="I59" s="1">
        <v>81.010000000000005</v>
      </c>
      <c r="J59" s="11">
        <v>82.37</v>
      </c>
      <c r="K59" s="8">
        <v>70.8</v>
      </c>
      <c r="L59" s="8">
        <v>64.42</v>
      </c>
    </row>
    <row r="60" spans="1:12" ht="16.95" customHeight="1" x14ac:dyDescent="0.3">
      <c r="A60" s="86"/>
      <c r="B60" s="87"/>
      <c r="C60" s="11">
        <v>110.8</v>
      </c>
      <c r="D60" s="14">
        <v>93.23</v>
      </c>
      <c r="E60" s="14">
        <v>84.4</v>
      </c>
      <c r="F60" s="8">
        <v>84.06</v>
      </c>
      <c r="G60" s="14">
        <v>93.08</v>
      </c>
      <c r="H60" s="14">
        <v>84.38</v>
      </c>
      <c r="I60" s="1">
        <v>80.83</v>
      </c>
      <c r="J60" s="11">
        <v>82.68</v>
      </c>
      <c r="K60" s="8">
        <v>71.48</v>
      </c>
      <c r="L60" s="8">
        <v>64.52</v>
      </c>
    </row>
    <row r="61" spans="1:12" ht="16.95" customHeight="1" x14ac:dyDescent="0.3">
      <c r="A61" s="86"/>
      <c r="B61" s="87"/>
      <c r="C61" s="11">
        <v>111.79</v>
      </c>
      <c r="D61" s="14">
        <v>93.07</v>
      </c>
      <c r="E61" s="14">
        <v>84.93</v>
      </c>
      <c r="F61" s="8">
        <v>84.16</v>
      </c>
      <c r="G61" s="14">
        <v>92.94</v>
      </c>
      <c r="H61" s="14">
        <v>84.19</v>
      </c>
      <c r="I61" s="1">
        <v>82.82</v>
      </c>
      <c r="J61" s="11">
        <v>83.79</v>
      </c>
      <c r="K61" s="8">
        <v>70.45</v>
      </c>
      <c r="L61" s="8">
        <v>64.989999999999995</v>
      </c>
    </row>
    <row r="62" spans="1:12" ht="16.95" customHeight="1" thickBot="1" x14ac:dyDescent="0.35">
      <c r="A62" s="90"/>
      <c r="B62" s="91"/>
      <c r="C62" s="12">
        <v>107.87</v>
      </c>
      <c r="D62" s="15">
        <v>93.08</v>
      </c>
      <c r="E62" s="15">
        <v>84.7</v>
      </c>
      <c r="F62" s="4">
        <v>83.94</v>
      </c>
      <c r="G62" s="15">
        <v>93.27</v>
      </c>
      <c r="H62" s="15">
        <v>84.14</v>
      </c>
      <c r="I62" s="6">
        <v>81.09</v>
      </c>
      <c r="J62" s="12">
        <v>83.15</v>
      </c>
      <c r="K62" s="4">
        <v>70.95</v>
      </c>
      <c r="L62" s="4">
        <v>64.53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E5" sqref="E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0" t="s">
        <v>4</v>
      </c>
      <c r="B1" s="49" t="s">
        <v>3</v>
      </c>
      <c r="C1" s="80">
        <f>Punkter!$A$2</f>
        <v>0.01</v>
      </c>
      <c r="D1" s="82"/>
      <c r="E1" s="82"/>
      <c r="F1" s="83"/>
      <c r="G1" s="80">
        <f>Punkter!$A$3</f>
        <v>0.08</v>
      </c>
      <c r="H1" s="82"/>
      <c r="I1" s="83"/>
      <c r="J1" s="80">
        <f>Punkter!$A$4</f>
        <v>0.34</v>
      </c>
      <c r="K1" s="83"/>
      <c r="L1" s="18">
        <f>Punkter!$A$5</f>
        <v>2</v>
      </c>
    </row>
    <row r="2" spans="1:18" ht="17.399999999999999" customHeight="1" thickBot="1" x14ac:dyDescent="0.35">
      <c r="A2" s="81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4">
        <f>Punkter!$C$2</f>
        <v>1</v>
      </c>
      <c r="B3" s="85"/>
      <c r="C3" s="2">
        <v>56.11</v>
      </c>
      <c r="D3" s="14">
        <v>54.16</v>
      </c>
      <c r="E3" s="13">
        <v>47.59</v>
      </c>
      <c r="F3" s="49">
        <v>75.19</v>
      </c>
      <c r="G3" s="13">
        <v>45.5</v>
      </c>
      <c r="H3" s="38">
        <v>46.7</v>
      </c>
      <c r="I3" s="51">
        <v>65.39</v>
      </c>
      <c r="J3" s="10">
        <v>40.96</v>
      </c>
      <c r="K3" s="49">
        <v>76.900000000000006</v>
      </c>
      <c r="L3" s="49">
        <v>42.37</v>
      </c>
    </row>
    <row r="4" spans="1:18" ht="17.399999999999999" customHeight="1" x14ac:dyDescent="0.3">
      <c r="A4" s="86"/>
      <c r="B4" s="87"/>
      <c r="C4" s="2">
        <v>56</v>
      </c>
      <c r="D4" s="14">
        <v>54.28</v>
      </c>
      <c r="E4" s="14">
        <v>47.24</v>
      </c>
      <c r="F4" s="8">
        <v>73.12</v>
      </c>
      <c r="G4" s="14">
        <v>45.51</v>
      </c>
      <c r="H4" s="37">
        <v>48.43</v>
      </c>
      <c r="I4" s="1">
        <v>65.180000000000007</v>
      </c>
      <c r="J4" s="11">
        <v>41.24</v>
      </c>
      <c r="K4" s="8">
        <v>75.290000000000006</v>
      </c>
      <c r="L4" s="8">
        <v>42.3</v>
      </c>
      <c r="N4" s="79" t="s">
        <v>6</v>
      </c>
      <c r="O4" s="79"/>
      <c r="P4" s="79"/>
      <c r="Q4" s="79"/>
      <c r="R4" s="79"/>
    </row>
    <row r="5" spans="1:18" ht="17.399999999999999" customHeight="1" x14ac:dyDescent="0.3">
      <c r="A5" s="86"/>
      <c r="B5" s="87"/>
      <c r="C5" s="2">
        <v>55.76</v>
      </c>
      <c r="D5" s="14">
        <v>53.74</v>
      </c>
      <c r="E5" s="14">
        <v>47.45</v>
      </c>
      <c r="F5" s="9">
        <v>74.150000000000006</v>
      </c>
      <c r="G5" s="14">
        <v>45.81</v>
      </c>
      <c r="H5" s="37">
        <v>48.71</v>
      </c>
      <c r="I5" s="1">
        <v>64.41</v>
      </c>
      <c r="J5" s="11">
        <v>41.46</v>
      </c>
      <c r="K5" s="8">
        <v>75.58</v>
      </c>
      <c r="L5" s="8">
        <v>42.34</v>
      </c>
      <c r="N5" s="79" t="s">
        <v>7</v>
      </c>
      <c r="O5" s="79"/>
      <c r="P5" s="79" t="s">
        <v>61</v>
      </c>
      <c r="Q5" s="79"/>
      <c r="R5" s="79"/>
    </row>
    <row r="6" spans="1:18" ht="17.399999999999999" customHeight="1" x14ac:dyDescent="0.3">
      <c r="A6" s="86"/>
      <c r="B6" s="87"/>
      <c r="C6" s="2">
        <v>55.43</v>
      </c>
      <c r="D6" s="14">
        <v>53.39</v>
      </c>
      <c r="E6" s="14">
        <v>47.46</v>
      </c>
      <c r="F6" s="9">
        <v>74.09</v>
      </c>
      <c r="G6" s="14">
        <v>45.77</v>
      </c>
      <c r="H6" s="39">
        <v>48.59</v>
      </c>
      <c r="I6" s="1">
        <v>64.27</v>
      </c>
      <c r="J6" s="11">
        <v>41.46</v>
      </c>
      <c r="K6" s="8">
        <v>76.83</v>
      </c>
      <c r="L6" s="8">
        <v>42.36</v>
      </c>
      <c r="N6" s="79" t="s">
        <v>8</v>
      </c>
      <c r="O6" s="79"/>
      <c r="P6" s="79" t="s">
        <v>61</v>
      </c>
      <c r="Q6" s="79"/>
      <c r="R6" s="79"/>
    </row>
    <row r="7" spans="1:18" ht="17.399999999999999" customHeight="1" x14ac:dyDescent="0.3">
      <c r="A7" s="86"/>
      <c r="B7" s="87"/>
      <c r="C7" s="2">
        <v>55.95</v>
      </c>
      <c r="D7" s="14">
        <v>53.22</v>
      </c>
      <c r="E7" s="14">
        <v>47.22</v>
      </c>
      <c r="F7" s="8">
        <v>73.59</v>
      </c>
      <c r="G7" s="14">
        <v>46.01</v>
      </c>
      <c r="H7" s="37">
        <v>48.41</v>
      </c>
      <c r="I7" s="1">
        <v>64.09</v>
      </c>
      <c r="J7" s="11">
        <v>41.41</v>
      </c>
      <c r="K7" s="8">
        <v>75.91</v>
      </c>
      <c r="L7" s="8">
        <v>42.23</v>
      </c>
      <c r="N7" s="79" t="s">
        <v>9</v>
      </c>
      <c r="O7" s="79"/>
      <c r="P7" s="79" t="s">
        <v>19</v>
      </c>
      <c r="Q7" s="79"/>
      <c r="R7" s="79"/>
    </row>
    <row r="8" spans="1:18" ht="17.399999999999999" customHeight="1" x14ac:dyDescent="0.3">
      <c r="A8" s="86"/>
      <c r="B8" s="87"/>
      <c r="C8" s="2">
        <v>55.84</v>
      </c>
      <c r="D8" s="14">
        <v>53.43</v>
      </c>
      <c r="E8" s="14">
        <v>47.31</v>
      </c>
      <c r="F8" s="8">
        <v>74.3</v>
      </c>
      <c r="G8" s="14">
        <v>46.01</v>
      </c>
      <c r="H8" s="37">
        <v>48.52</v>
      </c>
      <c r="I8" s="1">
        <v>64.95</v>
      </c>
      <c r="J8" s="11">
        <v>41.54</v>
      </c>
      <c r="K8" s="8">
        <v>76.39</v>
      </c>
      <c r="L8" s="8">
        <v>42.31</v>
      </c>
      <c r="N8" s="79" t="s">
        <v>10</v>
      </c>
      <c r="O8" s="79"/>
      <c r="P8" s="79">
        <v>2.59</v>
      </c>
      <c r="Q8" s="79"/>
      <c r="R8" s="79"/>
    </row>
    <row r="9" spans="1:18" ht="17.399999999999999" customHeight="1" x14ac:dyDescent="0.3">
      <c r="A9" s="86"/>
      <c r="B9" s="87"/>
      <c r="C9" s="2">
        <v>55.67</v>
      </c>
      <c r="D9" s="14">
        <v>53.86</v>
      </c>
      <c r="E9" s="14">
        <v>47.16</v>
      </c>
      <c r="F9" s="8">
        <v>74.349999999999994</v>
      </c>
      <c r="G9" s="14">
        <v>46.61</v>
      </c>
      <c r="H9" s="37">
        <v>48.72</v>
      </c>
      <c r="I9" s="1">
        <v>64.58</v>
      </c>
      <c r="J9" s="11">
        <v>41.49</v>
      </c>
      <c r="K9" s="8">
        <v>76.14</v>
      </c>
      <c r="L9" s="8">
        <v>42.38</v>
      </c>
      <c r="N9" s="79" t="s">
        <v>11</v>
      </c>
      <c r="O9" s="79"/>
      <c r="P9" s="88">
        <v>42674</v>
      </c>
      <c r="Q9" s="79"/>
      <c r="R9" s="79"/>
    </row>
    <row r="10" spans="1:18" ht="17.399999999999999" customHeight="1" x14ac:dyDescent="0.3">
      <c r="A10" s="86"/>
      <c r="B10" s="87"/>
      <c r="C10" s="2">
        <v>55.46</v>
      </c>
      <c r="D10" s="14">
        <v>53.6</v>
      </c>
      <c r="E10" s="14">
        <v>47.07</v>
      </c>
      <c r="F10" s="8">
        <v>72.239999999999995</v>
      </c>
      <c r="G10" s="14">
        <v>46.8</v>
      </c>
      <c r="H10" s="37">
        <v>48.63</v>
      </c>
      <c r="I10" s="1">
        <v>64.22</v>
      </c>
      <c r="J10" s="11">
        <v>41.25</v>
      </c>
      <c r="K10" s="8">
        <v>76.42</v>
      </c>
      <c r="L10" s="8">
        <v>42.53</v>
      </c>
      <c r="N10" s="79" t="s">
        <v>12</v>
      </c>
      <c r="O10" s="79"/>
      <c r="P10" s="89"/>
      <c r="Q10" s="79"/>
      <c r="R10" s="79"/>
    </row>
    <row r="11" spans="1:18" ht="17.399999999999999" customHeight="1" x14ac:dyDescent="0.3">
      <c r="A11" s="86"/>
      <c r="B11" s="87"/>
      <c r="C11" s="2">
        <v>55.49</v>
      </c>
      <c r="D11" s="14">
        <v>54.5</v>
      </c>
      <c r="E11" s="14">
        <v>47.21</v>
      </c>
      <c r="F11" s="8">
        <v>72.5</v>
      </c>
      <c r="G11" s="14">
        <v>46.95</v>
      </c>
      <c r="H11" s="37">
        <v>48.49</v>
      </c>
      <c r="I11" s="1">
        <v>63.2</v>
      </c>
      <c r="J11" s="11">
        <v>41.14</v>
      </c>
      <c r="K11" s="8">
        <v>76.540000000000006</v>
      </c>
      <c r="L11" s="8">
        <v>42.39</v>
      </c>
      <c r="N11" s="79" t="s">
        <v>13</v>
      </c>
      <c r="O11" s="79"/>
      <c r="P11" s="79"/>
      <c r="Q11" s="79"/>
      <c r="R11" s="79"/>
    </row>
    <row r="12" spans="1:18" ht="17.399999999999999" customHeight="1" thickBot="1" x14ac:dyDescent="0.35">
      <c r="A12" s="86"/>
      <c r="B12" s="87"/>
      <c r="C12" s="50">
        <v>55.21</v>
      </c>
      <c r="D12" s="15">
        <v>54.84</v>
      </c>
      <c r="E12" s="15">
        <v>47.19</v>
      </c>
      <c r="F12" s="4">
        <v>72.72</v>
      </c>
      <c r="G12" s="15">
        <v>47.01</v>
      </c>
      <c r="H12" s="36">
        <v>48.46</v>
      </c>
      <c r="I12" s="6">
        <v>63.8</v>
      </c>
      <c r="J12" s="12">
        <v>41.44</v>
      </c>
      <c r="K12" s="4">
        <v>76.59</v>
      </c>
      <c r="L12" s="4">
        <v>42.31</v>
      </c>
      <c r="N12" s="79" t="s">
        <v>14</v>
      </c>
      <c r="O12" s="79"/>
      <c r="P12" s="79" t="s">
        <v>21</v>
      </c>
      <c r="Q12" s="79"/>
      <c r="R12" s="79"/>
    </row>
    <row r="13" spans="1:18" ht="16.95" customHeight="1" x14ac:dyDescent="0.3">
      <c r="A13" s="84">
        <f>Punkter!$C$3</f>
        <v>2</v>
      </c>
      <c r="B13" s="85"/>
      <c r="C13" s="2">
        <v>65.73</v>
      </c>
      <c r="D13" s="14">
        <v>59.37</v>
      </c>
      <c r="E13" s="14">
        <v>54.16</v>
      </c>
      <c r="F13" s="8">
        <v>67.8</v>
      </c>
      <c r="G13" s="14">
        <v>52.08</v>
      </c>
      <c r="H13" s="37">
        <v>49.34</v>
      </c>
      <c r="I13" s="1">
        <v>66.12</v>
      </c>
      <c r="J13" s="11">
        <v>48.51</v>
      </c>
      <c r="K13" s="8">
        <v>77.17</v>
      </c>
      <c r="L13" s="8">
        <v>48.38</v>
      </c>
    </row>
    <row r="14" spans="1:18" ht="16.95" customHeight="1" x14ac:dyDescent="0.3">
      <c r="A14" s="86"/>
      <c r="B14" s="87"/>
      <c r="C14" s="2">
        <v>65.900000000000006</v>
      </c>
      <c r="D14" s="14">
        <v>60.42</v>
      </c>
      <c r="E14" s="14">
        <v>53.43</v>
      </c>
      <c r="F14" s="8">
        <v>67.12</v>
      </c>
      <c r="G14" s="14">
        <v>52.09</v>
      </c>
      <c r="H14" s="37">
        <v>49.49</v>
      </c>
      <c r="I14" s="1">
        <v>63.16</v>
      </c>
      <c r="J14" s="11">
        <v>47.8</v>
      </c>
      <c r="K14" s="8">
        <v>77.73</v>
      </c>
      <c r="L14" s="8">
        <v>48.51</v>
      </c>
    </row>
    <row r="15" spans="1:18" ht="16.95" customHeight="1" x14ac:dyDescent="0.3">
      <c r="A15" s="86"/>
      <c r="B15" s="87"/>
      <c r="C15" s="2">
        <v>65.62</v>
      </c>
      <c r="D15" s="14">
        <v>60.45</v>
      </c>
      <c r="E15" s="14">
        <v>53.13</v>
      </c>
      <c r="F15" s="8">
        <v>67.2</v>
      </c>
      <c r="G15" s="14">
        <v>52.2</v>
      </c>
      <c r="H15" s="37">
        <v>49.41</v>
      </c>
      <c r="I15" s="1">
        <v>65.02</v>
      </c>
      <c r="J15" s="11">
        <v>48.07</v>
      </c>
      <c r="K15" s="8">
        <v>77.209999999999994</v>
      </c>
      <c r="L15" s="8">
        <v>48.41</v>
      </c>
    </row>
    <row r="16" spans="1:18" ht="16.95" customHeight="1" x14ac:dyDescent="0.3">
      <c r="A16" s="86"/>
      <c r="B16" s="87"/>
      <c r="C16" s="2">
        <v>64.05</v>
      </c>
      <c r="D16" s="14">
        <v>60.38</v>
      </c>
      <c r="E16" s="14">
        <v>53.41</v>
      </c>
      <c r="F16" s="8">
        <v>66.900000000000006</v>
      </c>
      <c r="G16" s="14">
        <v>52.23</v>
      </c>
      <c r="H16" s="37">
        <v>50.07</v>
      </c>
      <c r="I16" s="1">
        <v>63.39</v>
      </c>
      <c r="J16" s="11">
        <v>47.51</v>
      </c>
      <c r="K16" s="8">
        <v>77.52</v>
      </c>
      <c r="L16" s="8">
        <v>48.35</v>
      </c>
    </row>
    <row r="17" spans="1:12" ht="16.95" customHeight="1" x14ac:dyDescent="0.3">
      <c r="A17" s="86"/>
      <c r="B17" s="87"/>
      <c r="C17" s="2">
        <v>64.06</v>
      </c>
      <c r="D17" s="14">
        <v>60.88</v>
      </c>
      <c r="E17" s="14">
        <v>53.31</v>
      </c>
      <c r="F17" s="8">
        <v>66.849999999999994</v>
      </c>
      <c r="G17" s="14">
        <v>52.19</v>
      </c>
      <c r="H17" s="37">
        <v>49.61</v>
      </c>
      <c r="I17" s="1">
        <v>63.44</v>
      </c>
      <c r="J17" s="11">
        <v>47.71</v>
      </c>
      <c r="K17" s="8">
        <v>77.84</v>
      </c>
      <c r="L17" s="8">
        <v>48.42</v>
      </c>
    </row>
    <row r="18" spans="1:12" ht="16.95" customHeight="1" x14ac:dyDescent="0.3">
      <c r="A18" s="86"/>
      <c r="B18" s="87"/>
      <c r="C18" s="2">
        <v>65</v>
      </c>
      <c r="D18" s="14">
        <v>59.24</v>
      </c>
      <c r="E18" s="14">
        <v>53.41</v>
      </c>
      <c r="F18" s="8">
        <v>66.87</v>
      </c>
      <c r="G18" s="14">
        <v>52.19</v>
      </c>
      <c r="H18" s="37">
        <v>49.34</v>
      </c>
      <c r="I18" s="1">
        <v>62.81</v>
      </c>
      <c r="J18" s="11">
        <v>47.81</v>
      </c>
      <c r="K18" s="8">
        <v>77.47</v>
      </c>
      <c r="L18" s="8">
        <v>48.56</v>
      </c>
    </row>
    <row r="19" spans="1:12" ht="16.95" customHeight="1" x14ac:dyDescent="0.3">
      <c r="A19" s="86"/>
      <c r="B19" s="87"/>
      <c r="C19" s="2">
        <v>65.11</v>
      </c>
      <c r="D19" s="14">
        <v>59.59</v>
      </c>
      <c r="E19" s="14">
        <v>53.46</v>
      </c>
      <c r="F19" s="8">
        <v>66.540000000000006</v>
      </c>
      <c r="G19" s="14">
        <v>52.2</v>
      </c>
      <c r="H19" s="37">
        <v>49.64</v>
      </c>
      <c r="I19" s="1">
        <v>62.65</v>
      </c>
      <c r="J19" s="11">
        <v>47.65</v>
      </c>
      <c r="K19" s="8">
        <v>76.63</v>
      </c>
      <c r="L19" s="8">
        <v>48.49</v>
      </c>
    </row>
    <row r="20" spans="1:12" ht="16.95" customHeight="1" x14ac:dyDescent="0.3">
      <c r="A20" s="86"/>
      <c r="B20" s="87"/>
      <c r="C20" s="2">
        <v>65.38</v>
      </c>
      <c r="D20" s="14">
        <v>60.52</v>
      </c>
      <c r="E20" s="14">
        <v>53.45</v>
      </c>
      <c r="F20" s="8">
        <v>66.63</v>
      </c>
      <c r="G20" s="14">
        <v>52.17</v>
      </c>
      <c r="H20" s="37">
        <v>49.5</v>
      </c>
      <c r="I20" s="1">
        <v>62.8</v>
      </c>
      <c r="J20" s="11">
        <v>47.84</v>
      </c>
      <c r="K20" s="8">
        <v>76.12</v>
      </c>
      <c r="L20" s="8">
        <v>48.49</v>
      </c>
    </row>
    <row r="21" spans="1:12" ht="16.95" customHeight="1" x14ac:dyDescent="0.3">
      <c r="A21" s="86"/>
      <c r="B21" s="87"/>
      <c r="C21" s="2">
        <v>65.430000000000007</v>
      </c>
      <c r="D21" s="14">
        <v>59.56</v>
      </c>
      <c r="E21" s="14">
        <v>53.4</v>
      </c>
      <c r="F21" s="8">
        <v>66.7</v>
      </c>
      <c r="G21" s="14">
        <v>52.25</v>
      </c>
      <c r="H21" s="37">
        <v>49.81</v>
      </c>
      <c r="I21" s="1">
        <v>62.66</v>
      </c>
      <c r="J21" s="11">
        <v>47.85</v>
      </c>
      <c r="K21" s="8">
        <v>77.77</v>
      </c>
      <c r="L21" s="8">
        <v>48.55</v>
      </c>
    </row>
    <row r="22" spans="1:12" ht="16.95" customHeight="1" thickBot="1" x14ac:dyDescent="0.35">
      <c r="A22" s="86"/>
      <c r="B22" s="87"/>
      <c r="C22" s="50">
        <v>65.09</v>
      </c>
      <c r="D22" s="15">
        <v>59.96</v>
      </c>
      <c r="E22" s="14">
        <v>53.41</v>
      </c>
      <c r="F22" s="8">
        <v>66.91</v>
      </c>
      <c r="G22" s="14">
        <v>52.23</v>
      </c>
      <c r="H22" s="37">
        <v>49.92</v>
      </c>
      <c r="I22" s="1">
        <v>62.78</v>
      </c>
      <c r="J22" s="11">
        <v>47.82</v>
      </c>
      <c r="K22" s="8">
        <v>77.3</v>
      </c>
      <c r="L22" s="8">
        <v>48.44</v>
      </c>
    </row>
    <row r="23" spans="1:12" ht="16.95" customHeight="1" x14ac:dyDescent="0.3">
      <c r="A23" s="84">
        <v>4</v>
      </c>
      <c r="B23" s="85"/>
      <c r="C23" s="2">
        <v>78.73</v>
      </c>
      <c r="D23" s="14">
        <v>75.33</v>
      </c>
      <c r="E23" s="13">
        <v>60.9</v>
      </c>
      <c r="F23" s="49">
        <v>60.99</v>
      </c>
      <c r="G23" s="13">
        <v>69.75</v>
      </c>
      <c r="H23" s="38">
        <v>55.19</v>
      </c>
      <c r="I23" s="51">
        <v>61.7</v>
      </c>
      <c r="J23" s="10">
        <v>55.27</v>
      </c>
      <c r="K23" s="49">
        <v>54.62</v>
      </c>
      <c r="L23" s="49">
        <v>52.98</v>
      </c>
    </row>
    <row r="24" spans="1:12" ht="16.95" customHeight="1" x14ac:dyDescent="0.3">
      <c r="A24" s="86"/>
      <c r="B24" s="87"/>
      <c r="C24" s="2">
        <v>78.48</v>
      </c>
      <c r="D24" s="14">
        <v>75.92</v>
      </c>
      <c r="E24" s="14">
        <v>61.09</v>
      </c>
      <c r="F24" s="8">
        <v>61.22</v>
      </c>
      <c r="G24" s="14">
        <v>70.23</v>
      </c>
      <c r="H24" s="37">
        <v>55.41</v>
      </c>
      <c r="I24" s="1">
        <v>61.87</v>
      </c>
      <c r="J24" s="11">
        <v>55.92</v>
      </c>
      <c r="K24" s="8">
        <v>54.62</v>
      </c>
      <c r="L24" s="8">
        <v>53.01</v>
      </c>
    </row>
    <row r="25" spans="1:12" ht="16.95" customHeight="1" x14ac:dyDescent="0.3">
      <c r="A25" s="86"/>
      <c r="B25" s="87"/>
      <c r="C25" s="2">
        <v>77.39</v>
      </c>
      <c r="D25" s="14">
        <v>75.319999999999993</v>
      </c>
      <c r="E25" s="14">
        <v>61.23</v>
      </c>
      <c r="F25" s="8">
        <v>61.22</v>
      </c>
      <c r="G25" s="14">
        <v>69.16</v>
      </c>
      <c r="H25" s="37">
        <v>55.54</v>
      </c>
      <c r="I25" s="1">
        <v>62.22</v>
      </c>
      <c r="J25" s="11">
        <v>55.93</v>
      </c>
      <c r="K25" s="8">
        <v>54.67</v>
      </c>
      <c r="L25" s="8">
        <v>52.98</v>
      </c>
    </row>
    <row r="26" spans="1:12" ht="16.95" customHeight="1" x14ac:dyDescent="0.3">
      <c r="A26" s="86"/>
      <c r="B26" s="87"/>
      <c r="C26" s="2">
        <v>77.3</v>
      </c>
      <c r="D26" s="14">
        <v>76.83</v>
      </c>
      <c r="E26" s="14">
        <v>61.08</v>
      </c>
      <c r="F26" s="8">
        <v>61.33</v>
      </c>
      <c r="G26" s="14">
        <v>68.53</v>
      </c>
      <c r="H26" s="37">
        <v>55.78</v>
      </c>
      <c r="I26" s="1">
        <v>62.46</v>
      </c>
      <c r="J26" s="11">
        <v>55.5</v>
      </c>
      <c r="K26" s="8">
        <v>54.95</v>
      </c>
      <c r="L26" s="8">
        <v>52.89</v>
      </c>
    </row>
    <row r="27" spans="1:12" ht="16.95" customHeight="1" x14ac:dyDescent="0.3">
      <c r="A27" s="86"/>
      <c r="B27" s="87"/>
      <c r="C27" s="2">
        <v>77.13</v>
      </c>
      <c r="D27" s="14">
        <v>75.45</v>
      </c>
      <c r="E27" s="14">
        <v>60.59</v>
      </c>
      <c r="F27" s="8">
        <v>61.62</v>
      </c>
      <c r="G27" s="14">
        <v>68.73</v>
      </c>
      <c r="H27" s="37">
        <v>55.83</v>
      </c>
      <c r="I27" s="1">
        <v>62.25</v>
      </c>
      <c r="J27" s="11">
        <v>56.11</v>
      </c>
      <c r="K27" s="8">
        <v>54.25</v>
      </c>
      <c r="L27" s="8">
        <v>52.75</v>
      </c>
    </row>
    <row r="28" spans="1:12" ht="16.95" customHeight="1" x14ac:dyDescent="0.3">
      <c r="A28" s="86"/>
      <c r="B28" s="87"/>
      <c r="C28" s="2">
        <v>76.25</v>
      </c>
      <c r="D28" s="14">
        <v>74.3</v>
      </c>
      <c r="E28" s="14">
        <v>61.49</v>
      </c>
      <c r="F28" s="8">
        <v>61.41</v>
      </c>
      <c r="G28" s="14">
        <v>69.44</v>
      </c>
      <c r="H28" s="37">
        <v>55.89</v>
      </c>
      <c r="I28" s="1">
        <v>62.52</v>
      </c>
      <c r="J28" s="11">
        <v>56.26</v>
      </c>
      <c r="K28" s="8">
        <v>54.45</v>
      </c>
      <c r="L28" s="8">
        <v>52.85</v>
      </c>
    </row>
    <row r="29" spans="1:12" ht="16.95" customHeight="1" x14ac:dyDescent="0.3">
      <c r="A29" s="86"/>
      <c r="B29" s="87"/>
      <c r="C29" s="2">
        <v>76.260000000000005</v>
      </c>
      <c r="D29" s="14">
        <v>75.09</v>
      </c>
      <c r="E29" s="14">
        <v>62.18</v>
      </c>
      <c r="F29" s="8">
        <v>61.25</v>
      </c>
      <c r="G29" s="14">
        <v>69.17</v>
      </c>
      <c r="H29" s="37">
        <v>55.92</v>
      </c>
      <c r="I29" s="1">
        <v>61.81</v>
      </c>
      <c r="J29" s="11">
        <v>55.68</v>
      </c>
      <c r="K29" s="8">
        <v>54.39</v>
      </c>
      <c r="L29" s="8">
        <v>52.98</v>
      </c>
    </row>
    <row r="30" spans="1:12" ht="16.95" customHeight="1" x14ac:dyDescent="0.3">
      <c r="A30" s="86"/>
      <c r="B30" s="87"/>
      <c r="C30" s="2">
        <v>77.06</v>
      </c>
      <c r="D30" s="14">
        <v>75.8</v>
      </c>
      <c r="E30" s="14">
        <v>61.95</v>
      </c>
      <c r="F30" s="8">
        <v>61.13</v>
      </c>
      <c r="G30" s="14">
        <v>69.45</v>
      </c>
      <c r="H30" s="37">
        <v>55.81</v>
      </c>
      <c r="I30" s="1">
        <v>61.96</v>
      </c>
      <c r="J30" s="11">
        <v>55.26</v>
      </c>
      <c r="K30" s="8">
        <v>54.36</v>
      </c>
      <c r="L30" s="8">
        <v>52.87</v>
      </c>
    </row>
    <row r="31" spans="1:12" ht="16.95" customHeight="1" x14ac:dyDescent="0.3">
      <c r="A31" s="86"/>
      <c r="B31" s="87"/>
      <c r="C31" s="2">
        <v>77.64</v>
      </c>
      <c r="D31" s="14">
        <v>74.819999999999993</v>
      </c>
      <c r="E31" s="14">
        <v>62.15</v>
      </c>
      <c r="F31" s="8">
        <v>61.35</v>
      </c>
      <c r="G31" s="14">
        <v>69.83</v>
      </c>
      <c r="H31" s="37">
        <v>55.85</v>
      </c>
      <c r="I31" s="1">
        <v>62.14</v>
      </c>
      <c r="J31" s="11">
        <v>56.26</v>
      </c>
      <c r="K31" s="8">
        <v>54.4</v>
      </c>
      <c r="L31" s="8">
        <v>53</v>
      </c>
    </row>
    <row r="32" spans="1:12" ht="16.95" customHeight="1" thickBot="1" x14ac:dyDescent="0.35">
      <c r="A32" s="86"/>
      <c r="B32" s="87"/>
      <c r="C32" s="50">
        <v>77.680000000000007</v>
      </c>
      <c r="D32" s="15">
        <v>74.7</v>
      </c>
      <c r="E32" s="15">
        <v>62.37</v>
      </c>
      <c r="F32" s="4">
        <v>61.59</v>
      </c>
      <c r="G32" s="15">
        <v>69.87</v>
      </c>
      <c r="H32" s="36">
        <v>56.11</v>
      </c>
      <c r="I32" s="6">
        <v>62.19</v>
      </c>
      <c r="J32" s="12">
        <v>55.75</v>
      </c>
      <c r="K32" s="4">
        <v>54.36</v>
      </c>
      <c r="L32" s="4">
        <v>52.86</v>
      </c>
    </row>
    <row r="33" spans="1:12" ht="16.95" customHeight="1" x14ac:dyDescent="0.3">
      <c r="A33" s="84">
        <v>8</v>
      </c>
      <c r="B33" s="85"/>
      <c r="C33" s="2">
        <v>91.88</v>
      </c>
      <c r="D33" s="14">
        <v>78.55</v>
      </c>
      <c r="E33" s="14">
        <v>72.78</v>
      </c>
      <c r="F33" s="8">
        <v>66.66</v>
      </c>
      <c r="G33" s="14">
        <v>72.78</v>
      </c>
      <c r="H33" s="37">
        <v>65.2</v>
      </c>
      <c r="I33" s="1">
        <v>64.94</v>
      </c>
      <c r="J33" s="11">
        <v>60.17</v>
      </c>
      <c r="K33" s="8">
        <v>62.16</v>
      </c>
      <c r="L33" s="8">
        <v>60.84</v>
      </c>
    </row>
    <row r="34" spans="1:12" ht="16.95" customHeight="1" x14ac:dyDescent="0.3">
      <c r="A34" s="86"/>
      <c r="B34" s="87"/>
      <c r="C34" s="2">
        <v>90.86</v>
      </c>
      <c r="D34" s="14">
        <v>78.44</v>
      </c>
      <c r="E34" s="14">
        <v>72.3</v>
      </c>
      <c r="F34" s="8">
        <v>66.510000000000005</v>
      </c>
      <c r="G34" s="14">
        <v>72.13</v>
      </c>
      <c r="H34" s="37">
        <v>64.3</v>
      </c>
      <c r="I34" s="1">
        <v>65.319999999999993</v>
      </c>
      <c r="J34" s="11">
        <v>60.27</v>
      </c>
      <c r="K34" s="8">
        <v>62.24</v>
      </c>
      <c r="L34" s="8">
        <v>60.65</v>
      </c>
    </row>
    <row r="35" spans="1:12" ht="16.95" customHeight="1" x14ac:dyDescent="0.3">
      <c r="A35" s="86"/>
      <c r="B35" s="87"/>
      <c r="C35" s="2">
        <v>90.55</v>
      </c>
      <c r="D35" s="14">
        <v>78.180000000000007</v>
      </c>
      <c r="E35" s="14">
        <v>72.239999999999995</v>
      </c>
      <c r="F35" s="8">
        <v>66.62</v>
      </c>
      <c r="G35" s="14">
        <v>72.069999999999993</v>
      </c>
      <c r="H35" s="37">
        <v>64.38</v>
      </c>
      <c r="I35" s="1">
        <v>65.62</v>
      </c>
      <c r="J35" s="11">
        <v>58.59</v>
      </c>
      <c r="K35" s="8">
        <v>62.09</v>
      </c>
      <c r="L35" s="8">
        <v>60.57</v>
      </c>
    </row>
    <row r="36" spans="1:12" ht="16.95" customHeight="1" x14ac:dyDescent="0.3">
      <c r="A36" s="86"/>
      <c r="B36" s="87"/>
      <c r="C36" s="2">
        <v>90.43</v>
      </c>
      <c r="D36" s="14">
        <v>79.03</v>
      </c>
      <c r="E36" s="14">
        <v>71.319999999999993</v>
      </c>
      <c r="F36" s="8">
        <v>66.489999999999995</v>
      </c>
      <c r="G36" s="14">
        <v>72.260000000000005</v>
      </c>
      <c r="H36" s="37">
        <v>64.19</v>
      </c>
      <c r="I36" s="1">
        <v>64.81</v>
      </c>
      <c r="J36" s="11">
        <v>58.27</v>
      </c>
      <c r="K36" s="8">
        <v>62.08</v>
      </c>
      <c r="L36" s="8">
        <v>61.2</v>
      </c>
    </row>
    <row r="37" spans="1:12" ht="16.95" customHeight="1" x14ac:dyDescent="0.3">
      <c r="A37" s="86"/>
      <c r="B37" s="87"/>
      <c r="C37" s="2">
        <v>90.96</v>
      </c>
      <c r="D37" s="14">
        <v>78.06</v>
      </c>
      <c r="E37" s="14">
        <v>71.84</v>
      </c>
      <c r="F37" s="8">
        <v>65.72</v>
      </c>
      <c r="G37" s="14">
        <v>72.989999999999995</v>
      </c>
      <c r="H37" s="37">
        <v>64.19</v>
      </c>
      <c r="I37" s="1">
        <v>65.12</v>
      </c>
      <c r="J37" s="11">
        <v>58.95</v>
      </c>
      <c r="K37" s="8">
        <v>62.32</v>
      </c>
      <c r="L37" s="8">
        <v>61.38</v>
      </c>
    </row>
    <row r="38" spans="1:12" ht="16.95" customHeight="1" x14ac:dyDescent="0.3">
      <c r="A38" s="86"/>
      <c r="B38" s="87"/>
      <c r="C38" s="2">
        <v>90.52</v>
      </c>
      <c r="D38" s="14">
        <v>78.5</v>
      </c>
      <c r="E38" s="14">
        <v>71.86</v>
      </c>
      <c r="F38" s="8">
        <v>66.13</v>
      </c>
      <c r="G38" s="14">
        <v>73.78</v>
      </c>
      <c r="H38" s="37">
        <v>64.48</v>
      </c>
      <c r="I38" s="1">
        <v>65.430000000000007</v>
      </c>
      <c r="J38" s="11">
        <v>58.84</v>
      </c>
      <c r="K38" s="8">
        <v>62.49</v>
      </c>
      <c r="L38" s="8">
        <v>60.76</v>
      </c>
    </row>
    <row r="39" spans="1:12" ht="16.95" customHeight="1" x14ac:dyDescent="0.3">
      <c r="A39" s="86"/>
      <c r="B39" s="87"/>
      <c r="C39" s="2">
        <v>90.9</v>
      </c>
      <c r="D39" s="14">
        <v>79.569999999999993</v>
      </c>
      <c r="E39" s="14">
        <v>72.08</v>
      </c>
      <c r="F39" s="8">
        <v>66.77</v>
      </c>
      <c r="G39" s="14">
        <v>73.59</v>
      </c>
      <c r="H39" s="37">
        <v>64.5</v>
      </c>
      <c r="I39" s="1">
        <v>65.349999999999994</v>
      </c>
      <c r="J39" s="11">
        <v>58.98</v>
      </c>
      <c r="K39" s="8">
        <v>62.44</v>
      </c>
      <c r="L39" s="8">
        <v>60.81</v>
      </c>
    </row>
    <row r="40" spans="1:12" ht="16.95" customHeight="1" x14ac:dyDescent="0.3">
      <c r="A40" s="86"/>
      <c r="B40" s="87"/>
      <c r="C40" s="2">
        <v>91.12</v>
      </c>
      <c r="D40" s="14">
        <v>80.69</v>
      </c>
      <c r="E40" s="14">
        <v>72.02</v>
      </c>
      <c r="F40" s="8">
        <v>66.239999999999995</v>
      </c>
      <c r="G40" s="14">
        <v>73.94</v>
      </c>
      <c r="H40" s="37">
        <v>64.7</v>
      </c>
      <c r="I40" s="1">
        <v>65.739999999999995</v>
      </c>
      <c r="J40" s="11">
        <v>59</v>
      </c>
      <c r="K40" s="8">
        <v>62.1</v>
      </c>
      <c r="L40" s="8">
        <v>60.77</v>
      </c>
    </row>
    <row r="41" spans="1:12" ht="16.95" customHeight="1" x14ac:dyDescent="0.3">
      <c r="A41" s="86"/>
      <c r="B41" s="87"/>
      <c r="C41" s="2">
        <v>91.18</v>
      </c>
      <c r="D41" s="14">
        <v>79.36</v>
      </c>
      <c r="E41" s="14">
        <v>72.180000000000007</v>
      </c>
      <c r="F41" s="8">
        <v>66.260000000000005</v>
      </c>
      <c r="G41" s="14">
        <v>75.12</v>
      </c>
      <c r="H41" s="37">
        <v>64.25</v>
      </c>
      <c r="I41" s="1">
        <v>65.42</v>
      </c>
      <c r="J41" s="11">
        <v>58.45</v>
      </c>
      <c r="K41" s="8">
        <v>61.91</v>
      </c>
      <c r="L41" s="8">
        <v>61.16</v>
      </c>
    </row>
    <row r="42" spans="1:12" ht="16.95" customHeight="1" thickBot="1" x14ac:dyDescent="0.35">
      <c r="A42" s="86"/>
      <c r="B42" s="87"/>
      <c r="C42" s="50">
        <v>90.11</v>
      </c>
      <c r="D42" s="15">
        <v>78.959999999999994</v>
      </c>
      <c r="E42" s="15">
        <v>72.27</v>
      </c>
      <c r="F42" s="8">
        <v>66.099999999999994</v>
      </c>
      <c r="G42" s="14">
        <v>75.83</v>
      </c>
      <c r="H42" s="37">
        <v>64.17</v>
      </c>
      <c r="I42" s="1">
        <v>65.3</v>
      </c>
      <c r="J42" s="11">
        <v>58.67</v>
      </c>
      <c r="K42" s="8">
        <v>62.05</v>
      </c>
      <c r="L42" s="8">
        <v>60.82</v>
      </c>
    </row>
    <row r="43" spans="1:12" ht="16.95" customHeight="1" x14ac:dyDescent="0.3">
      <c r="A43" s="84">
        <v>15</v>
      </c>
      <c r="B43" s="85"/>
      <c r="C43" s="11">
        <v>101.62</v>
      </c>
      <c r="D43" s="14">
        <v>94.72</v>
      </c>
      <c r="E43" s="14">
        <v>81.03</v>
      </c>
      <c r="F43" s="49">
        <v>74.75</v>
      </c>
      <c r="G43" s="13">
        <v>83.33</v>
      </c>
      <c r="H43" s="13">
        <v>72.290000000000006</v>
      </c>
      <c r="I43" s="51">
        <v>67.819999999999993</v>
      </c>
      <c r="J43" s="10">
        <v>69.58</v>
      </c>
      <c r="K43" s="49">
        <v>64.7</v>
      </c>
      <c r="L43" s="49">
        <v>66.28</v>
      </c>
    </row>
    <row r="44" spans="1:12" ht="16.95" customHeight="1" x14ac:dyDescent="0.3">
      <c r="A44" s="86"/>
      <c r="B44" s="87"/>
      <c r="C44" s="11">
        <v>101.6</v>
      </c>
      <c r="D44" s="14">
        <v>94.18</v>
      </c>
      <c r="E44" s="14">
        <v>82.77</v>
      </c>
      <c r="F44" s="8">
        <v>74.94</v>
      </c>
      <c r="G44" s="14">
        <v>83.29</v>
      </c>
      <c r="H44" s="14">
        <v>72.44</v>
      </c>
      <c r="I44" s="1">
        <v>67.510000000000005</v>
      </c>
      <c r="J44" s="11">
        <v>68.12</v>
      </c>
      <c r="K44" s="8">
        <v>64.69</v>
      </c>
      <c r="L44" s="8">
        <v>66.900000000000006</v>
      </c>
    </row>
    <row r="45" spans="1:12" ht="16.95" customHeight="1" x14ac:dyDescent="0.3">
      <c r="A45" s="86"/>
      <c r="B45" s="87"/>
      <c r="C45" s="11">
        <v>104.11</v>
      </c>
      <c r="D45" s="14">
        <v>94.15</v>
      </c>
      <c r="E45" s="14">
        <v>82.11</v>
      </c>
      <c r="F45" s="8">
        <v>74.739999999999995</v>
      </c>
      <c r="G45" s="14">
        <v>83.57</v>
      </c>
      <c r="H45" s="14">
        <v>72.569999999999993</v>
      </c>
      <c r="I45" s="1">
        <v>67.17</v>
      </c>
      <c r="J45" s="11">
        <v>69.099999999999994</v>
      </c>
      <c r="K45" s="8">
        <v>64.75</v>
      </c>
      <c r="L45" s="8">
        <v>66.680000000000007</v>
      </c>
    </row>
    <row r="46" spans="1:12" ht="16.95" customHeight="1" x14ac:dyDescent="0.3">
      <c r="A46" s="86"/>
      <c r="B46" s="87"/>
      <c r="C46" s="11">
        <v>102.44</v>
      </c>
      <c r="D46" s="14">
        <v>94.75</v>
      </c>
      <c r="E46" s="14">
        <v>83.11</v>
      </c>
      <c r="F46" s="8">
        <v>74.78</v>
      </c>
      <c r="G46" s="14">
        <v>84.69</v>
      </c>
      <c r="H46" s="14">
        <v>73.23</v>
      </c>
      <c r="I46" s="1">
        <v>67.23</v>
      </c>
      <c r="J46" s="11">
        <v>68.86</v>
      </c>
      <c r="K46" s="8">
        <v>64.56</v>
      </c>
      <c r="L46" s="8">
        <v>66.37</v>
      </c>
    </row>
    <row r="47" spans="1:12" ht="16.95" customHeight="1" x14ac:dyDescent="0.3">
      <c r="A47" s="86"/>
      <c r="B47" s="87"/>
      <c r="C47" s="11">
        <v>100.84</v>
      </c>
      <c r="D47" s="14">
        <v>94.82</v>
      </c>
      <c r="E47" s="14">
        <v>82.76</v>
      </c>
      <c r="F47" s="8">
        <v>75.349999999999994</v>
      </c>
      <c r="G47" s="14">
        <v>83.73</v>
      </c>
      <c r="H47" s="14">
        <v>73.510000000000005</v>
      </c>
      <c r="I47" s="1">
        <v>67.23</v>
      </c>
      <c r="J47" s="11">
        <v>68.08</v>
      </c>
      <c r="K47" s="8">
        <v>64.959999999999994</v>
      </c>
      <c r="L47" s="8">
        <v>66.33</v>
      </c>
    </row>
    <row r="48" spans="1:12" ht="16.95" customHeight="1" x14ac:dyDescent="0.3">
      <c r="A48" s="86"/>
      <c r="B48" s="87"/>
      <c r="C48" s="11">
        <v>102.73</v>
      </c>
      <c r="D48" s="14">
        <v>94.46</v>
      </c>
      <c r="E48" s="14">
        <v>83</v>
      </c>
      <c r="F48" s="8">
        <v>75.19</v>
      </c>
      <c r="G48" s="14">
        <v>84.34</v>
      </c>
      <c r="H48" s="14">
        <v>73.27</v>
      </c>
      <c r="I48" s="1">
        <v>67.44</v>
      </c>
      <c r="J48" s="11">
        <v>68.45</v>
      </c>
      <c r="K48" s="8">
        <v>64.94</v>
      </c>
      <c r="L48" s="8">
        <v>66.650000000000006</v>
      </c>
    </row>
    <row r="49" spans="1:12" ht="16.95" customHeight="1" x14ac:dyDescent="0.3">
      <c r="A49" s="86"/>
      <c r="B49" s="87"/>
      <c r="C49" s="11">
        <v>102.8</v>
      </c>
      <c r="D49" s="14">
        <v>93.43</v>
      </c>
      <c r="E49" s="14">
        <v>83.31</v>
      </c>
      <c r="F49" s="8">
        <v>74.95</v>
      </c>
      <c r="G49" s="14">
        <v>84.45</v>
      </c>
      <c r="H49" s="14">
        <v>73.400000000000006</v>
      </c>
      <c r="I49" s="1">
        <v>67.44</v>
      </c>
      <c r="J49" s="11">
        <v>68.150000000000006</v>
      </c>
      <c r="K49" s="8">
        <v>64.81</v>
      </c>
      <c r="L49" s="8">
        <v>66.88</v>
      </c>
    </row>
    <row r="50" spans="1:12" ht="16.95" customHeight="1" x14ac:dyDescent="0.3">
      <c r="A50" s="86"/>
      <c r="B50" s="87"/>
      <c r="C50" s="11">
        <v>101.83</v>
      </c>
      <c r="D50" s="14">
        <v>93.18</v>
      </c>
      <c r="E50" s="14">
        <v>83.26</v>
      </c>
      <c r="F50" s="8">
        <v>75.709999999999994</v>
      </c>
      <c r="G50" s="14">
        <v>83.28</v>
      </c>
      <c r="H50" s="14">
        <v>73.37</v>
      </c>
      <c r="I50" s="1">
        <v>67.25</v>
      </c>
      <c r="J50" s="11">
        <v>68.23</v>
      </c>
      <c r="K50" s="8">
        <v>64.63</v>
      </c>
      <c r="L50" s="8">
        <v>66.7</v>
      </c>
    </row>
    <row r="51" spans="1:12" ht="16.95" customHeight="1" x14ac:dyDescent="0.3">
      <c r="A51" s="86"/>
      <c r="B51" s="87"/>
      <c r="C51" s="11">
        <v>100.59</v>
      </c>
      <c r="D51" s="14">
        <v>93.6</v>
      </c>
      <c r="E51" s="14">
        <v>83.14</v>
      </c>
      <c r="F51" s="8">
        <v>76.03</v>
      </c>
      <c r="G51" s="14">
        <v>84.34</v>
      </c>
      <c r="H51" s="14">
        <v>73.25</v>
      </c>
      <c r="I51" s="1">
        <v>67.349999999999994</v>
      </c>
      <c r="J51" s="11">
        <v>68.38</v>
      </c>
      <c r="K51" s="8">
        <v>64.84</v>
      </c>
      <c r="L51" s="8">
        <v>66.09</v>
      </c>
    </row>
    <row r="52" spans="1:12" ht="16.95" customHeight="1" thickBot="1" x14ac:dyDescent="0.35">
      <c r="A52" s="86"/>
      <c r="B52" s="87"/>
      <c r="C52" s="12">
        <v>100.56</v>
      </c>
      <c r="D52" s="15">
        <v>93.49</v>
      </c>
      <c r="E52" s="15">
        <v>82.93</v>
      </c>
      <c r="F52" s="4">
        <v>75.650000000000006</v>
      </c>
      <c r="G52" s="15">
        <v>84.27</v>
      </c>
      <c r="H52" s="15">
        <v>73.42</v>
      </c>
      <c r="I52" s="6">
        <v>67.37</v>
      </c>
      <c r="J52" s="12">
        <v>68.86</v>
      </c>
      <c r="K52" s="4">
        <v>64.41</v>
      </c>
      <c r="L52" s="4">
        <v>66.97</v>
      </c>
    </row>
    <row r="53" spans="1:12" ht="16.95" customHeight="1" x14ac:dyDescent="0.3">
      <c r="A53" s="84">
        <f>Punkter!$C$7</f>
        <v>30</v>
      </c>
      <c r="B53" s="85"/>
      <c r="C53" s="11">
        <v>108.8</v>
      </c>
      <c r="D53" s="14">
        <v>101.23</v>
      </c>
      <c r="E53" s="14">
        <v>97.92</v>
      </c>
      <c r="F53" s="8">
        <v>86.13</v>
      </c>
      <c r="G53" s="14">
        <v>99.7</v>
      </c>
      <c r="H53" s="14">
        <v>99.47</v>
      </c>
      <c r="I53" s="1">
        <v>77.989999999999995</v>
      </c>
      <c r="J53" s="11">
        <v>83.08</v>
      </c>
      <c r="K53" s="8">
        <v>68.81</v>
      </c>
      <c r="L53" s="8">
        <v>77.77</v>
      </c>
    </row>
    <row r="54" spans="1:12" ht="16.95" customHeight="1" x14ac:dyDescent="0.3">
      <c r="A54" s="86"/>
      <c r="B54" s="87"/>
      <c r="C54" s="11">
        <v>109.55</v>
      </c>
      <c r="D54" s="14">
        <v>101.32</v>
      </c>
      <c r="E54" s="14">
        <v>96.41</v>
      </c>
      <c r="F54" s="8">
        <v>85.48</v>
      </c>
      <c r="G54" s="14">
        <v>97.26</v>
      </c>
      <c r="H54" s="14">
        <v>99.6</v>
      </c>
      <c r="I54" s="1">
        <v>77.42</v>
      </c>
      <c r="J54" s="11">
        <v>84.55</v>
      </c>
      <c r="K54" s="8">
        <v>68.89</v>
      </c>
      <c r="L54" s="8">
        <v>77.959999999999994</v>
      </c>
    </row>
    <row r="55" spans="1:12" ht="16.95" customHeight="1" x14ac:dyDescent="0.3">
      <c r="A55" s="86"/>
      <c r="B55" s="87"/>
      <c r="C55" s="11">
        <v>108.2</v>
      </c>
      <c r="D55" s="14">
        <v>100.17</v>
      </c>
      <c r="E55" s="14">
        <v>96.22</v>
      </c>
      <c r="F55" s="8">
        <v>86.29</v>
      </c>
      <c r="G55" s="14">
        <v>100.26</v>
      </c>
      <c r="H55" s="14">
        <v>98.58</v>
      </c>
      <c r="I55" s="1">
        <v>77.13</v>
      </c>
      <c r="J55" s="11">
        <v>84.37</v>
      </c>
      <c r="K55" s="8">
        <v>68.569999999999993</v>
      </c>
      <c r="L55" s="8">
        <v>77.33</v>
      </c>
    </row>
    <row r="56" spans="1:12" ht="16.95" customHeight="1" x14ac:dyDescent="0.3">
      <c r="A56" s="86"/>
      <c r="B56" s="87"/>
      <c r="C56" s="11">
        <v>110.15</v>
      </c>
      <c r="D56" s="14">
        <v>103.29</v>
      </c>
      <c r="E56" s="14">
        <v>98.34</v>
      </c>
      <c r="F56" s="8">
        <v>89.43</v>
      </c>
      <c r="G56" s="14">
        <v>101.41</v>
      </c>
      <c r="H56" s="14">
        <v>99.34</v>
      </c>
      <c r="I56" s="1">
        <v>77.88</v>
      </c>
      <c r="J56" s="11">
        <v>83.14</v>
      </c>
      <c r="K56" s="8">
        <v>68.67</v>
      </c>
      <c r="L56" s="8">
        <v>77.900000000000006</v>
      </c>
    </row>
    <row r="57" spans="1:12" ht="16.95" customHeight="1" x14ac:dyDescent="0.3">
      <c r="A57" s="86"/>
      <c r="B57" s="87"/>
      <c r="C57" s="11">
        <v>110.35</v>
      </c>
      <c r="D57" s="14">
        <v>103.09</v>
      </c>
      <c r="E57" s="14">
        <v>96.37</v>
      </c>
      <c r="F57" s="8">
        <v>87.62</v>
      </c>
      <c r="G57" s="14">
        <v>101.78</v>
      </c>
      <c r="H57" s="14">
        <v>103</v>
      </c>
      <c r="I57" s="1">
        <v>78.569999999999993</v>
      </c>
      <c r="J57" s="11">
        <v>84.74</v>
      </c>
      <c r="K57" s="8">
        <v>68.790000000000006</v>
      </c>
      <c r="L57" s="8">
        <v>77.64</v>
      </c>
    </row>
    <row r="58" spans="1:12" ht="16.95" customHeight="1" x14ac:dyDescent="0.3">
      <c r="A58" s="86"/>
      <c r="B58" s="87"/>
      <c r="C58" s="11">
        <v>107.89</v>
      </c>
      <c r="D58" s="14">
        <v>103.81</v>
      </c>
      <c r="E58" s="14">
        <v>96.31</v>
      </c>
      <c r="F58" s="8">
        <v>87.4</v>
      </c>
      <c r="G58" s="14">
        <v>99.69</v>
      </c>
      <c r="H58" s="14">
        <v>103.6</v>
      </c>
      <c r="I58" s="1">
        <v>79.099999999999994</v>
      </c>
      <c r="J58" s="11">
        <v>84.61</v>
      </c>
      <c r="K58" s="8">
        <v>68.88</v>
      </c>
      <c r="L58" s="8">
        <v>78.13</v>
      </c>
    </row>
    <row r="59" spans="1:12" ht="16.95" customHeight="1" x14ac:dyDescent="0.3">
      <c r="A59" s="86"/>
      <c r="B59" s="87"/>
      <c r="C59" s="11">
        <v>107.18</v>
      </c>
      <c r="D59" s="14">
        <v>103.13</v>
      </c>
      <c r="E59" s="14">
        <v>96.89</v>
      </c>
      <c r="F59" s="8">
        <v>88.18</v>
      </c>
      <c r="G59" s="14">
        <v>101.62</v>
      </c>
      <c r="H59" s="14">
        <v>102.19</v>
      </c>
      <c r="I59" s="1">
        <v>78.78</v>
      </c>
      <c r="J59" s="11">
        <v>83.53</v>
      </c>
      <c r="K59" s="8">
        <v>68.569999999999993</v>
      </c>
      <c r="L59" s="8">
        <v>78.66</v>
      </c>
    </row>
    <row r="60" spans="1:12" ht="16.95" customHeight="1" x14ac:dyDescent="0.3">
      <c r="A60" s="86"/>
      <c r="B60" s="87"/>
      <c r="C60" s="11">
        <v>107.14</v>
      </c>
      <c r="D60" s="14">
        <v>100.91</v>
      </c>
      <c r="E60" s="14">
        <v>98.32</v>
      </c>
      <c r="F60" s="8">
        <v>88.21</v>
      </c>
      <c r="G60" s="14">
        <v>100.09</v>
      </c>
      <c r="H60" s="14">
        <v>99.07</v>
      </c>
      <c r="I60" s="1">
        <v>78.540000000000006</v>
      </c>
      <c r="J60" s="11">
        <v>83.68</v>
      </c>
      <c r="K60" s="8">
        <v>68.61</v>
      </c>
      <c r="L60" s="8">
        <v>79.099999999999994</v>
      </c>
    </row>
    <row r="61" spans="1:12" ht="16.95" customHeight="1" x14ac:dyDescent="0.3">
      <c r="A61" s="86"/>
      <c r="B61" s="87"/>
      <c r="C61" s="11">
        <v>106.12</v>
      </c>
      <c r="D61" s="14">
        <v>102.74</v>
      </c>
      <c r="E61" s="14">
        <v>98.77</v>
      </c>
      <c r="F61" s="8">
        <v>88.26</v>
      </c>
      <c r="G61" s="14">
        <v>99.73</v>
      </c>
      <c r="H61" s="14">
        <v>98.95</v>
      </c>
      <c r="I61" s="1">
        <v>78.28</v>
      </c>
      <c r="J61" s="11">
        <v>83.19</v>
      </c>
      <c r="K61" s="8">
        <v>68.64</v>
      </c>
      <c r="L61" s="8">
        <v>77.3</v>
      </c>
    </row>
    <row r="62" spans="1:12" ht="16.95" customHeight="1" thickBot="1" x14ac:dyDescent="0.35">
      <c r="A62" s="90"/>
      <c r="B62" s="91"/>
      <c r="C62" s="12">
        <v>104.4</v>
      </c>
      <c r="D62" s="15">
        <v>101.51</v>
      </c>
      <c r="E62" s="15">
        <v>97.03</v>
      </c>
      <c r="F62" s="4">
        <v>87.44</v>
      </c>
      <c r="G62" s="15">
        <v>97</v>
      </c>
      <c r="H62" s="15">
        <v>99.07</v>
      </c>
      <c r="I62" s="6">
        <v>78.17</v>
      </c>
      <c r="J62" s="12">
        <v>84.76</v>
      </c>
      <c r="K62" s="4">
        <v>68.73</v>
      </c>
      <c r="L62" s="4">
        <v>78.08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D12" sqref="D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0" t="s">
        <v>4</v>
      </c>
      <c r="B1" s="49" t="s">
        <v>3</v>
      </c>
      <c r="C1" s="80">
        <f>Punkter!$A$2</f>
        <v>0.01</v>
      </c>
      <c r="D1" s="82"/>
      <c r="E1" s="82"/>
      <c r="F1" s="83"/>
      <c r="G1" s="80">
        <f>Punkter!$A$3</f>
        <v>0.08</v>
      </c>
      <c r="H1" s="82"/>
      <c r="I1" s="83"/>
      <c r="J1" s="80">
        <f>Punkter!$A$4</f>
        <v>0.34</v>
      </c>
      <c r="K1" s="83"/>
      <c r="L1" s="18">
        <f>Punkter!$A$5</f>
        <v>2</v>
      </c>
    </row>
    <row r="2" spans="1:18" ht="17.399999999999999" customHeight="1" thickBot="1" x14ac:dyDescent="0.35">
      <c r="A2" s="81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4">
        <f>Punkter!$C$2</f>
        <v>1</v>
      </c>
      <c r="B3" s="85"/>
      <c r="C3" s="2">
        <v>56.15</v>
      </c>
      <c r="D3" s="14">
        <v>50.12</v>
      </c>
      <c r="E3" s="13">
        <v>44.83</v>
      </c>
      <c r="F3" s="49">
        <v>59.01</v>
      </c>
      <c r="G3" s="13">
        <v>46.04</v>
      </c>
      <c r="H3" s="38">
        <v>41.01</v>
      </c>
      <c r="I3" s="51">
        <v>58.18</v>
      </c>
      <c r="J3" s="10">
        <v>38.020000000000003</v>
      </c>
      <c r="K3" s="49">
        <v>56.05</v>
      </c>
      <c r="L3" s="49">
        <v>40.880000000000003</v>
      </c>
    </row>
    <row r="4" spans="1:18" ht="17.399999999999999" customHeight="1" x14ac:dyDescent="0.3">
      <c r="A4" s="86"/>
      <c r="B4" s="87"/>
      <c r="C4" s="2">
        <v>56.1</v>
      </c>
      <c r="D4" s="14">
        <v>50.05</v>
      </c>
      <c r="E4" s="14">
        <v>44.87</v>
      </c>
      <c r="F4" s="8">
        <v>58.88</v>
      </c>
      <c r="G4" s="14">
        <v>45.97</v>
      </c>
      <c r="H4" s="37">
        <v>40.98</v>
      </c>
      <c r="I4" s="1">
        <v>58.32</v>
      </c>
      <c r="J4" s="11">
        <v>38.07</v>
      </c>
      <c r="K4" s="8">
        <v>56.06</v>
      </c>
      <c r="L4" s="8">
        <v>40.909999999999997</v>
      </c>
      <c r="N4" s="79" t="s">
        <v>6</v>
      </c>
      <c r="O4" s="79"/>
      <c r="P4" s="79"/>
      <c r="Q4" s="79"/>
      <c r="R4" s="79"/>
    </row>
    <row r="5" spans="1:18" ht="17.399999999999999" customHeight="1" x14ac:dyDescent="0.3">
      <c r="A5" s="86"/>
      <c r="B5" s="87"/>
      <c r="C5" s="2">
        <v>56.02</v>
      </c>
      <c r="D5" s="14">
        <v>50.08</v>
      </c>
      <c r="E5" s="14">
        <v>44.92</v>
      </c>
      <c r="F5" s="9">
        <v>58.68</v>
      </c>
      <c r="G5" s="14">
        <v>45.98</v>
      </c>
      <c r="H5" s="37">
        <v>41</v>
      </c>
      <c r="I5" s="1">
        <v>58.29</v>
      </c>
      <c r="J5" s="11">
        <v>38.03</v>
      </c>
      <c r="K5" s="8">
        <v>56.49</v>
      </c>
      <c r="L5" s="8">
        <v>40.92</v>
      </c>
      <c r="N5" s="79" t="s">
        <v>7</v>
      </c>
      <c r="O5" s="79"/>
      <c r="P5" s="79" t="s">
        <v>48</v>
      </c>
      <c r="Q5" s="79"/>
      <c r="R5" s="79"/>
    </row>
    <row r="6" spans="1:18" ht="17.399999999999999" customHeight="1" x14ac:dyDescent="0.3">
      <c r="A6" s="86"/>
      <c r="B6" s="87"/>
      <c r="C6" s="2">
        <v>56.05</v>
      </c>
      <c r="D6" s="14">
        <v>50.14</v>
      </c>
      <c r="E6" s="14">
        <v>44.91</v>
      </c>
      <c r="F6" s="9">
        <v>58.68</v>
      </c>
      <c r="G6" s="14">
        <v>45.97</v>
      </c>
      <c r="H6" s="39">
        <v>41.07</v>
      </c>
      <c r="I6" s="1">
        <v>58.37</v>
      </c>
      <c r="J6" s="11">
        <v>38.01</v>
      </c>
      <c r="K6" s="8">
        <v>56.54</v>
      </c>
      <c r="L6" s="8">
        <v>40.92</v>
      </c>
      <c r="N6" s="79" t="s">
        <v>8</v>
      </c>
      <c r="O6" s="79"/>
      <c r="P6" s="79" t="s">
        <v>48</v>
      </c>
      <c r="Q6" s="79"/>
      <c r="R6" s="79"/>
    </row>
    <row r="7" spans="1:18" ht="17.399999999999999" customHeight="1" x14ac:dyDescent="0.3">
      <c r="A7" s="86"/>
      <c r="B7" s="87"/>
      <c r="C7" s="2">
        <v>56.05</v>
      </c>
      <c r="D7" s="14">
        <v>50.58</v>
      </c>
      <c r="E7" s="14">
        <v>44.92</v>
      </c>
      <c r="F7" s="8">
        <v>58.69</v>
      </c>
      <c r="G7" s="14">
        <v>46.01</v>
      </c>
      <c r="H7" s="37">
        <v>41.06</v>
      </c>
      <c r="I7" s="1">
        <v>58.29</v>
      </c>
      <c r="J7" s="11">
        <v>38.020000000000003</v>
      </c>
      <c r="K7" s="8">
        <v>56.44</v>
      </c>
      <c r="L7" s="8">
        <v>41.06</v>
      </c>
      <c r="N7" s="79" t="s">
        <v>9</v>
      </c>
      <c r="O7" s="79"/>
      <c r="P7" s="79" t="s">
        <v>46</v>
      </c>
      <c r="Q7" s="79"/>
      <c r="R7" s="79"/>
    </row>
    <row r="8" spans="1:18" ht="17.399999999999999" customHeight="1" x14ac:dyDescent="0.3">
      <c r="A8" s="86"/>
      <c r="B8" s="87"/>
      <c r="C8" s="2">
        <v>56.22</v>
      </c>
      <c r="D8" s="14">
        <v>50.61</v>
      </c>
      <c r="E8" s="14">
        <v>44.93</v>
      </c>
      <c r="F8" s="8">
        <v>58.73</v>
      </c>
      <c r="G8" s="14">
        <v>46.05</v>
      </c>
      <c r="H8" s="37">
        <v>41.07</v>
      </c>
      <c r="I8" s="1">
        <v>58.32</v>
      </c>
      <c r="J8" s="11">
        <v>38.01</v>
      </c>
      <c r="K8" s="8">
        <v>56.54</v>
      </c>
      <c r="L8" s="8">
        <v>41.13</v>
      </c>
      <c r="N8" s="79" t="s">
        <v>10</v>
      </c>
      <c r="O8" s="79"/>
      <c r="P8" s="79">
        <v>858</v>
      </c>
      <c r="Q8" s="79"/>
      <c r="R8" s="79"/>
    </row>
    <row r="9" spans="1:18" ht="17.399999999999999" customHeight="1" x14ac:dyDescent="0.3">
      <c r="A9" s="86"/>
      <c r="B9" s="87"/>
      <c r="C9" s="2">
        <v>56.23</v>
      </c>
      <c r="D9" s="14">
        <v>50.53</v>
      </c>
      <c r="E9" s="14">
        <v>44.92</v>
      </c>
      <c r="F9" s="8">
        <v>58.71</v>
      </c>
      <c r="G9" s="14">
        <v>46.07</v>
      </c>
      <c r="H9" s="37">
        <v>41.07</v>
      </c>
      <c r="I9" s="1">
        <v>58.3</v>
      </c>
      <c r="J9" s="11">
        <v>38.049999999999997</v>
      </c>
      <c r="K9" s="8">
        <v>56.55</v>
      </c>
      <c r="L9" s="8">
        <v>41.19</v>
      </c>
      <c r="N9" s="79" t="s">
        <v>11</v>
      </c>
      <c r="O9" s="79"/>
      <c r="P9" s="88">
        <v>42674</v>
      </c>
      <c r="Q9" s="79"/>
      <c r="R9" s="79"/>
    </row>
    <row r="10" spans="1:18" ht="17.399999999999999" customHeight="1" x14ac:dyDescent="0.3">
      <c r="A10" s="86"/>
      <c r="B10" s="87"/>
      <c r="C10" s="2">
        <v>56.29</v>
      </c>
      <c r="D10" s="14">
        <v>50.56</v>
      </c>
      <c r="E10" s="14">
        <v>44.93</v>
      </c>
      <c r="F10" s="8">
        <v>58.62</v>
      </c>
      <c r="G10" s="14">
        <v>47</v>
      </c>
      <c r="H10" s="37">
        <v>41.09</v>
      </c>
      <c r="I10" s="1">
        <v>58.31</v>
      </c>
      <c r="J10" s="11">
        <v>38.07</v>
      </c>
      <c r="K10" s="8">
        <v>56.57</v>
      </c>
      <c r="L10" s="8">
        <v>41.54</v>
      </c>
      <c r="N10" s="79" t="s">
        <v>12</v>
      </c>
      <c r="O10" s="79"/>
      <c r="P10" s="89"/>
      <c r="Q10" s="79"/>
      <c r="R10" s="79"/>
    </row>
    <row r="11" spans="1:18" ht="17.399999999999999" customHeight="1" x14ac:dyDescent="0.3">
      <c r="A11" s="86"/>
      <c r="B11" s="87"/>
      <c r="C11" s="2">
        <v>56.31</v>
      </c>
      <c r="D11" s="14">
        <v>50.57</v>
      </c>
      <c r="E11" s="14">
        <v>44.93</v>
      </c>
      <c r="F11" s="8">
        <v>58.54</v>
      </c>
      <c r="G11" s="14">
        <v>47.06</v>
      </c>
      <c r="H11" s="37">
        <v>41.09</v>
      </c>
      <c r="I11" s="1">
        <v>58.3</v>
      </c>
      <c r="J11" s="11">
        <v>37.979999999999997</v>
      </c>
      <c r="K11" s="8">
        <v>56.57</v>
      </c>
      <c r="L11" s="8">
        <v>41.47</v>
      </c>
      <c r="N11" s="79" t="s">
        <v>13</v>
      </c>
      <c r="O11" s="79"/>
      <c r="P11" s="79"/>
      <c r="Q11" s="79"/>
      <c r="R11" s="79"/>
    </row>
    <row r="12" spans="1:18" ht="17.399999999999999" customHeight="1" thickBot="1" x14ac:dyDescent="0.35">
      <c r="A12" s="86"/>
      <c r="B12" s="87"/>
      <c r="C12" s="50">
        <v>56.25</v>
      </c>
      <c r="D12" s="15">
        <v>50.57</v>
      </c>
      <c r="E12" s="15">
        <v>44.94</v>
      </c>
      <c r="F12" s="4">
        <v>58.61</v>
      </c>
      <c r="G12" s="15">
        <v>47.1</v>
      </c>
      <c r="H12" s="36">
        <v>41.06</v>
      </c>
      <c r="I12" s="6">
        <v>58.25</v>
      </c>
      <c r="J12" s="12">
        <v>37.99</v>
      </c>
      <c r="K12" s="4">
        <v>56.6</v>
      </c>
      <c r="L12" s="4">
        <v>41.47</v>
      </c>
      <c r="N12" s="79" t="s">
        <v>14</v>
      </c>
      <c r="O12" s="79"/>
      <c r="P12" s="79" t="s">
        <v>21</v>
      </c>
      <c r="Q12" s="79"/>
      <c r="R12" s="79"/>
    </row>
    <row r="13" spans="1:18" ht="16.95" customHeight="1" x14ac:dyDescent="0.3">
      <c r="A13" s="84">
        <f>Punkter!$C$3</f>
        <v>2</v>
      </c>
      <c r="B13" s="85"/>
      <c r="C13" s="2">
        <v>68.180000000000007</v>
      </c>
      <c r="D13" s="14">
        <v>61.56</v>
      </c>
      <c r="E13" s="14">
        <v>54.68</v>
      </c>
      <c r="F13" s="8">
        <v>54.38</v>
      </c>
      <c r="G13" s="14">
        <v>55.85</v>
      </c>
      <c r="H13" s="37">
        <v>50.31</v>
      </c>
      <c r="I13" s="1">
        <v>52.11</v>
      </c>
      <c r="J13" s="11">
        <v>43.38</v>
      </c>
      <c r="K13" s="8">
        <v>51.4</v>
      </c>
      <c r="L13" s="8">
        <v>49.46</v>
      </c>
    </row>
    <row r="14" spans="1:18" ht="16.95" customHeight="1" x14ac:dyDescent="0.3">
      <c r="A14" s="86"/>
      <c r="B14" s="87"/>
      <c r="C14" s="2">
        <v>68.150000000000006</v>
      </c>
      <c r="D14" s="14">
        <v>61.6</v>
      </c>
      <c r="E14" s="14">
        <v>54.58</v>
      </c>
      <c r="F14" s="8">
        <v>54.26</v>
      </c>
      <c r="G14" s="14">
        <v>55.91</v>
      </c>
      <c r="H14" s="37">
        <v>50.34</v>
      </c>
      <c r="I14" s="1">
        <v>52.34</v>
      </c>
      <c r="J14" s="11">
        <v>43.19</v>
      </c>
      <c r="K14" s="8">
        <v>51.17</v>
      </c>
      <c r="L14" s="8">
        <v>49.11</v>
      </c>
    </row>
    <row r="15" spans="1:18" ht="16.95" customHeight="1" x14ac:dyDescent="0.3">
      <c r="A15" s="86"/>
      <c r="B15" s="87"/>
      <c r="C15" s="2">
        <v>68.28</v>
      </c>
      <c r="D15" s="14">
        <v>61.62</v>
      </c>
      <c r="E15" s="14">
        <v>54.64</v>
      </c>
      <c r="F15" s="8">
        <v>54.16</v>
      </c>
      <c r="G15" s="14">
        <v>55.96</v>
      </c>
      <c r="H15" s="37">
        <v>50.36</v>
      </c>
      <c r="I15" s="1">
        <v>52.3</v>
      </c>
      <c r="J15" s="11">
        <v>43.24</v>
      </c>
      <c r="K15" s="8">
        <v>51.29</v>
      </c>
      <c r="L15" s="8">
        <v>49.31</v>
      </c>
    </row>
    <row r="16" spans="1:18" ht="16.95" customHeight="1" x14ac:dyDescent="0.3">
      <c r="A16" s="86"/>
      <c r="B16" s="87"/>
      <c r="C16" s="2">
        <v>68.069999999999993</v>
      </c>
      <c r="D16" s="14">
        <v>61.64</v>
      </c>
      <c r="E16" s="14">
        <v>54.64</v>
      </c>
      <c r="F16" s="8">
        <v>54.16</v>
      </c>
      <c r="G16" s="14">
        <v>55.99</v>
      </c>
      <c r="H16" s="37">
        <v>50.4</v>
      </c>
      <c r="I16" s="1">
        <v>52.23</v>
      </c>
      <c r="J16" s="11">
        <v>43.09</v>
      </c>
      <c r="K16" s="8">
        <v>51.33</v>
      </c>
      <c r="L16" s="8">
        <v>49.11</v>
      </c>
    </row>
    <row r="17" spans="1:12" ht="16.95" customHeight="1" x14ac:dyDescent="0.3">
      <c r="A17" s="86"/>
      <c r="B17" s="87"/>
      <c r="C17" s="2">
        <v>68.209999999999994</v>
      </c>
      <c r="D17" s="14">
        <v>61.8</v>
      </c>
      <c r="E17" s="14">
        <v>54.74</v>
      </c>
      <c r="F17" s="8">
        <v>54.23</v>
      </c>
      <c r="G17" s="14">
        <v>56.01</v>
      </c>
      <c r="H17" s="37">
        <v>50.36</v>
      </c>
      <c r="I17" s="1">
        <v>52.35</v>
      </c>
      <c r="J17" s="11">
        <v>42.96</v>
      </c>
      <c r="K17" s="8">
        <v>51.31</v>
      </c>
      <c r="L17" s="8">
        <v>49.26</v>
      </c>
    </row>
    <row r="18" spans="1:12" ht="16.95" customHeight="1" x14ac:dyDescent="0.3">
      <c r="A18" s="86"/>
      <c r="B18" s="87"/>
      <c r="C18" s="2">
        <v>68.13</v>
      </c>
      <c r="D18" s="14">
        <v>61.51</v>
      </c>
      <c r="E18" s="14">
        <v>54.87</v>
      </c>
      <c r="F18" s="8">
        <v>54.26</v>
      </c>
      <c r="G18" s="14">
        <v>56</v>
      </c>
      <c r="H18" s="37">
        <v>50.34</v>
      </c>
      <c r="I18" s="1">
        <v>52.38</v>
      </c>
      <c r="J18" s="11">
        <v>43.25</v>
      </c>
      <c r="K18" s="8">
        <v>51.39</v>
      </c>
      <c r="L18" s="8">
        <v>49.48</v>
      </c>
    </row>
    <row r="19" spans="1:12" ht="16.95" customHeight="1" x14ac:dyDescent="0.3">
      <c r="A19" s="86"/>
      <c r="B19" s="87"/>
      <c r="C19" s="2">
        <v>68.209999999999994</v>
      </c>
      <c r="D19" s="14">
        <v>61.74</v>
      </c>
      <c r="E19" s="14">
        <v>54.82</v>
      </c>
      <c r="F19" s="8">
        <v>54.27</v>
      </c>
      <c r="G19" s="14">
        <v>56.04</v>
      </c>
      <c r="H19" s="37">
        <v>50.38</v>
      </c>
      <c r="I19" s="1">
        <v>52.38</v>
      </c>
      <c r="J19" s="11">
        <v>43.4</v>
      </c>
      <c r="K19" s="8">
        <v>51.35</v>
      </c>
      <c r="L19" s="8">
        <v>49.4</v>
      </c>
    </row>
    <row r="20" spans="1:12" ht="16.95" customHeight="1" x14ac:dyDescent="0.3">
      <c r="A20" s="86"/>
      <c r="B20" s="87"/>
      <c r="C20" s="2">
        <v>68.23</v>
      </c>
      <c r="D20" s="14">
        <v>61.68</v>
      </c>
      <c r="E20" s="14">
        <v>54.85</v>
      </c>
      <c r="F20" s="8">
        <v>54.28</v>
      </c>
      <c r="G20" s="14">
        <v>56</v>
      </c>
      <c r="H20" s="37">
        <v>50.36</v>
      </c>
      <c r="I20" s="1">
        <v>52.42</v>
      </c>
      <c r="J20" s="11">
        <v>43.35</v>
      </c>
      <c r="K20" s="8">
        <v>51.26</v>
      </c>
      <c r="L20" s="8">
        <v>49.52</v>
      </c>
    </row>
    <row r="21" spans="1:12" ht="16.95" customHeight="1" x14ac:dyDescent="0.3">
      <c r="A21" s="86"/>
      <c r="B21" s="87"/>
      <c r="C21" s="2">
        <v>67.98</v>
      </c>
      <c r="D21" s="14">
        <v>61.81</v>
      </c>
      <c r="E21" s="14">
        <v>54.89</v>
      </c>
      <c r="F21" s="8">
        <v>54.29</v>
      </c>
      <c r="G21" s="14">
        <v>56.08</v>
      </c>
      <c r="H21" s="37">
        <v>50.42</v>
      </c>
      <c r="I21" s="1">
        <v>52.37</v>
      </c>
      <c r="J21" s="11">
        <v>43.15</v>
      </c>
      <c r="K21" s="8">
        <v>51.45</v>
      </c>
      <c r="L21" s="8">
        <v>49.53</v>
      </c>
    </row>
    <row r="22" spans="1:12" ht="16.95" customHeight="1" thickBot="1" x14ac:dyDescent="0.35">
      <c r="A22" s="86"/>
      <c r="B22" s="87"/>
      <c r="C22" s="50">
        <v>68</v>
      </c>
      <c r="D22" s="15">
        <v>61.74</v>
      </c>
      <c r="E22" s="14">
        <v>54.94</v>
      </c>
      <c r="F22" s="8">
        <v>54.28</v>
      </c>
      <c r="G22" s="14">
        <v>56.06</v>
      </c>
      <c r="H22" s="37">
        <v>50.4</v>
      </c>
      <c r="I22" s="1">
        <v>52.39</v>
      </c>
      <c r="J22" s="11">
        <v>43.36</v>
      </c>
      <c r="K22" s="8">
        <v>51.08</v>
      </c>
      <c r="L22" s="8">
        <v>49.55</v>
      </c>
    </row>
    <row r="23" spans="1:12" ht="16.95" customHeight="1" x14ac:dyDescent="0.3">
      <c r="A23" s="84">
        <v>4</v>
      </c>
      <c r="B23" s="85"/>
      <c r="C23" s="2">
        <v>83</v>
      </c>
      <c r="D23" s="14">
        <v>76.84</v>
      </c>
      <c r="E23" s="13">
        <v>65.69</v>
      </c>
      <c r="F23" s="49">
        <v>56.95</v>
      </c>
      <c r="G23" s="13">
        <v>69.989999999999995</v>
      </c>
      <c r="H23" s="38">
        <v>62.4</v>
      </c>
      <c r="I23" s="51">
        <v>52.61</v>
      </c>
      <c r="J23" s="10">
        <v>52.53</v>
      </c>
      <c r="K23" s="49">
        <v>57.64</v>
      </c>
      <c r="L23" s="49">
        <v>53.52</v>
      </c>
    </row>
    <row r="24" spans="1:12" ht="16.95" customHeight="1" x14ac:dyDescent="0.3">
      <c r="A24" s="86"/>
      <c r="B24" s="87"/>
      <c r="C24" s="2">
        <v>82.56</v>
      </c>
      <c r="D24" s="14">
        <v>76.739999999999995</v>
      </c>
      <c r="E24" s="14">
        <v>65.239999999999995</v>
      </c>
      <c r="F24" s="8">
        <v>56.99</v>
      </c>
      <c r="G24" s="14">
        <v>70.25</v>
      </c>
      <c r="H24" s="37">
        <v>62.32</v>
      </c>
      <c r="I24" s="1">
        <v>52.76</v>
      </c>
      <c r="J24" s="11">
        <v>52.58</v>
      </c>
      <c r="K24" s="8">
        <v>57.39</v>
      </c>
      <c r="L24" s="8">
        <v>53.65</v>
      </c>
    </row>
    <row r="25" spans="1:12" ht="16.95" customHeight="1" x14ac:dyDescent="0.3">
      <c r="A25" s="86"/>
      <c r="B25" s="87"/>
      <c r="C25" s="2">
        <v>82.76</v>
      </c>
      <c r="D25" s="14">
        <v>77.17</v>
      </c>
      <c r="E25" s="14">
        <v>65.180000000000007</v>
      </c>
      <c r="F25" s="8">
        <v>56.92</v>
      </c>
      <c r="G25" s="14">
        <v>70.260000000000005</v>
      </c>
      <c r="H25" s="37">
        <v>62.15</v>
      </c>
      <c r="I25" s="1">
        <v>52.64</v>
      </c>
      <c r="J25" s="11">
        <v>53.18</v>
      </c>
      <c r="K25" s="8">
        <v>57.88</v>
      </c>
      <c r="L25" s="8">
        <v>53.62</v>
      </c>
    </row>
    <row r="26" spans="1:12" ht="16.95" customHeight="1" x14ac:dyDescent="0.3">
      <c r="A26" s="86"/>
      <c r="B26" s="87"/>
      <c r="C26" s="2">
        <v>81.849999999999994</v>
      </c>
      <c r="D26" s="14">
        <v>77.319999999999993</v>
      </c>
      <c r="E26" s="14">
        <v>65.22</v>
      </c>
      <c r="F26" s="8">
        <v>56.9</v>
      </c>
      <c r="G26" s="14">
        <v>70.25</v>
      </c>
      <c r="H26" s="37">
        <v>62.26</v>
      </c>
      <c r="I26" s="1">
        <v>52.35</v>
      </c>
      <c r="J26" s="11">
        <v>53.04</v>
      </c>
      <c r="K26" s="8">
        <v>57.46</v>
      </c>
      <c r="L26" s="8">
        <v>53.73</v>
      </c>
    </row>
    <row r="27" spans="1:12" ht="16.95" customHeight="1" x14ac:dyDescent="0.3">
      <c r="A27" s="86"/>
      <c r="B27" s="87"/>
      <c r="C27" s="2">
        <v>82.7</v>
      </c>
      <c r="D27" s="14">
        <v>77.17</v>
      </c>
      <c r="E27" s="14">
        <v>65.260000000000005</v>
      </c>
      <c r="F27" s="8">
        <v>56.95</v>
      </c>
      <c r="G27" s="14">
        <v>70.39</v>
      </c>
      <c r="H27" s="37">
        <v>62.24</v>
      </c>
      <c r="I27" s="1">
        <v>52.2</v>
      </c>
      <c r="J27" s="11">
        <v>52.86</v>
      </c>
      <c r="K27" s="8">
        <v>57.94</v>
      </c>
      <c r="L27" s="8">
        <v>53.55</v>
      </c>
    </row>
    <row r="28" spans="1:12" ht="16.95" customHeight="1" x14ac:dyDescent="0.3">
      <c r="A28" s="86"/>
      <c r="B28" s="87"/>
      <c r="C28" s="2">
        <v>81.64</v>
      </c>
      <c r="D28" s="14">
        <v>77.16</v>
      </c>
      <c r="E28" s="14">
        <v>65.27</v>
      </c>
      <c r="F28" s="8">
        <v>56.98</v>
      </c>
      <c r="G28" s="14">
        <v>70.739999999999995</v>
      </c>
      <c r="H28" s="37">
        <v>62.21</v>
      </c>
      <c r="I28" s="1">
        <v>52.19</v>
      </c>
      <c r="J28" s="11">
        <v>82.91</v>
      </c>
      <c r="K28" s="8">
        <v>57.59</v>
      </c>
      <c r="L28" s="8">
        <v>53.81</v>
      </c>
    </row>
    <row r="29" spans="1:12" ht="16.95" customHeight="1" x14ac:dyDescent="0.3">
      <c r="A29" s="86"/>
      <c r="B29" s="87"/>
      <c r="C29" s="2">
        <v>82.49</v>
      </c>
      <c r="D29" s="14">
        <v>76.64</v>
      </c>
      <c r="E29" s="14">
        <v>65.28</v>
      </c>
      <c r="F29" s="8">
        <v>57.07</v>
      </c>
      <c r="G29" s="14">
        <v>70.58</v>
      </c>
      <c r="H29" s="37">
        <v>62.17</v>
      </c>
      <c r="I29" s="1">
        <v>52.44</v>
      </c>
      <c r="J29" s="11">
        <v>52.79</v>
      </c>
      <c r="K29" s="8">
        <v>57.48</v>
      </c>
      <c r="L29" s="8">
        <v>53.7</v>
      </c>
    </row>
    <row r="30" spans="1:12" ht="16.95" customHeight="1" x14ac:dyDescent="0.3">
      <c r="A30" s="86"/>
      <c r="B30" s="87"/>
      <c r="C30" s="2">
        <v>82.17</v>
      </c>
      <c r="D30" s="14">
        <v>76.97</v>
      </c>
      <c r="E30" s="14">
        <v>65.33</v>
      </c>
      <c r="F30" s="8">
        <v>57.05</v>
      </c>
      <c r="G30" s="14">
        <v>70.7</v>
      </c>
      <c r="H30" s="37">
        <v>62.19</v>
      </c>
      <c r="I30" s="1">
        <v>52.5</v>
      </c>
      <c r="J30" s="11">
        <v>52.89</v>
      </c>
      <c r="K30" s="8">
        <v>57.64</v>
      </c>
      <c r="L30" s="8">
        <v>53.64</v>
      </c>
    </row>
    <row r="31" spans="1:12" ht="16.95" customHeight="1" x14ac:dyDescent="0.3">
      <c r="A31" s="86"/>
      <c r="B31" s="87"/>
      <c r="C31" s="2">
        <v>81.96</v>
      </c>
      <c r="D31" s="14">
        <v>77.13</v>
      </c>
      <c r="E31" s="14">
        <v>65.34</v>
      </c>
      <c r="F31" s="8">
        <v>57.03</v>
      </c>
      <c r="G31" s="14">
        <v>70.5</v>
      </c>
      <c r="H31" s="37">
        <v>62.19</v>
      </c>
      <c r="I31" s="1">
        <v>52.72</v>
      </c>
      <c r="J31" s="11">
        <v>53.01</v>
      </c>
      <c r="K31" s="8">
        <v>57.58</v>
      </c>
      <c r="L31" s="8">
        <v>53.75</v>
      </c>
    </row>
    <row r="32" spans="1:12" ht="16.95" customHeight="1" thickBot="1" x14ac:dyDescent="0.35">
      <c r="A32" s="86"/>
      <c r="B32" s="87"/>
      <c r="C32" s="50">
        <v>82.21</v>
      </c>
      <c r="D32" s="15">
        <v>76.91</v>
      </c>
      <c r="E32" s="15">
        <v>65.319999999999993</v>
      </c>
      <c r="F32" s="4">
        <v>57.06</v>
      </c>
      <c r="G32" s="15">
        <v>70.739999999999995</v>
      </c>
      <c r="H32" s="36">
        <v>62.17</v>
      </c>
      <c r="I32" s="6">
        <v>52.47</v>
      </c>
      <c r="J32" s="12">
        <v>52.98</v>
      </c>
      <c r="K32" s="4">
        <v>57.58</v>
      </c>
      <c r="L32" s="4">
        <v>53.76</v>
      </c>
    </row>
    <row r="33" spans="1:12" ht="16.95" customHeight="1" x14ac:dyDescent="0.3">
      <c r="A33" s="84">
        <v>8</v>
      </c>
      <c r="B33" s="85"/>
      <c r="C33" s="2">
        <v>91.65</v>
      </c>
      <c r="D33" s="14">
        <v>86.25</v>
      </c>
      <c r="E33" s="14">
        <v>79.75</v>
      </c>
      <c r="F33" s="8">
        <v>64.239999999999995</v>
      </c>
      <c r="G33" s="14">
        <v>80.53</v>
      </c>
      <c r="H33" s="37">
        <v>72.02</v>
      </c>
      <c r="I33" s="1">
        <v>60.11</v>
      </c>
      <c r="J33" s="11">
        <v>65.42</v>
      </c>
      <c r="K33" s="8">
        <v>53.83</v>
      </c>
      <c r="L33" s="8">
        <v>57.56</v>
      </c>
    </row>
    <row r="34" spans="1:12" ht="16.95" customHeight="1" x14ac:dyDescent="0.3">
      <c r="A34" s="86"/>
      <c r="B34" s="87"/>
      <c r="C34" s="2">
        <v>91.76</v>
      </c>
      <c r="D34" s="14">
        <v>86.7</v>
      </c>
      <c r="E34" s="14">
        <v>79.92</v>
      </c>
      <c r="F34" s="8">
        <v>64.34</v>
      </c>
      <c r="G34" s="14">
        <v>80.88</v>
      </c>
      <c r="H34" s="37">
        <v>71.98</v>
      </c>
      <c r="I34" s="1">
        <v>60.1</v>
      </c>
      <c r="J34" s="11">
        <v>65.33</v>
      </c>
      <c r="K34" s="8">
        <v>53.81</v>
      </c>
      <c r="L34" s="8">
        <v>56.96</v>
      </c>
    </row>
    <row r="35" spans="1:12" ht="16.95" customHeight="1" x14ac:dyDescent="0.3">
      <c r="A35" s="86"/>
      <c r="B35" s="87"/>
      <c r="C35" s="2">
        <v>92.02</v>
      </c>
      <c r="D35" s="14">
        <v>86.37</v>
      </c>
      <c r="E35" s="14">
        <v>79.91</v>
      </c>
      <c r="F35" s="8">
        <v>64.459999999999994</v>
      </c>
      <c r="G35" s="14">
        <v>80.53</v>
      </c>
      <c r="H35" s="37">
        <v>72.08</v>
      </c>
      <c r="I35" s="1">
        <v>60.09</v>
      </c>
      <c r="J35" s="11">
        <v>65.52</v>
      </c>
      <c r="K35" s="8">
        <v>53.76</v>
      </c>
      <c r="L35" s="8">
        <v>57.55</v>
      </c>
    </row>
    <row r="36" spans="1:12" ht="16.95" customHeight="1" x14ac:dyDescent="0.3">
      <c r="A36" s="86"/>
      <c r="B36" s="87"/>
      <c r="C36" s="2">
        <v>91.9</v>
      </c>
      <c r="D36" s="14">
        <v>86.39</v>
      </c>
      <c r="E36" s="14">
        <v>80.47</v>
      </c>
      <c r="F36" s="8">
        <v>64.430000000000007</v>
      </c>
      <c r="G36" s="14">
        <v>80.73</v>
      </c>
      <c r="H36" s="37">
        <v>72.040000000000006</v>
      </c>
      <c r="I36" s="1">
        <v>60.09</v>
      </c>
      <c r="J36" s="11">
        <v>65.47</v>
      </c>
      <c r="K36" s="8">
        <v>53.8</v>
      </c>
      <c r="L36" s="8">
        <v>57.25</v>
      </c>
    </row>
    <row r="37" spans="1:12" ht="16.95" customHeight="1" x14ac:dyDescent="0.3">
      <c r="A37" s="86"/>
      <c r="B37" s="87"/>
      <c r="C37" s="2">
        <v>92.21</v>
      </c>
      <c r="D37" s="14">
        <v>86.71</v>
      </c>
      <c r="E37" s="14">
        <v>80.3</v>
      </c>
      <c r="F37" s="8">
        <v>64.48</v>
      </c>
      <c r="G37" s="14">
        <v>80.87</v>
      </c>
      <c r="H37" s="37">
        <v>71.989999999999995</v>
      </c>
      <c r="I37" s="1">
        <v>60.12</v>
      </c>
      <c r="J37" s="11">
        <v>65.400000000000006</v>
      </c>
      <c r="K37" s="8">
        <v>53.84</v>
      </c>
      <c r="L37" s="8">
        <v>57.14</v>
      </c>
    </row>
    <row r="38" spans="1:12" ht="16.95" customHeight="1" x14ac:dyDescent="0.3">
      <c r="A38" s="86"/>
      <c r="B38" s="87"/>
      <c r="C38" s="2">
        <v>92.22</v>
      </c>
      <c r="D38" s="14">
        <v>86.67</v>
      </c>
      <c r="E38" s="14">
        <v>80.239999999999995</v>
      </c>
      <c r="F38" s="8">
        <v>64.41</v>
      </c>
      <c r="G38" s="14">
        <v>80.95</v>
      </c>
      <c r="H38" s="37">
        <v>72.17</v>
      </c>
      <c r="I38" s="1">
        <v>60.16</v>
      </c>
      <c r="J38" s="11">
        <v>65.430000000000007</v>
      </c>
      <c r="K38" s="8">
        <v>53.81</v>
      </c>
      <c r="L38" s="8">
        <v>57.51</v>
      </c>
    </row>
    <row r="39" spans="1:12" ht="16.95" customHeight="1" x14ac:dyDescent="0.3">
      <c r="A39" s="86"/>
      <c r="B39" s="87"/>
      <c r="C39" s="2">
        <v>92.2</v>
      </c>
      <c r="D39" s="14">
        <v>86.53</v>
      </c>
      <c r="E39" s="14">
        <v>80.22</v>
      </c>
      <c r="F39" s="8">
        <v>64.459999999999994</v>
      </c>
      <c r="G39" s="14">
        <v>81.03</v>
      </c>
      <c r="H39" s="37">
        <v>72.33</v>
      </c>
      <c r="I39" s="1">
        <v>60.15</v>
      </c>
      <c r="J39" s="11">
        <v>65.41</v>
      </c>
      <c r="K39" s="8">
        <v>53.8</v>
      </c>
      <c r="L39" s="8">
        <v>57.49</v>
      </c>
    </row>
    <row r="40" spans="1:12" ht="16.95" customHeight="1" x14ac:dyDescent="0.3">
      <c r="A40" s="86"/>
      <c r="B40" s="87"/>
      <c r="C40" s="2">
        <v>92.25</v>
      </c>
      <c r="D40" s="14">
        <v>86.71</v>
      </c>
      <c r="E40" s="14">
        <v>80.239999999999995</v>
      </c>
      <c r="F40" s="8">
        <v>64.58</v>
      </c>
      <c r="G40" s="14">
        <v>81</v>
      </c>
      <c r="H40" s="37">
        <v>72.22</v>
      </c>
      <c r="I40" s="1">
        <v>60.22</v>
      </c>
      <c r="J40" s="11">
        <v>65.430000000000007</v>
      </c>
      <c r="K40" s="8">
        <v>53.83</v>
      </c>
      <c r="L40" s="8">
        <v>57.76</v>
      </c>
    </row>
    <row r="41" spans="1:12" ht="16.95" customHeight="1" x14ac:dyDescent="0.3">
      <c r="A41" s="86"/>
      <c r="B41" s="87"/>
      <c r="C41" s="2">
        <v>92</v>
      </c>
      <c r="D41" s="14">
        <v>86.5</v>
      </c>
      <c r="E41" s="14">
        <v>80.16</v>
      </c>
      <c r="F41" s="8">
        <v>64.67</v>
      </c>
      <c r="G41" s="14">
        <v>81.11</v>
      </c>
      <c r="H41" s="37">
        <v>72.22</v>
      </c>
      <c r="I41" s="1">
        <v>60.24</v>
      </c>
      <c r="J41" s="11">
        <v>65.400000000000006</v>
      </c>
      <c r="K41" s="8">
        <v>53.86</v>
      </c>
      <c r="L41" s="8">
        <v>57.57</v>
      </c>
    </row>
    <row r="42" spans="1:12" ht="16.95" customHeight="1" thickBot="1" x14ac:dyDescent="0.35">
      <c r="A42" s="86"/>
      <c r="B42" s="87"/>
      <c r="C42" s="50">
        <v>92.35</v>
      </c>
      <c r="D42" s="15">
        <v>86.42</v>
      </c>
      <c r="E42" s="15">
        <v>80.150000000000006</v>
      </c>
      <c r="F42" s="8">
        <v>64.62</v>
      </c>
      <c r="G42" s="14">
        <v>81.09</v>
      </c>
      <c r="H42" s="37">
        <v>72.22</v>
      </c>
      <c r="I42" s="1">
        <v>60.3</v>
      </c>
      <c r="J42" s="11">
        <v>65.45</v>
      </c>
      <c r="K42" s="8">
        <v>53.81</v>
      </c>
      <c r="L42" s="8">
        <v>57.59</v>
      </c>
    </row>
    <row r="43" spans="1:12" ht="16.95" customHeight="1" x14ac:dyDescent="0.3">
      <c r="A43" s="84">
        <v>15</v>
      </c>
      <c r="B43" s="85"/>
      <c r="C43" s="11">
        <v>104.35</v>
      </c>
      <c r="D43" s="14">
        <v>99.7</v>
      </c>
      <c r="E43" s="14">
        <v>86.4</v>
      </c>
      <c r="F43" s="49">
        <v>72.34</v>
      </c>
      <c r="G43" s="13">
        <v>92.95</v>
      </c>
      <c r="H43" s="13">
        <v>82.52</v>
      </c>
      <c r="I43" s="51">
        <v>69.989999999999995</v>
      </c>
      <c r="J43" s="10">
        <v>74.11</v>
      </c>
      <c r="K43" s="49">
        <v>60.65</v>
      </c>
      <c r="L43" s="49">
        <v>60.3</v>
      </c>
    </row>
    <row r="44" spans="1:12" ht="16.95" customHeight="1" x14ac:dyDescent="0.3">
      <c r="A44" s="86"/>
      <c r="B44" s="87"/>
      <c r="C44" s="11">
        <v>104.02</v>
      </c>
      <c r="D44" s="14">
        <v>99.72</v>
      </c>
      <c r="E44" s="14">
        <v>86.79</v>
      </c>
      <c r="F44" s="8">
        <v>72.33</v>
      </c>
      <c r="G44" s="14">
        <v>93.55</v>
      </c>
      <c r="H44" s="14">
        <v>82.64</v>
      </c>
      <c r="I44" s="1">
        <v>70.010000000000005</v>
      </c>
      <c r="J44" s="11">
        <v>74.58</v>
      </c>
      <c r="K44" s="8">
        <v>60.7</v>
      </c>
      <c r="L44" s="8">
        <v>60.35</v>
      </c>
    </row>
    <row r="45" spans="1:12" ht="16.95" customHeight="1" x14ac:dyDescent="0.3">
      <c r="A45" s="86"/>
      <c r="B45" s="87"/>
      <c r="C45" s="11">
        <v>104.62</v>
      </c>
      <c r="D45" s="14">
        <v>99.99</v>
      </c>
      <c r="E45" s="14">
        <v>86.86</v>
      </c>
      <c r="F45" s="8">
        <v>72.319999999999993</v>
      </c>
      <c r="G45" s="14">
        <v>93.39</v>
      </c>
      <c r="H45" s="14">
        <v>82.7</v>
      </c>
      <c r="I45" s="1">
        <v>69.19</v>
      </c>
      <c r="J45" s="11">
        <v>74.930000000000007</v>
      </c>
      <c r="K45" s="8">
        <v>60.68</v>
      </c>
      <c r="L45" s="8">
        <v>60.37</v>
      </c>
    </row>
    <row r="46" spans="1:12" ht="16.95" customHeight="1" x14ac:dyDescent="0.3">
      <c r="A46" s="86"/>
      <c r="B46" s="87"/>
      <c r="C46" s="11">
        <v>104.53</v>
      </c>
      <c r="D46" s="14">
        <v>99.35</v>
      </c>
      <c r="E46" s="14">
        <v>86.74</v>
      </c>
      <c r="F46" s="8">
        <v>72.31</v>
      </c>
      <c r="G46" s="14">
        <v>93.42</v>
      </c>
      <c r="H46" s="14">
        <v>82.95</v>
      </c>
      <c r="I46" s="1">
        <v>70.05</v>
      </c>
      <c r="J46" s="11">
        <v>73.680000000000007</v>
      </c>
      <c r="K46" s="8">
        <v>60.67</v>
      </c>
      <c r="L46" s="8">
        <v>60.38</v>
      </c>
    </row>
    <row r="47" spans="1:12" ht="16.95" customHeight="1" x14ac:dyDescent="0.3">
      <c r="A47" s="86"/>
      <c r="B47" s="87"/>
      <c r="C47" s="11">
        <v>104.15</v>
      </c>
      <c r="D47" s="14">
        <v>99.3</v>
      </c>
      <c r="E47" s="14">
        <v>86.53</v>
      </c>
      <c r="F47" s="8">
        <v>72.27</v>
      </c>
      <c r="G47" s="14">
        <v>93.53</v>
      </c>
      <c r="H47" s="14">
        <v>82.83</v>
      </c>
      <c r="I47" s="1">
        <v>69.540000000000006</v>
      </c>
      <c r="J47" s="11">
        <v>74.650000000000006</v>
      </c>
      <c r="K47" s="8">
        <v>60.85</v>
      </c>
      <c r="L47" s="8">
        <v>60.28</v>
      </c>
    </row>
    <row r="48" spans="1:12" ht="16.95" customHeight="1" x14ac:dyDescent="0.3">
      <c r="A48" s="86"/>
      <c r="B48" s="87"/>
      <c r="C48" s="11">
        <v>106.33</v>
      </c>
      <c r="D48" s="14">
        <v>99.68</v>
      </c>
      <c r="E48" s="14">
        <v>86.88</v>
      </c>
      <c r="F48" s="8">
        <v>72.28</v>
      </c>
      <c r="G48" s="14">
        <v>93.79</v>
      </c>
      <c r="H48" s="14">
        <v>83.34</v>
      </c>
      <c r="I48" s="1">
        <v>70.150000000000006</v>
      </c>
      <c r="J48" s="11">
        <v>74.489999999999995</v>
      </c>
      <c r="K48" s="8">
        <v>60.86</v>
      </c>
      <c r="L48" s="8">
        <v>60.18</v>
      </c>
    </row>
    <row r="49" spans="1:12" ht="16.95" customHeight="1" x14ac:dyDescent="0.3">
      <c r="A49" s="86"/>
      <c r="B49" s="87"/>
      <c r="C49" s="11">
        <v>104.02</v>
      </c>
      <c r="D49" s="14">
        <v>100.58</v>
      </c>
      <c r="E49" s="14">
        <v>86.95</v>
      </c>
      <c r="F49" s="8">
        <v>72.31</v>
      </c>
      <c r="G49" s="14">
        <v>93.82</v>
      </c>
      <c r="H49" s="14">
        <v>83.65</v>
      </c>
      <c r="I49" s="1">
        <v>70.13</v>
      </c>
      <c r="J49" s="11">
        <v>74.28</v>
      </c>
      <c r="K49" s="8">
        <v>60.74</v>
      </c>
      <c r="L49" s="8">
        <v>60.26</v>
      </c>
    </row>
    <row r="50" spans="1:12" ht="16.95" customHeight="1" x14ac:dyDescent="0.3">
      <c r="A50" s="86"/>
      <c r="B50" s="87"/>
      <c r="C50" s="11">
        <v>104.57</v>
      </c>
      <c r="D50" s="14">
        <v>100.86</v>
      </c>
      <c r="E50" s="14">
        <v>86.87</v>
      </c>
      <c r="F50" s="8">
        <v>72.27</v>
      </c>
      <c r="G50" s="14">
        <v>93.97</v>
      </c>
      <c r="H50" s="14">
        <v>83.65</v>
      </c>
      <c r="I50" s="1">
        <v>69.98</v>
      </c>
      <c r="J50" s="11">
        <v>74.290000000000006</v>
      </c>
      <c r="K50" s="8">
        <v>60.77</v>
      </c>
      <c r="L50" s="8">
        <v>60.36</v>
      </c>
    </row>
    <row r="51" spans="1:12" ht="16.95" customHeight="1" x14ac:dyDescent="0.3">
      <c r="A51" s="86"/>
      <c r="B51" s="87"/>
      <c r="C51" s="11">
        <v>103.45</v>
      </c>
      <c r="D51" s="14">
        <v>100.08</v>
      </c>
      <c r="E51" s="14">
        <v>86.88</v>
      </c>
      <c r="F51" s="8">
        <v>72.27</v>
      </c>
      <c r="G51" s="14">
        <v>93.76</v>
      </c>
      <c r="H51" s="14">
        <v>83.66</v>
      </c>
      <c r="I51" s="1">
        <v>70.099999999999994</v>
      </c>
      <c r="J51" s="11">
        <v>74.13</v>
      </c>
      <c r="K51" s="8">
        <v>60.76</v>
      </c>
      <c r="L51" s="8">
        <v>60.33</v>
      </c>
    </row>
    <row r="52" spans="1:12" ht="16.95" customHeight="1" thickBot="1" x14ac:dyDescent="0.35">
      <c r="A52" s="86"/>
      <c r="B52" s="87"/>
      <c r="C52" s="12">
        <v>103.93</v>
      </c>
      <c r="D52" s="15">
        <v>100.59</v>
      </c>
      <c r="E52" s="15">
        <v>87</v>
      </c>
      <c r="F52" s="4">
        <v>72.260000000000005</v>
      </c>
      <c r="G52" s="15">
        <v>94.02</v>
      </c>
      <c r="H52" s="15">
        <v>83.64</v>
      </c>
      <c r="I52" s="6">
        <v>69.97</v>
      </c>
      <c r="J52" s="12">
        <v>74.31</v>
      </c>
      <c r="K52" s="4">
        <v>60.85</v>
      </c>
      <c r="L52" s="4">
        <v>60.32</v>
      </c>
    </row>
    <row r="53" spans="1:12" ht="16.95" customHeight="1" x14ac:dyDescent="0.3">
      <c r="A53" s="84">
        <f>Punkter!$C$7</f>
        <v>30</v>
      </c>
      <c r="B53" s="85"/>
      <c r="C53" s="11">
        <v>108.03</v>
      </c>
      <c r="D53" s="14">
        <v>101.25</v>
      </c>
      <c r="E53" s="14">
        <v>94.46</v>
      </c>
      <c r="F53" s="8">
        <v>85.41</v>
      </c>
      <c r="G53" s="14">
        <v>96.01</v>
      </c>
      <c r="H53" s="14">
        <v>90.35</v>
      </c>
      <c r="I53" s="1">
        <v>81.900000000000006</v>
      </c>
      <c r="J53" s="11">
        <v>83.56</v>
      </c>
      <c r="K53" s="8">
        <v>73.39</v>
      </c>
      <c r="L53" s="8">
        <v>75.489999999999995</v>
      </c>
    </row>
    <row r="54" spans="1:12" ht="16.95" customHeight="1" x14ac:dyDescent="0.3">
      <c r="A54" s="86"/>
      <c r="B54" s="87"/>
      <c r="C54" s="11">
        <v>107.2</v>
      </c>
      <c r="D54" s="14">
        <v>100.87</v>
      </c>
      <c r="E54" s="14">
        <v>94.69</v>
      </c>
      <c r="F54" s="8">
        <v>85.63</v>
      </c>
      <c r="G54" s="14">
        <v>96.01</v>
      </c>
      <c r="H54" s="14">
        <v>90.4</v>
      </c>
      <c r="I54" s="1">
        <v>81.88</v>
      </c>
      <c r="J54" s="11">
        <v>83.59</v>
      </c>
      <c r="K54" s="8">
        <v>73.5</v>
      </c>
      <c r="L54" s="8">
        <v>75.78</v>
      </c>
    </row>
    <row r="55" spans="1:12" ht="16.95" customHeight="1" x14ac:dyDescent="0.3">
      <c r="A55" s="86"/>
      <c r="B55" s="87"/>
      <c r="C55" s="11">
        <v>107.26</v>
      </c>
      <c r="D55" s="14">
        <v>101.82</v>
      </c>
      <c r="E55" s="14">
        <v>94.5</v>
      </c>
      <c r="F55" s="8">
        <v>85.47</v>
      </c>
      <c r="G55" s="14">
        <v>95.97</v>
      </c>
      <c r="H55" s="14">
        <v>90.14</v>
      </c>
      <c r="I55" s="1">
        <v>82</v>
      </c>
      <c r="J55" s="11">
        <v>83.7</v>
      </c>
      <c r="K55" s="8">
        <v>74.03</v>
      </c>
      <c r="L55" s="8">
        <v>75.16</v>
      </c>
    </row>
    <row r="56" spans="1:12" ht="16.95" customHeight="1" x14ac:dyDescent="0.3">
      <c r="A56" s="86"/>
      <c r="B56" s="87"/>
      <c r="C56" s="11">
        <v>106.66</v>
      </c>
      <c r="D56" s="14">
        <v>101.11</v>
      </c>
      <c r="E56" s="14">
        <v>94.54</v>
      </c>
      <c r="F56" s="8">
        <v>85.62</v>
      </c>
      <c r="G56" s="14">
        <v>96.03</v>
      </c>
      <c r="H56" s="14">
        <v>90.47</v>
      </c>
      <c r="I56" s="1">
        <v>81.93</v>
      </c>
      <c r="J56" s="11">
        <v>83.97</v>
      </c>
      <c r="K56" s="8">
        <v>74.17</v>
      </c>
      <c r="L56" s="8">
        <v>74.790000000000006</v>
      </c>
    </row>
    <row r="57" spans="1:12" ht="16.95" customHeight="1" x14ac:dyDescent="0.3">
      <c r="A57" s="86"/>
      <c r="B57" s="87"/>
      <c r="C57" s="11">
        <v>108.29</v>
      </c>
      <c r="D57" s="14">
        <v>100.73</v>
      </c>
      <c r="E57" s="14">
        <v>94.52</v>
      </c>
      <c r="F57" s="8">
        <v>85.61</v>
      </c>
      <c r="G57" s="14">
        <v>96.53</v>
      </c>
      <c r="H57" s="14">
        <v>91.32</v>
      </c>
      <c r="I57" s="1">
        <v>81.96</v>
      </c>
      <c r="J57" s="11">
        <v>83.6</v>
      </c>
      <c r="K57" s="8">
        <v>74.17</v>
      </c>
      <c r="L57" s="8">
        <v>75.28</v>
      </c>
    </row>
    <row r="58" spans="1:12" ht="16.95" customHeight="1" x14ac:dyDescent="0.3">
      <c r="A58" s="86"/>
      <c r="B58" s="87"/>
      <c r="C58" s="11">
        <v>107.81</v>
      </c>
      <c r="D58" s="14">
        <v>101.1</v>
      </c>
      <c r="E58" s="14">
        <v>94.7</v>
      </c>
      <c r="F58" s="8">
        <v>85.46</v>
      </c>
      <c r="G58" s="14">
        <v>96.3</v>
      </c>
      <c r="H58" s="14">
        <v>91.55</v>
      </c>
      <c r="I58" s="1">
        <v>81.92</v>
      </c>
      <c r="J58" s="11">
        <v>83.66</v>
      </c>
      <c r="K58" s="8">
        <v>74.44</v>
      </c>
      <c r="L58" s="8">
        <v>75.91</v>
      </c>
    </row>
    <row r="59" spans="1:12" ht="16.95" customHeight="1" x14ac:dyDescent="0.3">
      <c r="A59" s="86"/>
      <c r="B59" s="87"/>
      <c r="C59" s="11">
        <v>106.63</v>
      </c>
      <c r="D59" s="14">
        <v>101.19</v>
      </c>
      <c r="E59" s="14">
        <v>94.52</v>
      </c>
      <c r="F59" s="8">
        <v>85.7</v>
      </c>
      <c r="G59" s="14">
        <v>96.49</v>
      </c>
      <c r="H59" s="14">
        <v>91.66</v>
      </c>
      <c r="I59" s="1">
        <v>82.03</v>
      </c>
      <c r="J59" s="11">
        <v>83.51</v>
      </c>
      <c r="K59" s="8">
        <v>74.47</v>
      </c>
      <c r="L59" s="8">
        <v>75.83</v>
      </c>
    </row>
    <row r="60" spans="1:12" ht="16.95" customHeight="1" x14ac:dyDescent="0.3">
      <c r="A60" s="86"/>
      <c r="B60" s="87"/>
      <c r="C60" s="11">
        <v>106.63</v>
      </c>
      <c r="D60" s="14">
        <v>101.75</v>
      </c>
      <c r="E60" s="14">
        <v>94.98</v>
      </c>
      <c r="F60" s="8">
        <v>85.61</v>
      </c>
      <c r="G60" s="14">
        <v>96.4</v>
      </c>
      <c r="H60" s="14">
        <v>91.57</v>
      </c>
      <c r="I60" s="1">
        <v>81.91</v>
      </c>
      <c r="J60" s="11">
        <v>83.39</v>
      </c>
      <c r="K60" s="8">
        <v>74.39</v>
      </c>
      <c r="L60" s="8">
        <v>75.849999999999994</v>
      </c>
    </row>
    <row r="61" spans="1:12" ht="16.95" customHeight="1" x14ac:dyDescent="0.3">
      <c r="A61" s="86"/>
      <c r="B61" s="87"/>
      <c r="C61" s="11">
        <v>106.85</v>
      </c>
      <c r="D61" s="14">
        <v>101.31</v>
      </c>
      <c r="E61" s="14">
        <v>94.43</v>
      </c>
      <c r="F61" s="8">
        <v>85.53</v>
      </c>
      <c r="G61" s="14">
        <v>96.22</v>
      </c>
      <c r="H61" s="14">
        <v>91.67</v>
      </c>
      <c r="I61" s="1">
        <v>82</v>
      </c>
      <c r="J61" s="11">
        <v>83.34</v>
      </c>
      <c r="K61" s="8">
        <v>74.319999999999993</v>
      </c>
      <c r="L61" s="8">
        <v>75.95</v>
      </c>
    </row>
    <row r="62" spans="1:12" ht="16.95" customHeight="1" thickBot="1" x14ac:dyDescent="0.35">
      <c r="A62" s="90"/>
      <c r="B62" s="91"/>
      <c r="C62" s="12">
        <v>106.59</v>
      </c>
      <c r="D62" s="15">
        <v>101.96</v>
      </c>
      <c r="E62" s="15">
        <v>94.47</v>
      </c>
      <c r="F62" s="4">
        <v>85.64</v>
      </c>
      <c r="G62" s="15">
        <v>96.12</v>
      </c>
      <c r="H62" s="15">
        <v>91.26</v>
      </c>
      <c r="I62" s="6">
        <v>82.07</v>
      </c>
      <c r="J62" s="12">
        <v>83.7</v>
      </c>
      <c r="K62" s="4">
        <v>74.28</v>
      </c>
      <c r="L62" s="4">
        <v>75.959999999999994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14" workbookViewId="0">
      <selection activeCell="C29" sqref="C29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0" t="s">
        <v>4</v>
      </c>
      <c r="B1" s="49" t="s">
        <v>3</v>
      </c>
      <c r="C1" s="80">
        <f>Punkter!$A$2</f>
        <v>0.01</v>
      </c>
      <c r="D1" s="82"/>
      <c r="E1" s="82"/>
      <c r="F1" s="83"/>
      <c r="G1" s="80">
        <f>Punkter!$A$3</f>
        <v>0.08</v>
      </c>
      <c r="H1" s="82"/>
      <c r="I1" s="83"/>
      <c r="J1" s="80">
        <f>Punkter!$A$4</f>
        <v>0.34</v>
      </c>
      <c r="K1" s="83"/>
      <c r="L1" s="18">
        <f>Punkter!$A$5</f>
        <v>2</v>
      </c>
    </row>
    <row r="2" spans="1:18" ht="17.399999999999999" customHeight="1" thickBot="1" x14ac:dyDescent="0.35">
      <c r="A2" s="81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  <c r="P2" s="2" t="s">
        <v>49</v>
      </c>
    </row>
    <row r="3" spans="1:18" ht="17.399999999999999" customHeight="1" x14ac:dyDescent="0.3">
      <c r="A3" s="84">
        <f>Punkter!$C$2</f>
        <v>1</v>
      </c>
      <c r="B3" s="85"/>
      <c r="C3" s="2">
        <v>46.58</v>
      </c>
      <c r="D3" s="14">
        <v>45.82</v>
      </c>
      <c r="E3" s="13">
        <v>40.5</v>
      </c>
      <c r="F3" s="49">
        <v>53.11</v>
      </c>
      <c r="G3" s="13">
        <v>48.8</v>
      </c>
      <c r="H3" s="38">
        <v>41.41</v>
      </c>
      <c r="I3" s="51">
        <v>56.86</v>
      </c>
      <c r="J3" s="10">
        <v>38.04</v>
      </c>
      <c r="K3" s="49">
        <v>53.01</v>
      </c>
      <c r="L3" s="49">
        <v>41.3</v>
      </c>
    </row>
    <row r="4" spans="1:18" ht="17.399999999999999" customHeight="1" x14ac:dyDescent="0.3">
      <c r="A4" s="86"/>
      <c r="B4" s="87"/>
      <c r="C4" s="2">
        <v>46.46</v>
      </c>
      <c r="D4" s="14">
        <v>45.85</v>
      </c>
      <c r="E4" s="14">
        <v>40.61</v>
      </c>
      <c r="F4" s="8">
        <v>53.06</v>
      </c>
      <c r="G4" s="14">
        <v>43.77</v>
      </c>
      <c r="H4" s="37">
        <v>41.35</v>
      </c>
      <c r="I4" s="1">
        <v>56.8</v>
      </c>
      <c r="J4" s="11">
        <v>38.04</v>
      </c>
      <c r="K4" s="8">
        <v>53</v>
      </c>
      <c r="L4" s="8">
        <v>41.27</v>
      </c>
      <c r="N4" s="79" t="s">
        <v>6</v>
      </c>
      <c r="O4" s="79"/>
      <c r="P4" s="79"/>
      <c r="Q4" s="79"/>
      <c r="R4" s="79"/>
    </row>
    <row r="5" spans="1:18" ht="17.399999999999999" customHeight="1" x14ac:dyDescent="0.3">
      <c r="A5" s="86"/>
      <c r="B5" s="87"/>
      <c r="C5" s="2">
        <v>46.58</v>
      </c>
      <c r="D5" s="14">
        <v>45.9</v>
      </c>
      <c r="E5" s="14">
        <v>40.630000000000003</v>
      </c>
      <c r="F5" s="9">
        <v>53.03</v>
      </c>
      <c r="G5" s="14">
        <v>43.78</v>
      </c>
      <c r="H5" s="37">
        <v>41.41</v>
      </c>
      <c r="I5" s="1">
        <v>56.67</v>
      </c>
      <c r="J5" s="11">
        <v>38.03</v>
      </c>
      <c r="K5" s="8">
        <v>53.11</v>
      </c>
      <c r="L5" s="8">
        <v>41.27</v>
      </c>
      <c r="N5" s="79" t="s">
        <v>7</v>
      </c>
      <c r="O5" s="79"/>
      <c r="P5" s="79" t="s">
        <v>48</v>
      </c>
      <c r="Q5" s="79"/>
      <c r="R5" s="79"/>
    </row>
    <row r="6" spans="1:18" ht="17.399999999999999" customHeight="1" x14ac:dyDescent="0.3">
      <c r="A6" s="86"/>
      <c r="B6" s="87"/>
      <c r="C6" s="2">
        <v>46.57</v>
      </c>
      <c r="D6" s="14">
        <v>45.9</v>
      </c>
      <c r="E6" s="14">
        <v>40.659999999999997</v>
      </c>
      <c r="F6" s="9">
        <v>52.99</v>
      </c>
      <c r="G6" s="14">
        <v>43.78</v>
      </c>
      <c r="H6" s="39">
        <v>41.44</v>
      </c>
      <c r="I6" s="1">
        <v>56.69</v>
      </c>
      <c r="J6" s="11">
        <v>38.020000000000003</v>
      </c>
      <c r="K6" s="8">
        <v>53.09</v>
      </c>
      <c r="L6" s="8">
        <v>41.24</v>
      </c>
      <c r="N6" s="79" t="s">
        <v>8</v>
      </c>
      <c r="O6" s="79"/>
      <c r="P6" s="79" t="s">
        <v>48</v>
      </c>
      <c r="Q6" s="79"/>
      <c r="R6" s="79"/>
    </row>
    <row r="7" spans="1:18" ht="17.399999999999999" customHeight="1" x14ac:dyDescent="0.3">
      <c r="A7" s="86"/>
      <c r="B7" s="87"/>
      <c r="C7" s="2">
        <v>6.55</v>
      </c>
      <c r="D7" s="14">
        <v>45.92</v>
      </c>
      <c r="E7" s="14">
        <v>40.67</v>
      </c>
      <c r="F7" s="8">
        <v>52.99</v>
      </c>
      <c r="G7" s="14">
        <v>43.86</v>
      </c>
      <c r="H7" s="37">
        <v>41.46</v>
      </c>
      <c r="I7" s="1">
        <v>57.68</v>
      </c>
      <c r="J7" s="11">
        <v>38.03</v>
      </c>
      <c r="K7" s="8">
        <v>53.09</v>
      </c>
      <c r="L7" s="8">
        <v>41.23</v>
      </c>
      <c r="N7" s="79" t="s">
        <v>9</v>
      </c>
      <c r="O7" s="79"/>
      <c r="P7" s="79" t="s">
        <v>19</v>
      </c>
      <c r="Q7" s="79"/>
      <c r="R7" s="79"/>
    </row>
    <row r="8" spans="1:18" ht="17.399999999999999" customHeight="1" x14ac:dyDescent="0.3">
      <c r="A8" s="86"/>
      <c r="B8" s="87"/>
      <c r="C8" s="2">
        <v>46.91</v>
      </c>
      <c r="D8" s="14">
        <v>45.94</v>
      </c>
      <c r="E8" s="14">
        <v>40.69</v>
      </c>
      <c r="F8" s="8">
        <v>52.94</v>
      </c>
      <c r="G8" s="14">
        <v>43.79</v>
      </c>
      <c r="H8" s="37">
        <v>41.42</v>
      </c>
      <c r="I8" s="1">
        <v>57.68</v>
      </c>
      <c r="J8" s="11">
        <v>38.020000000000003</v>
      </c>
      <c r="K8" s="8">
        <v>53.07</v>
      </c>
      <c r="L8" s="8">
        <v>41.22</v>
      </c>
      <c r="N8" s="79" t="s">
        <v>10</v>
      </c>
      <c r="O8" s="79"/>
      <c r="P8" s="79">
        <v>858</v>
      </c>
      <c r="Q8" s="79"/>
      <c r="R8" s="79"/>
    </row>
    <row r="9" spans="1:18" ht="17.399999999999999" customHeight="1" x14ac:dyDescent="0.3">
      <c r="A9" s="86"/>
      <c r="B9" s="87"/>
      <c r="C9" s="2">
        <v>46.79</v>
      </c>
      <c r="D9" s="14">
        <v>45.77</v>
      </c>
      <c r="E9" s="14">
        <v>40.65</v>
      </c>
      <c r="F9" s="8">
        <v>52.92</v>
      </c>
      <c r="G9" s="14">
        <v>43.79</v>
      </c>
      <c r="H9" s="37">
        <v>41.44</v>
      </c>
      <c r="I9" s="1">
        <v>56.73</v>
      </c>
      <c r="J9" s="11">
        <v>37.99</v>
      </c>
      <c r="K9" s="8">
        <v>53.09</v>
      </c>
      <c r="L9" s="8">
        <v>41.23</v>
      </c>
      <c r="N9" s="79" t="s">
        <v>11</v>
      </c>
      <c r="O9" s="79"/>
      <c r="P9" s="88">
        <v>42673</v>
      </c>
      <c r="Q9" s="79"/>
      <c r="R9" s="79"/>
    </row>
    <row r="10" spans="1:18" ht="17.399999999999999" customHeight="1" x14ac:dyDescent="0.3">
      <c r="A10" s="86"/>
      <c r="B10" s="87"/>
      <c r="C10" s="2">
        <v>47.3</v>
      </c>
      <c r="D10" s="14">
        <v>46</v>
      </c>
      <c r="E10" s="14">
        <v>40.68</v>
      </c>
      <c r="F10" s="8">
        <v>52.9</v>
      </c>
      <c r="G10" s="14">
        <v>43.76</v>
      </c>
      <c r="H10" s="37">
        <v>41.4</v>
      </c>
      <c r="I10" s="1">
        <v>56.57</v>
      </c>
      <c r="J10" s="11">
        <v>37.96</v>
      </c>
      <c r="K10" s="8">
        <v>53.09</v>
      </c>
      <c r="L10" s="8">
        <v>41.21</v>
      </c>
      <c r="N10" s="79" t="s">
        <v>12</v>
      </c>
      <c r="O10" s="79"/>
      <c r="P10" s="89"/>
      <c r="Q10" s="79"/>
      <c r="R10" s="79"/>
    </row>
    <row r="11" spans="1:18" ht="17.399999999999999" customHeight="1" x14ac:dyDescent="0.3">
      <c r="A11" s="86"/>
      <c r="B11" s="87"/>
      <c r="C11" s="2">
        <v>47.06</v>
      </c>
      <c r="D11" s="14">
        <v>45.8</v>
      </c>
      <c r="E11" s="14">
        <v>40.64</v>
      </c>
      <c r="F11" s="8">
        <v>52.93</v>
      </c>
      <c r="G11" s="14">
        <v>43.76</v>
      </c>
      <c r="H11" s="37">
        <v>41.44</v>
      </c>
      <c r="I11" s="1">
        <v>56.9</v>
      </c>
      <c r="J11" s="11">
        <v>38.049999999999997</v>
      </c>
      <c r="K11" s="8">
        <v>53.09</v>
      </c>
      <c r="L11" s="8">
        <v>41.22</v>
      </c>
      <c r="N11" s="79" t="s">
        <v>13</v>
      </c>
      <c r="O11" s="79"/>
      <c r="P11" s="89">
        <v>0.8534722222222223</v>
      </c>
      <c r="Q11" s="79"/>
      <c r="R11" s="79"/>
    </row>
    <row r="12" spans="1:18" ht="17.399999999999999" customHeight="1" thickBot="1" x14ac:dyDescent="0.35">
      <c r="A12" s="86"/>
      <c r="B12" s="87"/>
      <c r="C12" s="50">
        <v>46.93</v>
      </c>
      <c r="D12" s="15">
        <v>45.86</v>
      </c>
      <c r="E12" s="15">
        <v>40.630000000000003</v>
      </c>
      <c r="F12" s="4">
        <v>52.89</v>
      </c>
      <c r="G12" s="15">
        <v>43.81</v>
      </c>
      <c r="H12" s="36">
        <v>41.41</v>
      </c>
      <c r="I12" s="6">
        <v>56.63</v>
      </c>
      <c r="J12" s="12">
        <v>38.08</v>
      </c>
      <c r="K12" s="4">
        <v>53.11</v>
      </c>
      <c r="L12" s="4">
        <v>41.23</v>
      </c>
      <c r="N12" s="79" t="s">
        <v>14</v>
      </c>
      <c r="O12" s="79"/>
      <c r="P12" s="79" t="s">
        <v>21</v>
      </c>
      <c r="Q12" s="79"/>
      <c r="R12" s="79"/>
    </row>
    <row r="13" spans="1:18" ht="16.95" customHeight="1" x14ac:dyDescent="0.3">
      <c r="A13" s="84">
        <f>Punkter!$C$3</f>
        <v>2</v>
      </c>
      <c r="B13" s="85"/>
      <c r="C13" s="2">
        <v>57.69</v>
      </c>
      <c r="D13" s="14">
        <v>55.7</v>
      </c>
      <c r="E13" s="14">
        <v>48.26</v>
      </c>
      <c r="F13" s="8">
        <v>52.71</v>
      </c>
      <c r="G13" s="14">
        <v>54.97</v>
      </c>
      <c r="H13" s="37">
        <v>49.02</v>
      </c>
      <c r="I13" s="1">
        <v>55.85</v>
      </c>
      <c r="J13" s="11">
        <v>45.22</v>
      </c>
      <c r="K13" s="8">
        <v>55.62</v>
      </c>
      <c r="L13" s="8">
        <v>46.43</v>
      </c>
    </row>
    <row r="14" spans="1:18" ht="16.95" customHeight="1" x14ac:dyDescent="0.3">
      <c r="A14" s="86"/>
      <c r="B14" s="87"/>
      <c r="C14" s="2">
        <v>57.72</v>
      </c>
      <c r="D14" s="14">
        <v>55.63</v>
      </c>
      <c r="E14" s="14">
        <v>48.61</v>
      </c>
      <c r="F14" s="8">
        <v>52.69</v>
      </c>
      <c r="G14" s="14">
        <v>54.98</v>
      </c>
      <c r="H14" s="37">
        <v>49.1</v>
      </c>
      <c r="I14" s="1">
        <v>55.96</v>
      </c>
      <c r="J14" s="11">
        <v>45.33</v>
      </c>
      <c r="K14" s="8">
        <v>56.42</v>
      </c>
      <c r="L14" s="8">
        <v>46.4</v>
      </c>
    </row>
    <row r="15" spans="1:18" ht="16.95" customHeight="1" x14ac:dyDescent="0.3">
      <c r="A15" s="86"/>
      <c r="B15" s="87"/>
      <c r="C15" s="2">
        <v>57.45</v>
      </c>
      <c r="D15" s="14">
        <v>55.67</v>
      </c>
      <c r="E15" s="14">
        <v>48.57</v>
      </c>
      <c r="F15" s="8">
        <v>52.67</v>
      </c>
      <c r="G15" s="14">
        <v>55.01</v>
      </c>
      <c r="H15" s="37">
        <v>49.14</v>
      </c>
      <c r="I15" s="1">
        <v>56</v>
      </c>
      <c r="J15" s="11">
        <v>45.34</v>
      </c>
      <c r="K15" s="8">
        <v>55.96</v>
      </c>
      <c r="L15" s="8">
        <v>46.54</v>
      </c>
    </row>
    <row r="16" spans="1:18" ht="16.95" customHeight="1" x14ac:dyDescent="0.3">
      <c r="A16" s="86"/>
      <c r="B16" s="87"/>
      <c r="C16" s="2">
        <v>56.98</v>
      </c>
      <c r="D16" s="14">
        <v>55.57</v>
      </c>
      <c r="E16" s="14">
        <v>48.52</v>
      </c>
      <c r="F16" s="8">
        <v>52.67</v>
      </c>
      <c r="G16" s="14">
        <v>54.92</v>
      </c>
      <c r="H16" s="37">
        <v>49.17</v>
      </c>
      <c r="I16" s="1">
        <v>56.02</v>
      </c>
      <c r="J16" s="11">
        <v>45.35</v>
      </c>
      <c r="K16" s="8">
        <v>56.11</v>
      </c>
      <c r="L16" s="8">
        <v>46.43</v>
      </c>
    </row>
    <row r="17" spans="1:12" ht="16.95" customHeight="1" x14ac:dyDescent="0.3">
      <c r="A17" s="86"/>
      <c r="B17" s="87"/>
      <c r="C17" s="2">
        <v>57.57</v>
      </c>
      <c r="D17" s="14">
        <v>55.55</v>
      </c>
      <c r="E17" s="14">
        <v>48.53</v>
      </c>
      <c r="F17" s="8">
        <v>52.65</v>
      </c>
      <c r="G17" s="14">
        <v>54.94</v>
      </c>
      <c r="H17" s="37">
        <v>49.14</v>
      </c>
      <c r="I17" s="1">
        <v>56.04</v>
      </c>
      <c r="J17" s="11">
        <v>45.28</v>
      </c>
      <c r="K17" s="8">
        <v>56.03</v>
      </c>
      <c r="L17" s="8">
        <v>46.48</v>
      </c>
    </row>
    <row r="18" spans="1:12" ht="16.95" customHeight="1" x14ac:dyDescent="0.3">
      <c r="A18" s="86"/>
      <c r="B18" s="87"/>
      <c r="C18" s="2">
        <v>57.48</v>
      </c>
      <c r="D18" s="14">
        <v>55.58</v>
      </c>
      <c r="E18" s="14">
        <v>48.5</v>
      </c>
      <c r="F18" s="8">
        <v>52.6</v>
      </c>
      <c r="G18" s="14">
        <v>54.96</v>
      </c>
      <c r="H18" s="37">
        <v>49.12</v>
      </c>
      <c r="I18" s="1">
        <v>56.04</v>
      </c>
      <c r="J18" s="11">
        <v>45.33</v>
      </c>
      <c r="K18" s="8">
        <v>56.07</v>
      </c>
      <c r="L18" s="8">
        <v>46.46</v>
      </c>
    </row>
    <row r="19" spans="1:12" ht="16.95" customHeight="1" x14ac:dyDescent="0.3">
      <c r="A19" s="86"/>
      <c r="B19" s="87"/>
      <c r="C19" s="2">
        <v>57.58</v>
      </c>
      <c r="D19" s="14">
        <v>55.67</v>
      </c>
      <c r="E19" s="14">
        <v>48.53</v>
      </c>
      <c r="F19" s="8">
        <v>52.63</v>
      </c>
      <c r="G19" s="14">
        <v>54.82</v>
      </c>
      <c r="H19" s="37">
        <v>49.07</v>
      </c>
      <c r="I19" s="1">
        <v>56.03</v>
      </c>
      <c r="J19" s="11">
        <v>45.38</v>
      </c>
      <c r="K19" s="8">
        <v>56.09</v>
      </c>
      <c r="L19" s="8">
        <v>46.47</v>
      </c>
    </row>
    <row r="20" spans="1:12" ht="16.95" customHeight="1" x14ac:dyDescent="0.3">
      <c r="A20" s="86"/>
      <c r="B20" s="87"/>
      <c r="C20" s="2">
        <v>57.66</v>
      </c>
      <c r="D20" s="14">
        <v>55.83</v>
      </c>
      <c r="E20" s="14">
        <v>48.4</v>
      </c>
      <c r="F20" s="8">
        <v>52.59</v>
      </c>
      <c r="G20" s="14">
        <v>54.3</v>
      </c>
      <c r="H20" s="37">
        <v>49.13</v>
      </c>
      <c r="I20" s="1">
        <v>56.05</v>
      </c>
      <c r="J20" s="11">
        <v>45.39</v>
      </c>
      <c r="K20" s="8">
        <v>56.01</v>
      </c>
      <c r="L20" s="8">
        <v>46.55</v>
      </c>
    </row>
    <row r="21" spans="1:12" ht="16.95" customHeight="1" x14ac:dyDescent="0.3">
      <c r="A21" s="86"/>
      <c r="B21" s="87"/>
      <c r="C21" s="2">
        <v>57.61</v>
      </c>
      <c r="D21" s="14">
        <v>55.73</v>
      </c>
      <c r="E21" s="14">
        <v>48.47</v>
      </c>
      <c r="F21" s="8">
        <v>52.56</v>
      </c>
      <c r="G21" s="14">
        <v>54.71</v>
      </c>
      <c r="H21" s="37">
        <v>49.1</v>
      </c>
      <c r="I21" s="1">
        <v>56.07</v>
      </c>
      <c r="J21" s="11">
        <v>45.37</v>
      </c>
      <c r="K21" s="8">
        <v>56.11</v>
      </c>
      <c r="L21" s="8">
        <v>46.56</v>
      </c>
    </row>
    <row r="22" spans="1:12" ht="16.95" customHeight="1" thickBot="1" x14ac:dyDescent="0.35">
      <c r="A22" s="86"/>
      <c r="B22" s="87"/>
      <c r="C22" s="50">
        <v>57.63</v>
      </c>
      <c r="D22" s="15">
        <v>55.77</v>
      </c>
      <c r="E22" s="14">
        <v>48.49</v>
      </c>
      <c r="F22" s="8">
        <v>52.57</v>
      </c>
      <c r="G22" s="14">
        <v>55.03</v>
      </c>
      <c r="H22" s="37">
        <v>49.18</v>
      </c>
      <c r="I22" s="1">
        <v>56.06</v>
      </c>
      <c r="J22" s="11">
        <v>45.35</v>
      </c>
      <c r="K22" s="8">
        <v>56.09</v>
      </c>
      <c r="L22" s="8">
        <v>46.41</v>
      </c>
    </row>
    <row r="23" spans="1:12" ht="16.95" customHeight="1" x14ac:dyDescent="0.3">
      <c r="A23" s="84">
        <v>4</v>
      </c>
      <c r="B23" s="85"/>
      <c r="C23" s="2">
        <v>66.680000000000007</v>
      </c>
      <c r="D23" s="14">
        <v>65.05</v>
      </c>
      <c r="E23" s="13">
        <v>57.46</v>
      </c>
      <c r="F23" s="49">
        <v>54.82</v>
      </c>
      <c r="G23" s="13">
        <v>63.4</v>
      </c>
      <c r="H23" s="38">
        <v>59.8</v>
      </c>
      <c r="I23" s="51">
        <v>54.98</v>
      </c>
      <c r="J23" s="10">
        <v>51.4</v>
      </c>
      <c r="K23" s="49">
        <v>53.61</v>
      </c>
      <c r="L23" s="49">
        <v>53.54</v>
      </c>
    </row>
    <row r="24" spans="1:12" ht="16.95" customHeight="1" x14ac:dyDescent="0.3">
      <c r="A24" s="86"/>
      <c r="B24" s="87"/>
      <c r="C24" s="2">
        <v>66.680000000000007</v>
      </c>
      <c r="D24" s="14">
        <v>65.150000000000006</v>
      </c>
      <c r="E24" s="14">
        <v>57.41</v>
      </c>
      <c r="F24" s="8">
        <v>54.96</v>
      </c>
      <c r="G24" s="14">
        <v>63.31</v>
      </c>
      <c r="H24" s="37">
        <v>59.49</v>
      </c>
      <c r="I24" s="1">
        <v>55.66</v>
      </c>
      <c r="J24" s="11">
        <v>51.54</v>
      </c>
      <c r="K24" s="8">
        <v>53.57</v>
      </c>
      <c r="L24" s="8">
        <v>53.7</v>
      </c>
    </row>
    <row r="25" spans="1:12" ht="16.95" customHeight="1" x14ac:dyDescent="0.3">
      <c r="A25" s="86"/>
      <c r="B25" s="87"/>
      <c r="C25" s="2">
        <v>66.64</v>
      </c>
      <c r="D25" s="14">
        <v>65.260000000000005</v>
      </c>
      <c r="E25" s="14">
        <v>57.48</v>
      </c>
      <c r="F25" s="8">
        <v>54.97</v>
      </c>
      <c r="G25" s="14">
        <v>63.37</v>
      </c>
      <c r="H25" s="37">
        <v>59.58</v>
      </c>
      <c r="I25" s="1">
        <v>55.39</v>
      </c>
      <c r="J25" s="11">
        <v>51.48</v>
      </c>
      <c r="K25" s="8">
        <v>53.65</v>
      </c>
      <c r="L25" s="8">
        <v>53.67</v>
      </c>
    </row>
    <row r="26" spans="1:12" ht="16.95" customHeight="1" x14ac:dyDescent="0.3">
      <c r="A26" s="86"/>
      <c r="B26" s="87"/>
      <c r="C26" s="2">
        <v>66.63</v>
      </c>
      <c r="D26" s="14">
        <v>65.17</v>
      </c>
      <c r="E26" s="14">
        <v>57.51</v>
      </c>
      <c r="F26" s="8">
        <v>55</v>
      </c>
      <c r="G26" s="14">
        <v>63.36</v>
      </c>
      <c r="H26" s="37">
        <v>59.54</v>
      </c>
      <c r="I26" s="1">
        <v>55.2</v>
      </c>
      <c r="J26" s="11">
        <v>51.47</v>
      </c>
      <c r="K26" s="8">
        <v>53.63</v>
      </c>
      <c r="L26" s="8">
        <v>53.68</v>
      </c>
    </row>
    <row r="27" spans="1:12" ht="16.95" customHeight="1" x14ac:dyDescent="0.3">
      <c r="A27" s="86"/>
      <c r="B27" s="87"/>
      <c r="C27" s="2">
        <v>66.62</v>
      </c>
      <c r="D27" s="14">
        <v>64.95</v>
      </c>
      <c r="E27" s="14">
        <v>57.62</v>
      </c>
      <c r="F27" s="8">
        <v>54.93</v>
      </c>
      <c r="G27" s="14">
        <v>63.38</v>
      </c>
      <c r="H27" s="37">
        <v>59.49</v>
      </c>
      <c r="I27" s="1">
        <v>55.39</v>
      </c>
      <c r="J27" s="11">
        <v>51.51</v>
      </c>
      <c r="K27" s="8">
        <v>53.69</v>
      </c>
      <c r="L27" s="8">
        <v>53.64</v>
      </c>
    </row>
    <row r="28" spans="1:12" ht="16.95" customHeight="1" x14ac:dyDescent="0.3">
      <c r="A28" s="86"/>
      <c r="B28" s="87"/>
      <c r="C28" s="2">
        <v>66.7</v>
      </c>
      <c r="D28" s="14">
        <v>64.599999999999994</v>
      </c>
      <c r="E28" s="14">
        <v>57.59</v>
      </c>
      <c r="F28" s="8">
        <v>54.82</v>
      </c>
      <c r="G28" s="14">
        <v>63.41</v>
      </c>
      <c r="H28" s="37">
        <v>59.47</v>
      </c>
      <c r="I28" s="1">
        <v>55.42</v>
      </c>
      <c r="J28" s="11">
        <v>51.43</v>
      </c>
      <c r="K28" s="8">
        <v>53.67</v>
      </c>
      <c r="L28" s="8">
        <v>53.73</v>
      </c>
    </row>
    <row r="29" spans="1:12" ht="16.95" customHeight="1" x14ac:dyDescent="0.3">
      <c r="A29" s="86"/>
      <c r="B29" s="87"/>
      <c r="C29" s="2">
        <v>66.209999999999994</v>
      </c>
      <c r="D29" s="14">
        <v>64.56</v>
      </c>
      <c r="E29" s="14">
        <v>57.67</v>
      </c>
      <c r="F29" s="8">
        <v>54.83</v>
      </c>
      <c r="G29" s="14">
        <v>63.39</v>
      </c>
      <c r="H29" s="37">
        <v>59.43</v>
      </c>
      <c r="I29" s="1">
        <v>55.29</v>
      </c>
      <c r="J29" s="11">
        <v>51.52</v>
      </c>
      <c r="K29" s="8">
        <v>53.57</v>
      </c>
      <c r="L29" s="8">
        <v>53.81</v>
      </c>
    </row>
    <row r="30" spans="1:12" ht="16.95" customHeight="1" x14ac:dyDescent="0.3">
      <c r="A30" s="86"/>
      <c r="B30" s="87"/>
      <c r="C30" s="2">
        <v>66.09</v>
      </c>
      <c r="D30" s="14">
        <v>64.569999999999993</v>
      </c>
      <c r="E30" s="14">
        <v>57.65</v>
      </c>
      <c r="F30" s="8">
        <v>54.89</v>
      </c>
      <c r="G30" s="14">
        <v>63.4</v>
      </c>
      <c r="H30" s="37">
        <v>59.47</v>
      </c>
      <c r="I30" s="1">
        <v>55.35</v>
      </c>
      <c r="J30" s="11">
        <v>51.66</v>
      </c>
      <c r="K30" s="8">
        <v>53.6</v>
      </c>
      <c r="L30" s="8">
        <v>53.73</v>
      </c>
    </row>
    <row r="31" spans="1:12" ht="16.95" customHeight="1" x14ac:dyDescent="0.3">
      <c r="A31" s="86"/>
      <c r="B31" s="87"/>
      <c r="C31" s="2">
        <v>66.58</v>
      </c>
      <c r="D31" s="14">
        <v>64.52</v>
      </c>
      <c r="E31" s="14">
        <v>57.76</v>
      </c>
      <c r="F31" s="8">
        <v>54.89</v>
      </c>
      <c r="G31" s="14">
        <v>63.37</v>
      </c>
      <c r="H31" s="37">
        <v>59.51</v>
      </c>
      <c r="I31" s="1">
        <v>55.33</v>
      </c>
      <c r="J31" s="11">
        <v>51.36</v>
      </c>
      <c r="K31" s="8">
        <v>53.65</v>
      </c>
      <c r="L31" s="8">
        <v>53.76</v>
      </c>
    </row>
    <row r="32" spans="1:12" ht="16.95" customHeight="1" thickBot="1" x14ac:dyDescent="0.35">
      <c r="A32" s="86"/>
      <c r="B32" s="87"/>
      <c r="C32" s="50">
        <v>66.510000000000005</v>
      </c>
      <c r="D32" s="15">
        <v>64.540000000000006</v>
      </c>
      <c r="E32" s="15">
        <v>57.86</v>
      </c>
      <c r="F32" s="4">
        <v>54.86</v>
      </c>
      <c r="G32" s="15">
        <v>63.37</v>
      </c>
      <c r="H32" s="36">
        <v>59.5</v>
      </c>
      <c r="I32" s="6">
        <v>55.36</v>
      </c>
      <c r="J32" s="12">
        <v>51.38</v>
      </c>
      <c r="K32" s="4">
        <v>53.62</v>
      </c>
      <c r="L32" s="4">
        <v>53.72</v>
      </c>
    </row>
    <row r="33" spans="1:12" ht="16.95" customHeight="1" x14ac:dyDescent="0.3">
      <c r="A33" s="84">
        <v>8</v>
      </c>
      <c r="B33" s="85"/>
      <c r="C33" s="2">
        <v>76.42</v>
      </c>
      <c r="D33" s="14">
        <v>75.33</v>
      </c>
      <c r="E33" s="14">
        <v>68.819999999999993</v>
      </c>
      <c r="F33" s="8">
        <v>60.7</v>
      </c>
      <c r="G33" s="14">
        <v>74.62</v>
      </c>
      <c r="H33" s="37">
        <v>67.28</v>
      </c>
      <c r="I33" s="1">
        <v>60.3</v>
      </c>
      <c r="J33" s="11">
        <v>60.55</v>
      </c>
      <c r="K33" s="8">
        <v>58.19</v>
      </c>
      <c r="L33" s="8">
        <v>60.16</v>
      </c>
    </row>
    <row r="34" spans="1:12" ht="16.95" customHeight="1" x14ac:dyDescent="0.3">
      <c r="A34" s="86"/>
      <c r="B34" s="87"/>
      <c r="C34" s="2">
        <v>76.16</v>
      </c>
      <c r="D34" s="14">
        <v>75.17</v>
      </c>
      <c r="E34" s="14">
        <v>69.11</v>
      </c>
      <c r="F34" s="8">
        <v>60.47</v>
      </c>
      <c r="G34" s="14">
        <v>74.66</v>
      </c>
      <c r="H34" s="37">
        <v>67.180000000000007</v>
      </c>
      <c r="I34" s="1">
        <v>60.35</v>
      </c>
      <c r="J34" s="11">
        <v>60.75</v>
      </c>
      <c r="K34" s="8">
        <v>58.07</v>
      </c>
      <c r="L34" s="8">
        <v>60.27</v>
      </c>
    </row>
    <row r="35" spans="1:12" ht="16.95" customHeight="1" x14ac:dyDescent="0.3">
      <c r="A35" s="86"/>
      <c r="B35" s="87"/>
      <c r="C35" s="2">
        <v>76.11</v>
      </c>
      <c r="D35" s="14">
        <v>75.13</v>
      </c>
      <c r="E35" s="14">
        <v>68.88</v>
      </c>
      <c r="F35" s="8">
        <v>60.33</v>
      </c>
      <c r="G35" s="14">
        <v>74.510000000000005</v>
      </c>
      <c r="H35" s="37">
        <v>67.16</v>
      </c>
      <c r="I35" s="1">
        <v>60.46</v>
      </c>
      <c r="J35" s="11">
        <v>60.74</v>
      </c>
      <c r="K35" s="8">
        <v>57.96</v>
      </c>
      <c r="L35" s="8">
        <v>60.07</v>
      </c>
    </row>
    <row r="36" spans="1:12" ht="16.95" customHeight="1" x14ac:dyDescent="0.3">
      <c r="A36" s="86"/>
      <c r="B36" s="87"/>
      <c r="C36" s="2">
        <v>76</v>
      </c>
      <c r="D36" s="14">
        <v>75.180000000000007</v>
      </c>
      <c r="E36" s="14">
        <v>68.540000000000006</v>
      </c>
      <c r="F36" s="8">
        <v>60.3</v>
      </c>
      <c r="G36" s="14">
        <v>74.44</v>
      </c>
      <c r="H36" s="37">
        <v>67.05</v>
      </c>
      <c r="I36" s="1">
        <v>60.29</v>
      </c>
      <c r="J36" s="11">
        <v>60.8</v>
      </c>
      <c r="K36" s="8">
        <v>57.96</v>
      </c>
      <c r="L36" s="8">
        <v>60.17</v>
      </c>
    </row>
    <row r="37" spans="1:12" ht="16.95" customHeight="1" x14ac:dyDescent="0.3">
      <c r="A37" s="86"/>
      <c r="B37" s="87"/>
      <c r="C37" s="2">
        <v>76.13</v>
      </c>
      <c r="D37" s="14">
        <v>75.14</v>
      </c>
      <c r="E37" s="14">
        <v>69.010000000000005</v>
      </c>
      <c r="F37" s="8">
        <v>60.42</v>
      </c>
      <c r="G37" s="14">
        <v>74.510000000000005</v>
      </c>
      <c r="H37" s="37">
        <v>67.12</v>
      </c>
      <c r="I37" s="1">
        <v>60.27</v>
      </c>
      <c r="J37" s="11">
        <v>60.77</v>
      </c>
      <c r="K37" s="8">
        <v>57.97</v>
      </c>
      <c r="L37" s="8">
        <v>60.12</v>
      </c>
    </row>
    <row r="38" spans="1:12" ht="16.95" customHeight="1" x14ac:dyDescent="0.3">
      <c r="A38" s="86"/>
      <c r="B38" s="87"/>
      <c r="C38" s="2">
        <v>75.8</v>
      </c>
      <c r="D38" s="14">
        <v>75.11</v>
      </c>
      <c r="E38" s="14">
        <v>69.28</v>
      </c>
      <c r="F38" s="8">
        <v>60.33</v>
      </c>
      <c r="G38" s="14">
        <v>74.52</v>
      </c>
      <c r="H38" s="37">
        <v>66.599999999999994</v>
      </c>
      <c r="I38" s="1">
        <v>60.29</v>
      </c>
      <c r="J38" s="11">
        <v>60.71</v>
      </c>
      <c r="K38" s="8">
        <v>57.84</v>
      </c>
      <c r="L38" s="8">
        <v>60.1</v>
      </c>
    </row>
    <row r="39" spans="1:12" ht="16.95" customHeight="1" x14ac:dyDescent="0.3">
      <c r="A39" s="86"/>
      <c r="B39" s="87"/>
      <c r="C39" s="2">
        <v>75.83</v>
      </c>
      <c r="D39" s="14">
        <v>75.12</v>
      </c>
      <c r="E39" s="14">
        <v>69.31</v>
      </c>
      <c r="F39" s="8">
        <v>60.31</v>
      </c>
      <c r="G39" s="14">
        <v>74.53</v>
      </c>
      <c r="H39" s="37">
        <v>66.63</v>
      </c>
      <c r="I39" s="1">
        <v>60.28</v>
      </c>
      <c r="J39" s="11">
        <v>60.66</v>
      </c>
      <c r="K39" s="8">
        <v>57.83</v>
      </c>
      <c r="L39" s="8">
        <v>60.15</v>
      </c>
    </row>
    <row r="40" spans="1:12" ht="16.95" customHeight="1" x14ac:dyDescent="0.3">
      <c r="A40" s="86"/>
      <c r="B40" s="87"/>
      <c r="C40" s="2">
        <v>75.73</v>
      </c>
      <c r="D40" s="14">
        <v>75.25</v>
      </c>
      <c r="E40" s="14">
        <v>69.37</v>
      </c>
      <c r="F40" s="8">
        <v>60.65</v>
      </c>
      <c r="G40" s="14">
        <v>74.58</v>
      </c>
      <c r="H40" s="37">
        <v>66.569999999999993</v>
      </c>
      <c r="I40" s="1">
        <v>60.31</v>
      </c>
      <c r="J40" s="11">
        <v>60.71</v>
      </c>
      <c r="K40" s="8">
        <v>58.01</v>
      </c>
      <c r="L40" s="8">
        <v>60.15</v>
      </c>
    </row>
    <row r="41" spans="1:12" ht="16.95" customHeight="1" x14ac:dyDescent="0.3">
      <c r="A41" s="86"/>
      <c r="B41" s="87"/>
      <c r="C41" s="2">
        <v>75.72</v>
      </c>
      <c r="D41" s="14">
        <v>75.23</v>
      </c>
      <c r="E41" s="14">
        <v>69.37</v>
      </c>
      <c r="F41" s="8">
        <v>60.58</v>
      </c>
      <c r="G41" s="14">
        <v>74.62</v>
      </c>
      <c r="H41" s="37">
        <v>66.55</v>
      </c>
      <c r="I41" s="1">
        <v>60.29</v>
      </c>
      <c r="J41" s="11">
        <v>60.74</v>
      </c>
      <c r="K41" s="8">
        <v>58.17</v>
      </c>
      <c r="L41" s="8">
        <v>60.16</v>
      </c>
    </row>
    <row r="42" spans="1:12" ht="16.95" customHeight="1" thickBot="1" x14ac:dyDescent="0.35">
      <c r="A42" s="86"/>
      <c r="B42" s="87"/>
      <c r="C42" s="50">
        <v>75.7</v>
      </c>
      <c r="D42" s="15">
        <v>75.239999999999995</v>
      </c>
      <c r="E42" s="15">
        <v>69.31</v>
      </c>
      <c r="F42" s="8">
        <v>60.62</v>
      </c>
      <c r="G42" s="14">
        <v>74.56</v>
      </c>
      <c r="H42" s="37">
        <v>66.540000000000006</v>
      </c>
      <c r="I42" s="1">
        <v>60.4</v>
      </c>
      <c r="J42" s="11">
        <v>61</v>
      </c>
      <c r="K42" s="8">
        <v>58.15</v>
      </c>
      <c r="L42" s="8">
        <v>60.16</v>
      </c>
    </row>
    <row r="43" spans="1:12" ht="16.95" customHeight="1" x14ac:dyDescent="0.3">
      <c r="A43" s="84">
        <v>15</v>
      </c>
      <c r="B43" s="85"/>
      <c r="C43" s="11">
        <v>89.77</v>
      </c>
      <c r="D43" s="14">
        <v>89.42</v>
      </c>
      <c r="E43" s="14">
        <v>77.239999999999995</v>
      </c>
      <c r="F43" s="49">
        <v>68.540000000000006</v>
      </c>
      <c r="G43" s="13">
        <v>87.43</v>
      </c>
      <c r="H43" s="13">
        <v>77.150000000000006</v>
      </c>
      <c r="I43" s="51">
        <v>68.5</v>
      </c>
      <c r="J43" s="10">
        <v>70.3</v>
      </c>
      <c r="K43" s="49">
        <v>62.44</v>
      </c>
      <c r="L43" s="49">
        <v>63.41</v>
      </c>
    </row>
    <row r="44" spans="1:12" ht="16.95" customHeight="1" x14ac:dyDescent="0.3">
      <c r="A44" s="86"/>
      <c r="B44" s="87"/>
      <c r="C44" s="11">
        <v>89.04</v>
      </c>
      <c r="D44" s="14">
        <v>89.28</v>
      </c>
      <c r="E44" s="14">
        <v>77.53</v>
      </c>
      <c r="F44" s="8">
        <v>68.540000000000006</v>
      </c>
      <c r="G44" s="14">
        <v>87.8</v>
      </c>
      <c r="H44" s="14">
        <v>76.790000000000006</v>
      </c>
      <c r="I44" s="1">
        <v>68.540000000000006</v>
      </c>
      <c r="J44" s="11">
        <v>70.47</v>
      </c>
      <c r="K44" s="8">
        <v>62.33</v>
      </c>
      <c r="L44" s="8">
        <v>63.2</v>
      </c>
    </row>
    <row r="45" spans="1:12" ht="16.95" customHeight="1" x14ac:dyDescent="0.3">
      <c r="A45" s="86"/>
      <c r="B45" s="87"/>
      <c r="C45" s="11">
        <v>89.56</v>
      </c>
      <c r="D45" s="14">
        <v>89.3</v>
      </c>
      <c r="E45" s="14">
        <v>77.260000000000005</v>
      </c>
      <c r="F45" s="8">
        <v>68.7</v>
      </c>
      <c r="G45" s="14">
        <v>87.74</v>
      </c>
      <c r="H45" s="14">
        <v>76.81</v>
      </c>
      <c r="I45" s="1">
        <v>68.59</v>
      </c>
      <c r="J45" s="11">
        <v>70.16</v>
      </c>
      <c r="K45" s="8">
        <v>62.34</v>
      </c>
      <c r="L45" s="8">
        <v>63.32</v>
      </c>
    </row>
    <row r="46" spans="1:12" ht="16.95" customHeight="1" x14ac:dyDescent="0.3">
      <c r="A46" s="86"/>
      <c r="B46" s="87"/>
      <c r="C46" s="11">
        <v>89.97</v>
      </c>
      <c r="D46" s="14">
        <v>89.42</v>
      </c>
      <c r="E46" s="14">
        <v>77.41</v>
      </c>
      <c r="F46" s="8">
        <v>68.73</v>
      </c>
      <c r="G46" s="14">
        <v>87.81</v>
      </c>
      <c r="H46" s="14">
        <v>77.150000000000006</v>
      </c>
      <c r="I46" s="1">
        <v>68.55</v>
      </c>
      <c r="J46" s="11">
        <v>70.31</v>
      </c>
      <c r="K46" s="8">
        <v>62.35</v>
      </c>
      <c r="L46" s="8">
        <v>63.16</v>
      </c>
    </row>
    <row r="47" spans="1:12" ht="16.95" customHeight="1" x14ac:dyDescent="0.3">
      <c r="A47" s="86"/>
      <c r="B47" s="87"/>
      <c r="C47" s="11">
        <v>90.02</v>
      </c>
      <c r="D47" s="14">
        <v>89.57</v>
      </c>
      <c r="E47" s="14">
        <v>77.55</v>
      </c>
      <c r="F47" s="8">
        <v>68.7</v>
      </c>
      <c r="G47" s="14">
        <v>87.83</v>
      </c>
      <c r="H47" s="14">
        <v>76.5</v>
      </c>
      <c r="I47" s="1">
        <v>68.5</v>
      </c>
      <c r="J47" s="11">
        <v>70.22</v>
      </c>
      <c r="K47" s="8">
        <v>62.35</v>
      </c>
      <c r="L47" s="8">
        <v>63.42</v>
      </c>
    </row>
    <row r="48" spans="1:12" ht="16.95" customHeight="1" x14ac:dyDescent="0.3">
      <c r="A48" s="86"/>
      <c r="B48" s="87"/>
      <c r="C48" s="11">
        <v>90.02</v>
      </c>
      <c r="D48" s="14">
        <v>89.56</v>
      </c>
      <c r="E48" s="14">
        <v>77.83</v>
      </c>
      <c r="F48" s="8">
        <v>68.7</v>
      </c>
      <c r="G48" s="14">
        <v>87.77</v>
      </c>
      <c r="H48" s="14">
        <v>77.12</v>
      </c>
      <c r="I48" s="1">
        <v>68.5</v>
      </c>
      <c r="J48" s="11">
        <v>70.209999999999994</v>
      </c>
      <c r="K48" s="8">
        <v>62.35</v>
      </c>
      <c r="L48" s="8">
        <v>63.4</v>
      </c>
    </row>
    <row r="49" spans="1:12" ht="16.95" customHeight="1" x14ac:dyDescent="0.3">
      <c r="A49" s="86"/>
      <c r="B49" s="87"/>
      <c r="C49" s="11">
        <v>90.14</v>
      </c>
      <c r="D49" s="14">
        <v>89.47</v>
      </c>
      <c r="E49" s="14">
        <v>77.53</v>
      </c>
      <c r="F49" s="8">
        <v>68.69</v>
      </c>
      <c r="G49" s="14">
        <v>87.84</v>
      </c>
      <c r="H49" s="14">
        <v>76.36</v>
      </c>
      <c r="I49" s="1">
        <v>68.45</v>
      </c>
      <c r="J49" s="11">
        <v>70.14</v>
      </c>
      <c r="K49" s="8">
        <v>62.34</v>
      </c>
      <c r="L49" s="8">
        <v>63.52</v>
      </c>
    </row>
    <row r="50" spans="1:12" ht="16.95" customHeight="1" x14ac:dyDescent="0.3">
      <c r="A50" s="86"/>
      <c r="B50" s="87"/>
      <c r="C50" s="11">
        <v>89.83</v>
      </c>
      <c r="D50" s="14">
        <v>89.59</v>
      </c>
      <c r="E50" s="14">
        <v>77.77</v>
      </c>
      <c r="F50" s="8">
        <v>68.650000000000006</v>
      </c>
      <c r="G50" s="14">
        <v>87.99</v>
      </c>
      <c r="H50" s="14">
        <v>76.22</v>
      </c>
      <c r="I50" s="1">
        <v>68.47</v>
      </c>
      <c r="J50" s="11">
        <v>70.150000000000006</v>
      </c>
      <c r="K50" s="8">
        <v>62.36</v>
      </c>
      <c r="L50" s="8">
        <v>63.46</v>
      </c>
    </row>
    <row r="51" spans="1:12" ht="16.95" customHeight="1" x14ac:dyDescent="0.3">
      <c r="A51" s="86"/>
      <c r="B51" s="87"/>
      <c r="C51" s="11">
        <v>89.5</v>
      </c>
      <c r="D51" s="14">
        <v>89.75</v>
      </c>
      <c r="E51" s="14">
        <v>77.48</v>
      </c>
      <c r="F51" s="8">
        <v>68.63</v>
      </c>
      <c r="G51" s="14">
        <v>87.97</v>
      </c>
      <c r="H51" s="14">
        <v>76.14</v>
      </c>
      <c r="I51" s="1">
        <v>68.510000000000005</v>
      </c>
      <c r="J51" s="11">
        <v>70.3</v>
      </c>
      <c r="K51" s="8">
        <v>62.38</v>
      </c>
      <c r="L51" s="8">
        <v>63.5</v>
      </c>
    </row>
    <row r="52" spans="1:12" ht="16.95" customHeight="1" thickBot="1" x14ac:dyDescent="0.35">
      <c r="A52" s="86"/>
      <c r="B52" s="87"/>
      <c r="C52" s="12">
        <v>89.5</v>
      </c>
      <c r="D52" s="15">
        <v>89.73</v>
      </c>
      <c r="E52" s="15">
        <v>77.56</v>
      </c>
      <c r="F52" s="4">
        <v>68.540000000000006</v>
      </c>
      <c r="G52" s="15">
        <v>88.08</v>
      </c>
      <c r="H52" s="15">
        <v>76.13</v>
      </c>
      <c r="I52" s="6">
        <v>68.069999999999993</v>
      </c>
      <c r="J52" s="12">
        <v>70.5</v>
      </c>
      <c r="K52" s="4">
        <v>62.34</v>
      </c>
      <c r="L52" s="4">
        <v>63.41</v>
      </c>
    </row>
    <row r="53" spans="1:12" ht="16.95" customHeight="1" x14ac:dyDescent="0.3">
      <c r="A53" s="84">
        <f>Punkter!$C$7</f>
        <v>30</v>
      </c>
      <c r="B53" s="85"/>
      <c r="C53" s="11">
        <v>97.43</v>
      </c>
      <c r="D53" s="14">
        <v>103.46</v>
      </c>
      <c r="E53" s="14">
        <v>91.91</v>
      </c>
      <c r="F53" s="8">
        <v>78.48</v>
      </c>
      <c r="G53" s="14">
        <v>100.6</v>
      </c>
      <c r="H53" s="14">
        <v>89.75</v>
      </c>
      <c r="I53" s="1">
        <v>77.12</v>
      </c>
      <c r="J53" s="11">
        <v>80.569999999999993</v>
      </c>
      <c r="K53" s="8">
        <v>71.599999999999994</v>
      </c>
      <c r="L53" s="8">
        <v>70.12</v>
      </c>
    </row>
    <row r="54" spans="1:12" ht="16.95" customHeight="1" x14ac:dyDescent="0.3">
      <c r="A54" s="86"/>
      <c r="B54" s="87"/>
      <c r="C54" s="11">
        <v>97.38</v>
      </c>
      <c r="D54" s="14">
        <v>102.64</v>
      </c>
      <c r="E54" s="14">
        <v>91.81</v>
      </c>
      <c r="F54" s="8">
        <v>78.3</v>
      </c>
      <c r="G54" s="14">
        <v>100.65</v>
      </c>
      <c r="H54" s="14">
        <v>89.47</v>
      </c>
      <c r="I54" s="1">
        <v>77.47</v>
      </c>
      <c r="J54" s="11">
        <v>80.88</v>
      </c>
      <c r="K54" s="8">
        <v>71.739999999999995</v>
      </c>
      <c r="L54" s="8">
        <v>70.260000000000005</v>
      </c>
    </row>
    <row r="55" spans="1:12" ht="16.95" customHeight="1" x14ac:dyDescent="0.3">
      <c r="A55" s="86"/>
      <c r="B55" s="87"/>
      <c r="C55" s="11">
        <v>97.19</v>
      </c>
      <c r="D55" s="14">
        <v>102.33</v>
      </c>
      <c r="E55" s="14">
        <v>91.89</v>
      </c>
      <c r="F55" s="8">
        <v>78.33</v>
      </c>
      <c r="G55" s="14">
        <v>100.71</v>
      </c>
      <c r="H55" s="14">
        <v>89.51</v>
      </c>
      <c r="I55" s="1">
        <v>77.55</v>
      </c>
      <c r="J55" s="11">
        <v>81.08</v>
      </c>
      <c r="K55" s="8">
        <v>71.58</v>
      </c>
      <c r="L55" s="8">
        <v>70.14</v>
      </c>
    </row>
    <row r="56" spans="1:12" ht="16.95" customHeight="1" x14ac:dyDescent="0.3">
      <c r="A56" s="86"/>
      <c r="B56" s="87"/>
      <c r="C56" s="11">
        <v>97.47</v>
      </c>
      <c r="D56" s="14">
        <v>103.36</v>
      </c>
      <c r="E56" s="14">
        <v>91.98</v>
      </c>
      <c r="F56" s="8">
        <v>78.3</v>
      </c>
      <c r="G56" s="14">
        <v>101.19</v>
      </c>
      <c r="H56" s="14">
        <v>89.5</v>
      </c>
      <c r="I56" s="1">
        <v>77.59</v>
      </c>
      <c r="J56" s="11">
        <v>81.55</v>
      </c>
      <c r="K56" s="8">
        <v>71.489999999999995</v>
      </c>
      <c r="L56" s="8">
        <v>70.260000000000005</v>
      </c>
    </row>
    <row r="57" spans="1:12" ht="16.95" customHeight="1" x14ac:dyDescent="0.3">
      <c r="A57" s="86"/>
      <c r="B57" s="87"/>
      <c r="C57" s="11">
        <v>97.61</v>
      </c>
      <c r="D57" s="14">
        <v>102.85</v>
      </c>
      <c r="E57" s="14">
        <v>92.26</v>
      </c>
      <c r="F57" s="8">
        <v>78.290000000000006</v>
      </c>
      <c r="G57" s="14">
        <v>100.97</v>
      </c>
      <c r="H57" s="14">
        <v>89.48</v>
      </c>
      <c r="I57" s="1">
        <v>77.69</v>
      </c>
      <c r="J57" s="11">
        <v>81.59</v>
      </c>
      <c r="K57" s="8">
        <v>71.569999999999993</v>
      </c>
      <c r="L57" s="8">
        <v>69.849999999999994</v>
      </c>
    </row>
    <row r="58" spans="1:12" ht="16.95" customHeight="1" x14ac:dyDescent="0.3">
      <c r="A58" s="86"/>
      <c r="B58" s="87"/>
      <c r="C58" s="11">
        <v>97.74</v>
      </c>
      <c r="D58" s="14">
        <v>103.66</v>
      </c>
      <c r="E58" s="14">
        <v>91.65</v>
      </c>
      <c r="F58" s="8">
        <v>78.42</v>
      </c>
      <c r="G58" s="14">
        <v>101.52</v>
      </c>
      <c r="H58" s="14">
        <v>89.78</v>
      </c>
      <c r="I58" s="1">
        <v>77.760000000000005</v>
      </c>
      <c r="J58" s="11">
        <v>81.209999999999994</v>
      </c>
      <c r="K58" s="8">
        <v>71.58</v>
      </c>
      <c r="L58" s="8">
        <v>69.7</v>
      </c>
    </row>
    <row r="59" spans="1:12" ht="16.95" customHeight="1" x14ac:dyDescent="0.3">
      <c r="A59" s="86"/>
      <c r="B59" s="87"/>
      <c r="C59" s="11">
        <v>97.49</v>
      </c>
      <c r="D59" s="14">
        <v>103.11</v>
      </c>
      <c r="E59" s="14">
        <v>91.41</v>
      </c>
      <c r="F59" s="8">
        <v>78.430000000000007</v>
      </c>
      <c r="G59" s="14">
        <v>100.61</v>
      </c>
      <c r="H59" s="14">
        <v>89.61</v>
      </c>
      <c r="I59" s="1">
        <v>77.8</v>
      </c>
      <c r="J59" s="11">
        <v>81.16</v>
      </c>
      <c r="K59" s="8">
        <v>71.540000000000006</v>
      </c>
      <c r="L59" s="8">
        <v>70.040000000000006</v>
      </c>
    </row>
    <row r="60" spans="1:12" ht="16.95" customHeight="1" x14ac:dyDescent="0.3">
      <c r="A60" s="86"/>
      <c r="B60" s="87"/>
      <c r="C60" s="11">
        <v>97.46</v>
      </c>
      <c r="D60" s="14">
        <v>102.19</v>
      </c>
      <c r="E60" s="14">
        <v>91.2</v>
      </c>
      <c r="F60" s="8">
        <v>78.25</v>
      </c>
      <c r="G60" s="14">
        <v>100.91</v>
      </c>
      <c r="H60" s="14">
        <v>90.42</v>
      </c>
      <c r="I60" s="1">
        <v>77.78</v>
      </c>
      <c r="J60" s="11">
        <v>81.17</v>
      </c>
      <c r="K60" s="8">
        <v>71.53</v>
      </c>
      <c r="L60" s="8">
        <v>69.89</v>
      </c>
    </row>
    <row r="61" spans="1:12" ht="16.95" customHeight="1" x14ac:dyDescent="0.3">
      <c r="A61" s="86"/>
      <c r="B61" s="87"/>
      <c r="C61" s="11">
        <v>98.22</v>
      </c>
      <c r="D61" s="14">
        <v>103.2</v>
      </c>
      <c r="E61" s="14">
        <v>91</v>
      </c>
      <c r="F61" s="8">
        <v>78.42</v>
      </c>
      <c r="G61" s="14">
        <v>101.18</v>
      </c>
      <c r="H61" s="14">
        <v>90.62</v>
      </c>
      <c r="I61" s="1">
        <v>77.91</v>
      </c>
      <c r="J61" s="11">
        <v>81.459999999999994</v>
      </c>
      <c r="K61" s="8">
        <v>71.55</v>
      </c>
      <c r="L61" s="8">
        <v>70.319999999999993</v>
      </c>
    </row>
    <row r="62" spans="1:12" ht="16.95" customHeight="1" thickBot="1" x14ac:dyDescent="0.35">
      <c r="A62" s="90"/>
      <c r="B62" s="91"/>
      <c r="C62" s="12">
        <v>97.59</v>
      </c>
      <c r="D62" s="15">
        <v>104.08</v>
      </c>
      <c r="E62" s="15">
        <v>91.01</v>
      </c>
      <c r="F62" s="4">
        <v>78.47</v>
      </c>
      <c r="G62" s="15">
        <v>100.5</v>
      </c>
      <c r="H62" s="15">
        <v>90.07</v>
      </c>
      <c r="I62" s="6">
        <v>77.819999999999993</v>
      </c>
      <c r="J62" s="12">
        <v>81.13</v>
      </c>
      <c r="K62" s="4">
        <v>71.510000000000005</v>
      </c>
      <c r="L62" s="4">
        <v>70.31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F12" sqref="F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0" t="s">
        <v>4</v>
      </c>
      <c r="B1" s="49" t="s">
        <v>3</v>
      </c>
      <c r="C1" s="80">
        <f>Punkter!$A$2</f>
        <v>0.01</v>
      </c>
      <c r="D1" s="82"/>
      <c r="E1" s="82"/>
      <c r="F1" s="83"/>
      <c r="G1" s="80">
        <f>Punkter!$A$3</f>
        <v>0.08</v>
      </c>
      <c r="H1" s="82"/>
      <c r="I1" s="83"/>
      <c r="J1" s="80">
        <f>Punkter!$A$4</f>
        <v>0.34</v>
      </c>
      <c r="K1" s="83"/>
      <c r="L1" s="18">
        <f>Punkter!$A$5</f>
        <v>2</v>
      </c>
    </row>
    <row r="2" spans="1:18" ht="17.399999999999999" customHeight="1" thickBot="1" x14ac:dyDescent="0.35">
      <c r="A2" s="81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4">
        <f>Punkter!$C$2</f>
        <v>1</v>
      </c>
      <c r="B3" s="85"/>
      <c r="C3" s="2">
        <v>64.02</v>
      </c>
      <c r="D3" s="14">
        <v>45.4</v>
      </c>
      <c r="E3" s="13">
        <v>39.950000000000003</v>
      </c>
      <c r="F3" s="49">
        <v>39.43</v>
      </c>
      <c r="G3" s="13">
        <v>40.01</v>
      </c>
      <c r="H3" s="38">
        <v>34.409999999999997</v>
      </c>
      <c r="I3" s="51">
        <v>39.85</v>
      </c>
      <c r="J3" s="10">
        <v>28.64</v>
      </c>
      <c r="K3" s="49">
        <v>39.630000000000003</v>
      </c>
      <c r="L3" s="49">
        <v>32.299999999999997</v>
      </c>
    </row>
    <row r="4" spans="1:18" ht="17.399999999999999" customHeight="1" x14ac:dyDescent="0.3">
      <c r="A4" s="86"/>
      <c r="B4" s="87"/>
      <c r="C4" s="2">
        <v>63.67</v>
      </c>
      <c r="D4" s="14">
        <v>45.39</v>
      </c>
      <c r="E4" s="14">
        <v>39.76</v>
      </c>
      <c r="F4" s="8">
        <v>39.520000000000003</v>
      </c>
      <c r="G4" s="14">
        <v>41.63</v>
      </c>
      <c r="H4" s="37">
        <v>34.479999999999997</v>
      </c>
      <c r="I4" s="1">
        <v>39.83</v>
      </c>
      <c r="J4" s="11">
        <v>28.7</v>
      </c>
      <c r="K4" s="8">
        <v>39.5</v>
      </c>
      <c r="L4" s="8">
        <v>32.07</v>
      </c>
      <c r="N4" s="79" t="s">
        <v>6</v>
      </c>
      <c r="O4" s="79"/>
      <c r="P4" s="79"/>
      <c r="Q4" s="79"/>
      <c r="R4" s="79"/>
    </row>
    <row r="5" spans="1:18" ht="17.399999999999999" customHeight="1" x14ac:dyDescent="0.3">
      <c r="A5" s="86"/>
      <c r="B5" s="87"/>
      <c r="C5" s="2">
        <v>63.97</v>
      </c>
      <c r="D5" s="14">
        <v>45</v>
      </c>
      <c r="E5" s="14">
        <v>39.72</v>
      </c>
      <c r="F5" s="9">
        <v>39.51</v>
      </c>
      <c r="G5" s="14">
        <v>40.380000000000003</v>
      </c>
      <c r="H5" s="37">
        <v>34.369999999999997</v>
      </c>
      <c r="I5" s="1">
        <v>39.770000000000003</v>
      </c>
      <c r="J5" s="11">
        <v>28.77</v>
      </c>
      <c r="K5" s="8">
        <v>39.33</v>
      </c>
      <c r="L5" s="8">
        <v>32.119999999999997</v>
      </c>
      <c r="N5" s="79" t="s">
        <v>7</v>
      </c>
      <c r="O5" s="79"/>
      <c r="P5" s="79" t="s">
        <v>45</v>
      </c>
      <c r="Q5" s="79"/>
      <c r="R5" s="79"/>
    </row>
    <row r="6" spans="1:18" ht="17.399999999999999" customHeight="1" x14ac:dyDescent="0.3">
      <c r="A6" s="86"/>
      <c r="B6" s="87"/>
      <c r="C6" s="2">
        <v>63.25</v>
      </c>
      <c r="D6" s="14">
        <v>45.15</v>
      </c>
      <c r="E6" s="14">
        <v>39.58</v>
      </c>
      <c r="F6" s="9">
        <v>39.54</v>
      </c>
      <c r="G6" s="14">
        <v>40.98</v>
      </c>
      <c r="H6" s="39">
        <v>34.47</v>
      </c>
      <c r="I6" s="1">
        <v>39.81</v>
      </c>
      <c r="J6" s="11">
        <v>28.77</v>
      </c>
      <c r="K6" s="8">
        <v>39.47</v>
      </c>
      <c r="L6" s="8">
        <v>32.1</v>
      </c>
      <c r="N6" s="79" t="s">
        <v>8</v>
      </c>
      <c r="O6" s="79"/>
      <c r="P6" s="79" t="s">
        <v>45</v>
      </c>
      <c r="Q6" s="79"/>
      <c r="R6" s="79"/>
    </row>
    <row r="7" spans="1:18" ht="17.399999999999999" customHeight="1" x14ac:dyDescent="0.3">
      <c r="A7" s="86"/>
      <c r="B7" s="87"/>
      <c r="C7" s="2">
        <v>63.54</v>
      </c>
      <c r="D7" s="14">
        <v>45.2</v>
      </c>
      <c r="E7" s="14">
        <v>39.590000000000003</v>
      </c>
      <c r="F7" s="8">
        <v>39.47</v>
      </c>
      <c r="G7" s="14">
        <v>40.840000000000003</v>
      </c>
      <c r="H7" s="37">
        <v>34.43</v>
      </c>
      <c r="I7" s="1">
        <v>39.86</v>
      </c>
      <c r="J7" s="11">
        <v>28.75</v>
      </c>
      <c r="K7" s="8">
        <v>39.19</v>
      </c>
      <c r="L7" s="8">
        <v>32.159999999999997</v>
      </c>
      <c r="N7" s="79" t="s">
        <v>9</v>
      </c>
      <c r="O7" s="79"/>
      <c r="P7" s="79" t="s">
        <v>46</v>
      </c>
      <c r="Q7" s="79"/>
      <c r="R7" s="79"/>
    </row>
    <row r="8" spans="1:18" ht="17.399999999999999" customHeight="1" x14ac:dyDescent="0.3">
      <c r="A8" s="86"/>
      <c r="B8" s="87"/>
      <c r="C8" s="2">
        <v>62.64</v>
      </c>
      <c r="D8" s="14">
        <v>45.12</v>
      </c>
      <c r="E8" s="14">
        <v>39.590000000000003</v>
      </c>
      <c r="F8" s="8">
        <v>39.56</v>
      </c>
      <c r="G8" s="14">
        <v>40.68</v>
      </c>
      <c r="H8" s="37">
        <v>34.5</v>
      </c>
      <c r="I8" s="1">
        <v>39.93</v>
      </c>
      <c r="J8" s="11">
        <v>28.71</v>
      </c>
      <c r="K8" s="8">
        <v>39.28</v>
      </c>
      <c r="L8" s="8">
        <v>32.119999999999997</v>
      </c>
      <c r="N8" s="79" t="s">
        <v>10</v>
      </c>
      <c r="O8" s="79"/>
      <c r="P8" s="79">
        <v>858</v>
      </c>
      <c r="Q8" s="79"/>
      <c r="R8" s="79"/>
    </row>
    <row r="9" spans="1:18" ht="17.399999999999999" customHeight="1" x14ac:dyDescent="0.3">
      <c r="A9" s="86"/>
      <c r="B9" s="87"/>
      <c r="C9" s="2">
        <v>62.7</v>
      </c>
      <c r="D9" s="14">
        <v>45.19</v>
      </c>
      <c r="E9" s="14">
        <v>39.57</v>
      </c>
      <c r="F9" s="8">
        <v>39.51</v>
      </c>
      <c r="G9" s="14">
        <v>40.549999999999997</v>
      </c>
      <c r="H9" s="37">
        <v>34.47</v>
      </c>
      <c r="I9" s="1">
        <v>39.799999999999997</v>
      </c>
      <c r="J9" s="11">
        <v>28.68</v>
      </c>
      <c r="K9" s="8">
        <v>39.11</v>
      </c>
      <c r="L9" s="8">
        <v>32.11</v>
      </c>
      <c r="N9" s="79" t="s">
        <v>11</v>
      </c>
      <c r="O9" s="79"/>
      <c r="P9" s="88">
        <v>42673</v>
      </c>
      <c r="Q9" s="79"/>
      <c r="R9" s="79"/>
    </row>
    <row r="10" spans="1:18" ht="17.399999999999999" customHeight="1" x14ac:dyDescent="0.3">
      <c r="A10" s="86"/>
      <c r="B10" s="87"/>
      <c r="C10" s="2">
        <v>62.33</v>
      </c>
      <c r="D10" s="14">
        <v>45.26</v>
      </c>
      <c r="E10" s="14">
        <v>39.67</v>
      </c>
      <c r="F10" s="8">
        <v>39.5</v>
      </c>
      <c r="G10" s="14">
        <v>40.47</v>
      </c>
      <c r="H10" s="37">
        <v>34.33</v>
      </c>
      <c r="I10" s="1">
        <v>39.869999999999997</v>
      </c>
      <c r="J10" s="11">
        <v>28.75</v>
      </c>
      <c r="K10" s="8">
        <v>39.119999999999997</v>
      </c>
      <c r="L10" s="8">
        <v>32.14</v>
      </c>
      <c r="N10" s="79" t="s">
        <v>12</v>
      </c>
      <c r="O10" s="79"/>
      <c r="P10" s="89"/>
      <c r="Q10" s="79"/>
      <c r="R10" s="79"/>
    </row>
    <row r="11" spans="1:18" ht="17.399999999999999" customHeight="1" x14ac:dyDescent="0.3">
      <c r="A11" s="86"/>
      <c r="B11" s="87"/>
      <c r="C11" s="2">
        <v>62.42</v>
      </c>
      <c r="D11" s="14">
        <v>45.22</v>
      </c>
      <c r="E11" s="14">
        <v>39.5</v>
      </c>
      <c r="F11" s="8">
        <v>39.53</v>
      </c>
      <c r="G11" s="14">
        <v>40.56</v>
      </c>
      <c r="H11" s="37">
        <v>34.380000000000003</v>
      </c>
      <c r="I11" s="1">
        <v>39.89</v>
      </c>
      <c r="J11" s="11">
        <v>28.62</v>
      </c>
      <c r="K11" s="8">
        <v>39.450000000000003</v>
      </c>
      <c r="L11" s="8">
        <v>32.090000000000003</v>
      </c>
      <c r="N11" s="79" t="s">
        <v>13</v>
      </c>
      <c r="O11" s="79"/>
      <c r="P11" s="79"/>
      <c r="Q11" s="79"/>
      <c r="R11" s="79"/>
    </row>
    <row r="12" spans="1:18" ht="17.399999999999999" customHeight="1" thickBot="1" x14ac:dyDescent="0.35">
      <c r="A12" s="86"/>
      <c r="B12" s="87"/>
      <c r="C12" s="50">
        <v>62.69</v>
      </c>
      <c r="D12" s="15">
        <v>45.28</v>
      </c>
      <c r="E12" s="15">
        <v>39.479999999999997</v>
      </c>
      <c r="F12" s="4">
        <v>39.450000000000003</v>
      </c>
      <c r="G12" s="15">
        <v>40.39</v>
      </c>
      <c r="H12" s="36">
        <v>34.43</v>
      </c>
      <c r="I12" s="6">
        <v>39.83</v>
      </c>
      <c r="J12" s="12">
        <v>28.68</v>
      </c>
      <c r="K12" s="4">
        <v>39.590000000000003</v>
      </c>
      <c r="L12" s="4">
        <v>32.07</v>
      </c>
      <c r="N12" s="79" t="s">
        <v>14</v>
      </c>
      <c r="O12" s="79"/>
      <c r="P12" s="79" t="s">
        <v>21</v>
      </c>
      <c r="Q12" s="79"/>
      <c r="R12" s="79"/>
    </row>
    <row r="13" spans="1:18" ht="16.95" customHeight="1" x14ac:dyDescent="0.3">
      <c r="A13" s="84">
        <f>Punkter!$C$3</f>
        <v>2</v>
      </c>
      <c r="B13" s="85"/>
      <c r="C13" s="2">
        <v>58.93</v>
      </c>
      <c r="D13" s="14">
        <v>52.73</v>
      </c>
      <c r="E13" s="14">
        <v>51</v>
      </c>
      <c r="F13" s="8">
        <v>41.94</v>
      </c>
      <c r="G13" s="14">
        <v>44.45</v>
      </c>
      <c r="H13" s="37">
        <v>44.09</v>
      </c>
      <c r="I13" s="1">
        <v>40.450000000000003</v>
      </c>
      <c r="J13" s="11">
        <v>38.479999999999997</v>
      </c>
      <c r="K13" s="8">
        <v>54.57</v>
      </c>
      <c r="L13" s="8">
        <v>37.86</v>
      </c>
    </row>
    <row r="14" spans="1:18" ht="16.95" customHeight="1" x14ac:dyDescent="0.3">
      <c r="A14" s="86"/>
      <c r="B14" s="87"/>
      <c r="C14" s="2">
        <v>59.04</v>
      </c>
      <c r="D14" s="14">
        <v>52.82</v>
      </c>
      <c r="E14" s="14">
        <v>51.1</v>
      </c>
      <c r="F14" s="8">
        <v>42.9</v>
      </c>
      <c r="G14" s="14">
        <v>44.79</v>
      </c>
      <c r="H14" s="37">
        <v>44.2</v>
      </c>
      <c r="I14" s="1">
        <v>40.479999999999997</v>
      </c>
      <c r="J14" s="11">
        <v>38.9</v>
      </c>
      <c r="K14" s="8">
        <v>53.93</v>
      </c>
      <c r="L14" s="8">
        <v>37.5</v>
      </c>
    </row>
    <row r="15" spans="1:18" ht="16.95" customHeight="1" x14ac:dyDescent="0.3">
      <c r="A15" s="86"/>
      <c r="B15" s="87"/>
      <c r="C15" s="2">
        <v>58.45</v>
      </c>
      <c r="D15" s="14">
        <v>52.89</v>
      </c>
      <c r="E15" s="14">
        <v>50.69</v>
      </c>
      <c r="F15" s="8">
        <v>42.16</v>
      </c>
      <c r="G15" s="14">
        <v>44.89</v>
      </c>
      <c r="H15" s="37">
        <v>44.69</v>
      </c>
      <c r="I15" s="1">
        <v>40.25</v>
      </c>
      <c r="J15" s="11">
        <v>38.92</v>
      </c>
      <c r="K15" s="8">
        <v>53.24</v>
      </c>
      <c r="L15" s="8">
        <v>37.53</v>
      </c>
    </row>
    <row r="16" spans="1:18" ht="16.95" customHeight="1" x14ac:dyDescent="0.3">
      <c r="A16" s="86"/>
      <c r="B16" s="87"/>
      <c r="C16" s="2">
        <v>58.56</v>
      </c>
      <c r="D16" s="14">
        <v>53.15</v>
      </c>
      <c r="E16" s="14">
        <v>50.71</v>
      </c>
      <c r="F16" s="8">
        <v>42.25</v>
      </c>
      <c r="G16" s="14">
        <v>44.75</v>
      </c>
      <c r="H16" s="37">
        <v>44.39</v>
      </c>
      <c r="I16" s="1">
        <v>40.32</v>
      </c>
      <c r="J16" s="11">
        <v>37.96</v>
      </c>
      <c r="K16" s="8">
        <v>54.01</v>
      </c>
      <c r="L16" s="8">
        <v>37.35</v>
      </c>
    </row>
    <row r="17" spans="1:12" ht="16.95" customHeight="1" x14ac:dyDescent="0.3">
      <c r="A17" s="86"/>
      <c r="B17" s="87"/>
      <c r="C17" s="2">
        <v>58.12</v>
      </c>
      <c r="D17" s="14">
        <v>52.82</v>
      </c>
      <c r="E17" s="14">
        <v>51.26</v>
      </c>
      <c r="F17" s="8">
        <v>42.35</v>
      </c>
      <c r="G17" s="14">
        <v>45.04</v>
      </c>
      <c r="H17" s="37">
        <v>44.22</v>
      </c>
      <c r="I17" s="1">
        <v>40.44</v>
      </c>
      <c r="J17" s="11">
        <v>38.130000000000003</v>
      </c>
      <c r="K17" s="8">
        <v>54.11</v>
      </c>
      <c r="L17" s="8">
        <v>37.380000000000003</v>
      </c>
    </row>
    <row r="18" spans="1:12" ht="16.95" customHeight="1" x14ac:dyDescent="0.3">
      <c r="A18" s="86"/>
      <c r="B18" s="87"/>
      <c r="C18" s="2">
        <v>58.19</v>
      </c>
      <c r="D18" s="14">
        <v>53.01</v>
      </c>
      <c r="E18" s="14">
        <v>51.3</v>
      </c>
      <c r="F18" s="8">
        <v>42.56</v>
      </c>
      <c r="G18" s="14">
        <v>45.2</v>
      </c>
      <c r="H18" s="37">
        <v>44.2</v>
      </c>
      <c r="I18" s="1">
        <v>40.4</v>
      </c>
      <c r="J18" s="11">
        <v>38.33</v>
      </c>
      <c r="K18" s="8">
        <v>53.54</v>
      </c>
      <c r="L18" s="8">
        <v>37.32</v>
      </c>
    </row>
    <row r="19" spans="1:12" ht="16.95" customHeight="1" x14ac:dyDescent="0.3">
      <c r="A19" s="86"/>
      <c r="B19" s="87"/>
      <c r="C19" s="2">
        <v>58.16</v>
      </c>
      <c r="D19" s="14">
        <v>52.89</v>
      </c>
      <c r="E19" s="14">
        <v>51.33</v>
      </c>
      <c r="F19" s="8">
        <v>42.14</v>
      </c>
      <c r="G19" s="14">
        <v>45.56</v>
      </c>
      <c r="H19" s="37">
        <v>44.18</v>
      </c>
      <c r="I19" s="1">
        <v>40.51</v>
      </c>
      <c r="J19" s="11">
        <v>38.46</v>
      </c>
      <c r="K19" s="8">
        <v>53.77</v>
      </c>
      <c r="L19" s="8">
        <v>37.32</v>
      </c>
    </row>
    <row r="20" spans="1:12" ht="16.95" customHeight="1" x14ac:dyDescent="0.3">
      <c r="A20" s="86"/>
      <c r="B20" s="87"/>
      <c r="C20" s="2">
        <v>58.08</v>
      </c>
      <c r="D20" s="14">
        <v>52.92</v>
      </c>
      <c r="E20" s="14">
        <v>51.51</v>
      </c>
      <c r="F20" s="8">
        <v>42.92</v>
      </c>
      <c r="G20" s="14">
        <v>45.46</v>
      </c>
      <c r="H20" s="37">
        <v>44.29</v>
      </c>
      <c r="I20" s="1">
        <v>40.44</v>
      </c>
      <c r="J20" s="11">
        <v>38.869999999999997</v>
      </c>
      <c r="K20" s="8">
        <v>53.99</v>
      </c>
      <c r="L20" s="8">
        <v>37.4</v>
      </c>
    </row>
    <row r="21" spans="1:12" ht="16.95" customHeight="1" x14ac:dyDescent="0.3">
      <c r="A21" s="86"/>
      <c r="B21" s="87"/>
      <c r="C21" s="2">
        <v>58.07</v>
      </c>
      <c r="D21" s="14">
        <v>53.17</v>
      </c>
      <c r="E21" s="14">
        <v>51.57</v>
      </c>
      <c r="F21" s="8">
        <v>42.91</v>
      </c>
      <c r="G21" s="14">
        <v>45.5</v>
      </c>
      <c r="H21" s="37">
        <v>44.07</v>
      </c>
      <c r="I21" s="1">
        <v>40.479999999999997</v>
      </c>
      <c r="J21" s="11">
        <v>37.79</v>
      </c>
      <c r="K21" s="8">
        <v>53.62</v>
      </c>
      <c r="L21" s="8">
        <v>37.4</v>
      </c>
    </row>
    <row r="22" spans="1:12" ht="16.95" customHeight="1" thickBot="1" x14ac:dyDescent="0.35">
      <c r="A22" s="86"/>
      <c r="B22" s="87"/>
      <c r="C22" s="50">
        <v>57.71</v>
      </c>
      <c r="D22" s="15">
        <v>53.22</v>
      </c>
      <c r="E22" s="14">
        <v>51.61</v>
      </c>
      <c r="F22" s="8">
        <v>42.88</v>
      </c>
      <c r="G22" s="14">
        <v>45.66</v>
      </c>
      <c r="H22" s="37">
        <v>44.14</v>
      </c>
      <c r="I22" s="1">
        <v>40.42</v>
      </c>
      <c r="J22" s="11">
        <v>38.07</v>
      </c>
      <c r="K22" s="8">
        <v>53.84</v>
      </c>
      <c r="L22" s="8">
        <v>37.299999999999997</v>
      </c>
    </row>
    <row r="23" spans="1:12" ht="16.95" customHeight="1" x14ac:dyDescent="0.3">
      <c r="A23" s="84">
        <v>4</v>
      </c>
      <c r="B23" s="85"/>
      <c r="C23" s="2">
        <v>69.38</v>
      </c>
      <c r="D23" s="14">
        <v>63.87</v>
      </c>
      <c r="E23" s="13">
        <v>60.69</v>
      </c>
      <c r="F23" s="49">
        <v>49.59</v>
      </c>
      <c r="G23" s="13">
        <v>57.07</v>
      </c>
      <c r="H23" s="38">
        <v>56.92</v>
      </c>
      <c r="I23" s="51">
        <v>43.34</v>
      </c>
      <c r="J23" s="10">
        <v>50.83</v>
      </c>
      <c r="K23" s="49">
        <v>43.66</v>
      </c>
      <c r="L23" s="49">
        <v>43.75</v>
      </c>
    </row>
    <row r="24" spans="1:12" ht="16.95" customHeight="1" x14ac:dyDescent="0.3">
      <c r="A24" s="86"/>
      <c r="B24" s="87"/>
      <c r="C24" s="2">
        <v>71.27</v>
      </c>
      <c r="D24" s="14">
        <v>65.19</v>
      </c>
      <c r="E24" s="14">
        <v>60.9</v>
      </c>
      <c r="F24" s="8">
        <v>49.17</v>
      </c>
      <c r="G24" s="14">
        <v>56.35</v>
      </c>
      <c r="H24" s="37">
        <v>57.51</v>
      </c>
      <c r="I24" s="1">
        <v>43.44</v>
      </c>
      <c r="J24" s="11">
        <v>50.5</v>
      </c>
      <c r="K24" s="8">
        <v>42.67</v>
      </c>
      <c r="L24" s="8">
        <v>43.41</v>
      </c>
    </row>
    <row r="25" spans="1:12" ht="16.95" customHeight="1" x14ac:dyDescent="0.3">
      <c r="A25" s="86"/>
      <c r="B25" s="87"/>
      <c r="C25" s="2">
        <v>70.52</v>
      </c>
      <c r="D25" s="14">
        <v>65.040000000000006</v>
      </c>
      <c r="E25" s="14">
        <v>60.41</v>
      </c>
      <c r="F25" s="8">
        <v>49.07</v>
      </c>
      <c r="G25" s="14">
        <v>58.24</v>
      </c>
      <c r="H25" s="37">
        <v>57.45</v>
      </c>
      <c r="I25" s="1">
        <v>43.34</v>
      </c>
      <c r="J25" s="11">
        <v>51.01</v>
      </c>
      <c r="K25" s="8">
        <v>43.6</v>
      </c>
      <c r="L25" s="8">
        <v>43.15</v>
      </c>
    </row>
    <row r="26" spans="1:12" ht="16.95" customHeight="1" x14ac:dyDescent="0.3">
      <c r="A26" s="86"/>
      <c r="B26" s="87"/>
      <c r="C26" s="2">
        <v>70.650000000000006</v>
      </c>
      <c r="D26" s="14">
        <v>64.959999999999994</v>
      </c>
      <c r="E26" s="14">
        <v>60.29</v>
      </c>
      <c r="F26" s="8">
        <v>48.91</v>
      </c>
      <c r="G26" s="14">
        <v>58.83</v>
      </c>
      <c r="H26" s="37">
        <v>57.18</v>
      </c>
      <c r="I26" s="1">
        <v>43.22</v>
      </c>
      <c r="J26" s="11">
        <v>50.14</v>
      </c>
      <c r="K26" s="8">
        <v>43.12</v>
      </c>
      <c r="L26" s="8">
        <v>43.23</v>
      </c>
    </row>
    <row r="27" spans="1:12" ht="16.95" customHeight="1" x14ac:dyDescent="0.3">
      <c r="A27" s="86"/>
      <c r="B27" s="87"/>
      <c r="C27" s="2">
        <v>70.28</v>
      </c>
      <c r="D27" s="14">
        <v>65.08</v>
      </c>
      <c r="E27" s="14">
        <v>60.08</v>
      </c>
      <c r="F27" s="8">
        <v>48.85</v>
      </c>
      <c r="G27" s="14">
        <v>58.7</v>
      </c>
      <c r="H27" s="37">
        <v>57.04</v>
      </c>
      <c r="I27" s="1">
        <v>43.27</v>
      </c>
      <c r="J27" s="11">
        <v>50.38</v>
      </c>
      <c r="K27" s="8">
        <v>43.18</v>
      </c>
      <c r="L27" s="8">
        <v>43.05</v>
      </c>
    </row>
    <row r="28" spans="1:12" ht="16.95" customHeight="1" x14ac:dyDescent="0.3">
      <c r="A28" s="86"/>
      <c r="B28" s="87"/>
      <c r="C28" s="2">
        <v>70.39</v>
      </c>
      <c r="D28" s="14">
        <v>64.78</v>
      </c>
      <c r="E28" s="14">
        <v>60.49</v>
      </c>
      <c r="F28" s="8">
        <v>48.9</v>
      </c>
      <c r="G28" s="14">
        <v>58.12</v>
      </c>
      <c r="H28" s="37">
        <v>57.41</v>
      </c>
      <c r="I28" s="1">
        <v>43.28</v>
      </c>
      <c r="J28" s="11">
        <v>50.22</v>
      </c>
      <c r="K28" s="8">
        <v>43.48</v>
      </c>
      <c r="L28" s="8">
        <v>42.99</v>
      </c>
    </row>
    <row r="29" spans="1:12" ht="16.95" customHeight="1" x14ac:dyDescent="0.3">
      <c r="A29" s="86"/>
      <c r="B29" s="87"/>
      <c r="C29" s="2">
        <v>70.12</v>
      </c>
      <c r="D29" s="14">
        <v>65.319999999999993</v>
      </c>
      <c r="E29" s="14">
        <v>60.5</v>
      </c>
      <c r="F29" s="8">
        <v>48.89</v>
      </c>
      <c r="G29" s="14">
        <v>58.12</v>
      </c>
      <c r="H29" s="37">
        <v>57.09</v>
      </c>
      <c r="I29" s="1">
        <v>43.3</v>
      </c>
      <c r="J29" s="11">
        <v>50.16</v>
      </c>
      <c r="K29" s="8" t="s">
        <v>47</v>
      </c>
      <c r="L29" s="8">
        <v>43.17</v>
      </c>
    </row>
    <row r="30" spans="1:12" ht="16.95" customHeight="1" x14ac:dyDescent="0.3">
      <c r="A30" s="86"/>
      <c r="B30" s="87"/>
      <c r="C30" s="2">
        <v>70.23</v>
      </c>
      <c r="D30" s="14">
        <v>64.97</v>
      </c>
      <c r="E30" s="14">
        <v>60.39</v>
      </c>
      <c r="F30" s="8">
        <v>48.96</v>
      </c>
      <c r="G30" s="14">
        <v>57.65</v>
      </c>
      <c r="H30" s="37">
        <v>57.92</v>
      </c>
      <c r="I30" s="1">
        <v>43.36</v>
      </c>
      <c r="J30" s="11">
        <v>50.13</v>
      </c>
      <c r="K30" s="8">
        <v>43.44</v>
      </c>
      <c r="L30" s="8">
        <v>43.54</v>
      </c>
    </row>
    <row r="31" spans="1:12" ht="16.95" customHeight="1" x14ac:dyDescent="0.3">
      <c r="A31" s="86"/>
      <c r="B31" s="87"/>
      <c r="C31" s="2">
        <v>69.87</v>
      </c>
      <c r="D31" s="14">
        <v>64.38</v>
      </c>
      <c r="E31" s="14">
        <v>60.4</v>
      </c>
      <c r="F31" s="8">
        <v>48.84</v>
      </c>
      <c r="G31" s="14">
        <v>56.11</v>
      </c>
      <c r="H31" s="37">
        <v>57.49</v>
      </c>
      <c r="I31" s="1">
        <v>43.34</v>
      </c>
      <c r="J31" s="11">
        <v>50.56</v>
      </c>
      <c r="K31" s="8">
        <v>42.81</v>
      </c>
      <c r="L31" s="8">
        <v>43.7</v>
      </c>
    </row>
    <row r="32" spans="1:12" ht="16.95" customHeight="1" thickBot="1" x14ac:dyDescent="0.35">
      <c r="A32" s="86"/>
      <c r="B32" s="87"/>
      <c r="C32" s="50">
        <v>69.88</v>
      </c>
      <c r="D32" s="15">
        <v>64.13</v>
      </c>
      <c r="E32" s="15">
        <v>61.18</v>
      </c>
      <c r="F32" s="4">
        <v>48.8</v>
      </c>
      <c r="G32" s="15">
        <v>55.94</v>
      </c>
      <c r="H32" s="36">
        <v>57.82</v>
      </c>
      <c r="I32" s="6">
        <v>43.31</v>
      </c>
      <c r="J32" s="12">
        <v>50.73</v>
      </c>
      <c r="K32" s="4">
        <v>43</v>
      </c>
      <c r="L32" s="4">
        <v>43.56</v>
      </c>
    </row>
    <row r="33" spans="1:12" ht="16.95" customHeight="1" x14ac:dyDescent="0.3">
      <c r="A33" s="84">
        <v>8</v>
      </c>
      <c r="B33" s="85"/>
      <c r="C33" s="2">
        <v>84.93</v>
      </c>
      <c r="D33" s="14">
        <v>75.400000000000006</v>
      </c>
      <c r="E33" s="14">
        <v>68.989999999999995</v>
      </c>
      <c r="F33" s="8">
        <v>55.84</v>
      </c>
      <c r="G33" s="14">
        <v>74.78</v>
      </c>
      <c r="H33" s="37">
        <v>66.42</v>
      </c>
      <c r="I33" s="1">
        <v>51.02</v>
      </c>
      <c r="J33" s="11">
        <v>63.35</v>
      </c>
      <c r="K33" s="8">
        <v>48.15</v>
      </c>
      <c r="L33" s="8">
        <v>46.17</v>
      </c>
    </row>
    <row r="34" spans="1:12" ht="16.95" customHeight="1" x14ac:dyDescent="0.3">
      <c r="A34" s="86"/>
      <c r="B34" s="87"/>
      <c r="C34" s="2">
        <v>86.3</v>
      </c>
      <c r="D34" s="14">
        <v>75.53</v>
      </c>
      <c r="E34" s="14">
        <v>69.5</v>
      </c>
      <c r="F34" s="8">
        <v>55.74</v>
      </c>
      <c r="G34" s="14">
        <v>74.88</v>
      </c>
      <c r="H34" s="37">
        <v>66.45</v>
      </c>
      <c r="I34" s="1">
        <v>50.94</v>
      </c>
      <c r="J34" s="11">
        <v>63.34</v>
      </c>
      <c r="K34" s="8">
        <v>48.18</v>
      </c>
      <c r="L34" s="8">
        <v>46.76</v>
      </c>
    </row>
    <row r="35" spans="1:12" ht="16.95" customHeight="1" x14ac:dyDescent="0.3">
      <c r="A35" s="86"/>
      <c r="B35" s="87"/>
      <c r="C35" s="2">
        <v>86.35</v>
      </c>
      <c r="D35" s="14">
        <v>75.88</v>
      </c>
      <c r="E35" s="14">
        <v>69.47</v>
      </c>
      <c r="F35" s="8">
        <v>55.71</v>
      </c>
      <c r="G35" s="14">
        <v>74.349999999999994</v>
      </c>
      <c r="H35" s="37">
        <v>66.819999999999993</v>
      </c>
      <c r="I35" s="1">
        <v>50.8</v>
      </c>
      <c r="J35" s="11">
        <v>62.98</v>
      </c>
      <c r="K35" s="8">
        <v>47.97</v>
      </c>
      <c r="L35" s="8">
        <v>46.03</v>
      </c>
    </row>
    <row r="36" spans="1:12" ht="16.95" customHeight="1" x14ac:dyDescent="0.3">
      <c r="A36" s="86"/>
      <c r="B36" s="87"/>
      <c r="C36" s="2">
        <v>86.02</v>
      </c>
      <c r="D36" s="14">
        <v>75.55</v>
      </c>
      <c r="E36" s="14">
        <v>69.73</v>
      </c>
      <c r="F36" s="8">
        <v>55.68</v>
      </c>
      <c r="G36" s="14">
        <v>74.260000000000005</v>
      </c>
      <c r="H36" s="37">
        <v>66.78</v>
      </c>
      <c r="I36" s="1">
        <v>50.8</v>
      </c>
      <c r="J36" s="11">
        <v>62.56</v>
      </c>
      <c r="K36" s="8">
        <v>48.12</v>
      </c>
      <c r="L36" s="8">
        <v>46.14</v>
      </c>
    </row>
    <row r="37" spans="1:12" ht="16.95" customHeight="1" x14ac:dyDescent="0.3">
      <c r="A37" s="86"/>
      <c r="B37" s="87"/>
      <c r="C37" s="2">
        <v>85.66</v>
      </c>
      <c r="D37" s="14">
        <v>75.849999999999994</v>
      </c>
      <c r="E37" s="14">
        <v>69.400000000000006</v>
      </c>
      <c r="F37" s="8">
        <v>55.66</v>
      </c>
      <c r="G37" s="14">
        <v>75.11</v>
      </c>
      <c r="H37" s="37">
        <v>66.59</v>
      </c>
      <c r="I37" s="1">
        <v>50.68</v>
      </c>
      <c r="J37" s="11">
        <v>62.33</v>
      </c>
      <c r="K37" s="8">
        <v>48.15</v>
      </c>
      <c r="L37" s="8">
        <v>46.22</v>
      </c>
    </row>
    <row r="38" spans="1:12" ht="16.95" customHeight="1" x14ac:dyDescent="0.3">
      <c r="A38" s="86"/>
      <c r="B38" s="87"/>
      <c r="C38" s="2">
        <v>86.26</v>
      </c>
      <c r="D38" s="14">
        <v>75.59</v>
      </c>
      <c r="E38" s="14">
        <v>69.510000000000005</v>
      </c>
      <c r="F38" s="8">
        <v>55.74</v>
      </c>
      <c r="G38" s="14">
        <v>74.81</v>
      </c>
      <c r="H38" s="37">
        <v>66.41</v>
      </c>
      <c r="I38" s="1">
        <v>50.6</v>
      </c>
      <c r="J38" s="11">
        <v>62.74</v>
      </c>
      <c r="K38" s="8">
        <v>47.93</v>
      </c>
      <c r="L38" s="8">
        <v>46.57</v>
      </c>
    </row>
    <row r="39" spans="1:12" ht="16.95" customHeight="1" x14ac:dyDescent="0.3">
      <c r="A39" s="86"/>
      <c r="B39" s="87"/>
      <c r="C39" s="2">
        <v>85.34</v>
      </c>
      <c r="D39" s="14">
        <v>74.95</v>
      </c>
      <c r="E39" s="14">
        <v>69.55</v>
      </c>
      <c r="F39" s="8">
        <v>55.9</v>
      </c>
      <c r="G39" s="14">
        <v>74.900000000000006</v>
      </c>
      <c r="H39" s="37">
        <v>66</v>
      </c>
      <c r="I39" s="1">
        <v>50.62</v>
      </c>
      <c r="J39" s="11">
        <v>63.21</v>
      </c>
      <c r="K39" s="8">
        <v>48.17</v>
      </c>
      <c r="L39" s="8">
        <v>45.75</v>
      </c>
    </row>
    <row r="40" spans="1:12" ht="16.95" customHeight="1" x14ac:dyDescent="0.3">
      <c r="A40" s="86"/>
      <c r="B40" s="87"/>
      <c r="C40" s="2">
        <v>84.82</v>
      </c>
      <c r="D40" s="14">
        <v>75.06</v>
      </c>
      <c r="E40" s="14">
        <v>69.47</v>
      </c>
      <c r="F40" s="8">
        <v>55.93</v>
      </c>
      <c r="G40" s="14">
        <v>74.98</v>
      </c>
      <c r="H40" s="37">
        <v>66.14</v>
      </c>
      <c r="I40" s="1">
        <v>50.67</v>
      </c>
      <c r="J40" s="11">
        <v>62.27</v>
      </c>
      <c r="K40" s="8">
        <v>48.25</v>
      </c>
      <c r="L40" s="8">
        <v>46.18</v>
      </c>
    </row>
    <row r="41" spans="1:12" ht="16.95" customHeight="1" x14ac:dyDescent="0.3">
      <c r="A41" s="86"/>
      <c r="B41" s="87"/>
      <c r="C41" s="2">
        <v>85.17</v>
      </c>
      <c r="D41" s="14">
        <v>75.08</v>
      </c>
      <c r="E41" s="14">
        <v>69.400000000000006</v>
      </c>
      <c r="F41" s="8">
        <v>55.95</v>
      </c>
      <c r="G41" s="14">
        <v>74.430000000000007</v>
      </c>
      <c r="H41" s="37">
        <v>66.010000000000005</v>
      </c>
      <c r="I41" s="1">
        <v>50.64</v>
      </c>
      <c r="J41" s="11">
        <v>62.75</v>
      </c>
      <c r="K41" s="8">
        <v>48.2</v>
      </c>
      <c r="L41" s="8">
        <v>46.12</v>
      </c>
    </row>
    <row r="42" spans="1:12" ht="16.95" customHeight="1" thickBot="1" x14ac:dyDescent="0.35">
      <c r="A42" s="86"/>
      <c r="B42" s="87"/>
      <c r="C42" s="50">
        <v>85.43</v>
      </c>
      <c r="D42" s="15">
        <v>74.95</v>
      </c>
      <c r="E42" s="15">
        <v>69.260000000000005</v>
      </c>
      <c r="F42" s="8">
        <v>55.87</v>
      </c>
      <c r="G42" s="14">
        <v>74.989999999999995</v>
      </c>
      <c r="H42" s="37">
        <v>66.06</v>
      </c>
      <c r="I42" s="1">
        <v>50.67</v>
      </c>
      <c r="J42" s="11">
        <v>62.95</v>
      </c>
      <c r="K42" s="8">
        <v>48.04</v>
      </c>
      <c r="L42" s="8">
        <v>46.26</v>
      </c>
    </row>
    <row r="43" spans="1:12" ht="16.95" customHeight="1" x14ac:dyDescent="0.3">
      <c r="A43" s="84">
        <v>15</v>
      </c>
      <c r="B43" s="85"/>
      <c r="C43" s="11">
        <v>90.83</v>
      </c>
      <c r="D43" s="14">
        <v>83.81</v>
      </c>
      <c r="E43" s="14">
        <v>86.1</v>
      </c>
      <c r="F43" s="49">
        <v>70.56</v>
      </c>
      <c r="G43" s="13">
        <v>80.14</v>
      </c>
      <c r="H43" s="13">
        <v>80.69</v>
      </c>
      <c r="I43" s="51">
        <v>62.24</v>
      </c>
      <c r="J43" s="10">
        <v>80.150000000000006</v>
      </c>
      <c r="K43" s="49">
        <v>58.66</v>
      </c>
      <c r="L43" s="49">
        <v>50.87</v>
      </c>
    </row>
    <row r="44" spans="1:12" ht="16.95" customHeight="1" x14ac:dyDescent="0.3">
      <c r="A44" s="86"/>
      <c r="B44" s="87"/>
      <c r="C44" s="11">
        <v>91</v>
      </c>
      <c r="D44" s="14">
        <v>83.4</v>
      </c>
      <c r="E44" s="14">
        <v>86.1</v>
      </c>
      <c r="F44" s="8">
        <v>70.61</v>
      </c>
      <c r="G44" s="14">
        <v>79.349999999999994</v>
      </c>
      <c r="H44" s="14">
        <v>80.94</v>
      </c>
      <c r="I44" s="1">
        <v>62.08</v>
      </c>
      <c r="J44" s="11">
        <v>78.5</v>
      </c>
      <c r="K44" s="8">
        <v>58.71</v>
      </c>
      <c r="L44" s="8">
        <v>50.63</v>
      </c>
    </row>
    <row r="45" spans="1:12" ht="16.95" customHeight="1" x14ac:dyDescent="0.3">
      <c r="A45" s="86"/>
      <c r="B45" s="87"/>
      <c r="C45" s="11">
        <v>91</v>
      </c>
      <c r="D45" s="14">
        <v>83.21</v>
      </c>
      <c r="E45" s="14">
        <v>85.13</v>
      </c>
      <c r="F45" s="8">
        <v>70.98</v>
      </c>
      <c r="G45" s="14">
        <v>79.760000000000005</v>
      </c>
      <c r="H45" s="14">
        <v>80.13</v>
      </c>
      <c r="I45" s="1">
        <v>61.97</v>
      </c>
      <c r="J45" s="11">
        <v>80.19</v>
      </c>
      <c r="K45" s="8">
        <v>58.66</v>
      </c>
      <c r="L45" s="8">
        <v>50.95</v>
      </c>
    </row>
    <row r="46" spans="1:12" ht="16.95" customHeight="1" x14ac:dyDescent="0.3">
      <c r="A46" s="86"/>
      <c r="B46" s="87"/>
      <c r="C46" s="11">
        <v>91.42</v>
      </c>
      <c r="D46" s="14">
        <v>83.03</v>
      </c>
      <c r="E46" s="14">
        <v>85.7</v>
      </c>
      <c r="F46" s="8">
        <v>70.91</v>
      </c>
      <c r="G46" s="14">
        <v>79.58</v>
      </c>
      <c r="H46" s="14">
        <v>80.12</v>
      </c>
      <c r="I46" s="1">
        <v>62.03</v>
      </c>
      <c r="J46" s="11">
        <v>79.23</v>
      </c>
      <c r="K46" s="8">
        <v>58.68</v>
      </c>
      <c r="L46" s="8">
        <v>50.69</v>
      </c>
    </row>
    <row r="47" spans="1:12" ht="16.95" customHeight="1" x14ac:dyDescent="0.3">
      <c r="A47" s="86"/>
      <c r="B47" s="87"/>
      <c r="C47" s="11">
        <v>91.4</v>
      </c>
      <c r="D47" s="14">
        <v>83.23</v>
      </c>
      <c r="E47" s="14">
        <v>85.03</v>
      </c>
      <c r="F47" s="8">
        <v>70.709999999999994</v>
      </c>
      <c r="G47" s="14">
        <v>79.64</v>
      </c>
      <c r="H47" s="14">
        <v>79.7</v>
      </c>
      <c r="I47" s="1">
        <v>62.33</v>
      </c>
      <c r="J47" s="11">
        <v>79.88</v>
      </c>
      <c r="K47" s="8">
        <v>58.6</v>
      </c>
      <c r="L47" s="8">
        <v>50.95</v>
      </c>
    </row>
    <row r="48" spans="1:12" ht="16.95" customHeight="1" x14ac:dyDescent="0.3">
      <c r="A48" s="86"/>
      <c r="B48" s="87"/>
      <c r="C48" s="11">
        <v>91.19</v>
      </c>
      <c r="D48" s="14">
        <v>83.89</v>
      </c>
      <c r="E48" s="14">
        <v>85.07</v>
      </c>
      <c r="F48" s="8">
        <v>70.89</v>
      </c>
      <c r="G48" s="14">
        <v>79.989999999999995</v>
      </c>
      <c r="H48" s="14">
        <v>79.760000000000005</v>
      </c>
      <c r="I48" s="1">
        <v>62.19</v>
      </c>
      <c r="J48" s="11">
        <v>78.58</v>
      </c>
      <c r="K48" s="8">
        <v>58.72</v>
      </c>
      <c r="L48" s="8">
        <v>50.72</v>
      </c>
    </row>
    <row r="49" spans="1:12" ht="16.95" customHeight="1" x14ac:dyDescent="0.3">
      <c r="A49" s="86"/>
      <c r="B49" s="87"/>
      <c r="C49" s="11">
        <v>90.81</v>
      </c>
      <c r="D49" s="14">
        <v>83.12</v>
      </c>
      <c r="E49" s="14">
        <v>85.14</v>
      </c>
      <c r="F49" s="8">
        <v>70.819999999999993</v>
      </c>
      <c r="G49" s="14">
        <v>79.42</v>
      </c>
      <c r="H49" s="14">
        <v>79.069999999999993</v>
      </c>
      <c r="I49" s="1">
        <v>62.3</v>
      </c>
      <c r="J49" s="11">
        <v>78.540000000000006</v>
      </c>
      <c r="K49" s="8">
        <v>58.62</v>
      </c>
      <c r="L49" s="8">
        <v>50.71</v>
      </c>
    </row>
    <row r="50" spans="1:12" ht="16.95" customHeight="1" x14ac:dyDescent="0.3">
      <c r="A50" s="86"/>
      <c r="B50" s="87"/>
      <c r="C50" s="11">
        <v>91.03</v>
      </c>
      <c r="D50" s="14">
        <v>83.95</v>
      </c>
      <c r="E50" s="14">
        <v>85.13</v>
      </c>
      <c r="F50" s="8">
        <v>70.95</v>
      </c>
      <c r="G50" s="14">
        <v>79.37</v>
      </c>
      <c r="H50" s="14">
        <v>79.239999999999995</v>
      </c>
      <c r="I50" s="1">
        <v>62.3</v>
      </c>
      <c r="J50" s="11">
        <v>79.84</v>
      </c>
      <c r="K50" s="8">
        <v>58.57</v>
      </c>
      <c r="L50" s="8">
        <v>50.73</v>
      </c>
    </row>
    <row r="51" spans="1:12" ht="16.95" customHeight="1" x14ac:dyDescent="0.3">
      <c r="A51" s="86"/>
      <c r="B51" s="87"/>
      <c r="C51" s="11">
        <v>90.55</v>
      </c>
      <c r="D51" s="14">
        <v>83.93</v>
      </c>
      <c r="E51" s="14">
        <v>85.09</v>
      </c>
      <c r="F51" s="8">
        <v>71.05</v>
      </c>
      <c r="G51" s="14">
        <v>79.62</v>
      </c>
      <c r="H51" s="14">
        <v>79.010000000000005</v>
      </c>
      <c r="I51" s="1">
        <v>62.34</v>
      </c>
      <c r="J51" s="11">
        <v>78.87</v>
      </c>
      <c r="K51" s="8">
        <v>58.6</v>
      </c>
      <c r="L51" s="8">
        <v>50.75</v>
      </c>
    </row>
    <row r="52" spans="1:12" ht="16.95" customHeight="1" thickBot="1" x14ac:dyDescent="0.35">
      <c r="A52" s="86"/>
      <c r="B52" s="87"/>
      <c r="C52" s="12">
        <v>90.78</v>
      </c>
      <c r="D52" s="15">
        <v>82.38</v>
      </c>
      <c r="E52" s="15">
        <v>85.1</v>
      </c>
      <c r="F52" s="4">
        <v>70.790000000000006</v>
      </c>
      <c r="G52" s="15">
        <v>79.22</v>
      </c>
      <c r="H52" s="15">
        <v>79.180000000000007</v>
      </c>
      <c r="I52" s="6">
        <v>62.26</v>
      </c>
      <c r="J52" s="12">
        <v>79.760000000000005</v>
      </c>
      <c r="K52" s="4">
        <v>58.6</v>
      </c>
      <c r="L52" s="4">
        <v>50.73</v>
      </c>
    </row>
    <row r="53" spans="1:12" ht="16.95" customHeight="1" x14ac:dyDescent="0.3">
      <c r="A53" s="84">
        <f>Punkter!$C$7</f>
        <v>30</v>
      </c>
      <c r="B53" s="85"/>
      <c r="C53" s="11">
        <v>90.51</v>
      </c>
      <c r="D53" s="14">
        <v>95.28</v>
      </c>
      <c r="E53" s="14">
        <v>85.82</v>
      </c>
      <c r="F53" s="8">
        <v>83.7</v>
      </c>
      <c r="G53" s="14">
        <v>90.51</v>
      </c>
      <c r="H53" s="14">
        <v>80.89</v>
      </c>
      <c r="I53" s="1">
        <v>72.58</v>
      </c>
      <c r="J53" s="11">
        <v>77.41</v>
      </c>
      <c r="K53" s="8">
        <v>67.94</v>
      </c>
      <c r="L53" s="8">
        <v>60.9</v>
      </c>
    </row>
    <row r="54" spans="1:12" ht="16.95" customHeight="1" x14ac:dyDescent="0.3">
      <c r="A54" s="86"/>
      <c r="B54" s="87"/>
      <c r="C54" s="11">
        <v>90.78</v>
      </c>
      <c r="D54" s="14">
        <v>94.74</v>
      </c>
      <c r="E54" s="14">
        <v>85.08</v>
      </c>
      <c r="F54" s="8">
        <v>83.57</v>
      </c>
      <c r="G54" s="14">
        <v>91.97</v>
      </c>
      <c r="H54" s="14">
        <v>80.959999999999994</v>
      </c>
      <c r="I54" s="1">
        <v>73.22</v>
      </c>
      <c r="J54" s="11">
        <v>77.94</v>
      </c>
      <c r="K54" s="8">
        <v>68.08</v>
      </c>
      <c r="L54" s="8">
        <v>61.41</v>
      </c>
    </row>
    <row r="55" spans="1:12" ht="16.95" customHeight="1" x14ac:dyDescent="0.3">
      <c r="A55" s="86"/>
      <c r="B55" s="87"/>
      <c r="C55" s="11">
        <v>90.97</v>
      </c>
      <c r="D55" s="14">
        <v>94.31</v>
      </c>
      <c r="E55" s="14">
        <v>85.43</v>
      </c>
      <c r="F55" s="8">
        <v>84.3</v>
      </c>
      <c r="G55" s="14">
        <v>90.01</v>
      </c>
      <c r="H55" s="14">
        <v>81.16</v>
      </c>
      <c r="I55" s="1">
        <v>73.23</v>
      </c>
      <c r="J55" s="11">
        <v>78.3</v>
      </c>
      <c r="K55" s="8">
        <v>68.02</v>
      </c>
      <c r="L55" s="8">
        <v>60.97</v>
      </c>
    </row>
    <row r="56" spans="1:12" ht="16.95" customHeight="1" x14ac:dyDescent="0.3">
      <c r="A56" s="86"/>
      <c r="B56" s="87"/>
      <c r="C56" s="11">
        <v>90.81</v>
      </c>
      <c r="D56" s="14">
        <v>96.66</v>
      </c>
      <c r="E56" s="14">
        <v>85.34</v>
      </c>
      <c r="F56" s="8">
        <v>83.61</v>
      </c>
      <c r="G56" s="14">
        <v>90.53</v>
      </c>
      <c r="H56" s="14">
        <v>81.53</v>
      </c>
      <c r="I56" s="1">
        <v>73.239999999999995</v>
      </c>
      <c r="J56" s="11">
        <v>78.67</v>
      </c>
      <c r="K56" s="8">
        <v>68.05</v>
      </c>
      <c r="L56" s="8">
        <v>60.87</v>
      </c>
    </row>
    <row r="57" spans="1:12" ht="16.95" customHeight="1" x14ac:dyDescent="0.3">
      <c r="A57" s="86"/>
      <c r="B57" s="87"/>
      <c r="C57" s="11">
        <v>90.5</v>
      </c>
      <c r="D57" s="14">
        <v>96.31</v>
      </c>
      <c r="E57" s="14">
        <v>86.23</v>
      </c>
      <c r="F57" s="8">
        <v>83.47</v>
      </c>
      <c r="G57" s="14">
        <v>91.53</v>
      </c>
      <c r="H57" s="14">
        <v>81.52</v>
      </c>
      <c r="I57" s="1">
        <v>73.38</v>
      </c>
      <c r="J57" s="11">
        <v>78.23</v>
      </c>
      <c r="K57" s="8">
        <v>67.91</v>
      </c>
      <c r="L57" s="8">
        <v>60.76</v>
      </c>
    </row>
    <row r="58" spans="1:12" ht="16.95" customHeight="1" x14ac:dyDescent="0.3">
      <c r="A58" s="86"/>
      <c r="B58" s="87"/>
      <c r="C58" s="11">
        <v>91.06</v>
      </c>
      <c r="D58" s="14">
        <v>96.02</v>
      </c>
      <c r="E58" s="14">
        <v>84.78</v>
      </c>
      <c r="F58" s="8">
        <v>83.74</v>
      </c>
      <c r="G58" s="14">
        <v>91.59</v>
      </c>
      <c r="H58" s="14">
        <v>81.47</v>
      </c>
      <c r="I58" s="1">
        <v>73.14</v>
      </c>
      <c r="J58" s="11">
        <v>78.69</v>
      </c>
      <c r="K58" s="8">
        <v>67.709999999999994</v>
      </c>
      <c r="L58" s="8">
        <v>61.2</v>
      </c>
    </row>
    <row r="59" spans="1:12" ht="16.95" customHeight="1" x14ac:dyDescent="0.3">
      <c r="A59" s="86"/>
      <c r="B59" s="87"/>
      <c r="C59" s="11">
        <v>90.64</v>
      </c>
      <c r="D59" s="14">
        <v>95.44</v>
      </c>
      <c r="E59" s="14">
        <v>85.11</v>
      </c>
      <c r="F59" s="8">
        <v>84.75</v>
      </c>
      <c r="G59" s="14">
        <v>91.02</v>
      </c>
      <c r="H59" s="14">
        <v>81.489999999999995</v>
      </c>
      <c r="I59" s="1">
        <v>73.430000000000007</v>
      </c>
      <c r="J59" s="11">
        <v>77.89</v>
      </c>
      <c r="K59" s="8">
        <v>67.94</v>
      </c>
      <c r="L59" s="8">
        <v>61.24</v>
      </c>
    </row>
    <row r="60" spans="1:12" ht="16.95" customHeight="1" x14ac:dyDescent="0.3">
      <c r="A60" s="86"/>
      <c r="B60" s="87"/>
      <c r="C60" s="11">
        <v>91.01</v>
      </c>
      <c r="D60" s="14">
        <v>95.1</v>
      </c>
      <c r="E60" s="14">
        <v>85.05</v>
      </c>
      <c r="F60" s="8">
        <v>84.63</v>
      </c>
      <c r="G60" s="14">
        <v>90.67</v>
      </c>
      <c r="H60" s="14">
        <v>81.52</v>
      </c>
      <c r="I60" s="1">
        <v>73.36</v>
      </c>
      <c r="J60" s="11">
        <v>78.5</v>
      </c>
      <c r="K60" s="8">
        <v>68.150000000000006</v>
      </c>
      <c r="L60" s="8">
        <v>61.22</v>
      </c>
    </row>
    <row r="61" spans="1:12" ht="16.95" customHeight="1" x14ac:dyDescent="0.3">
      <c r="A61" s="86"/>
      <c r="B61" s="87"/>
      <c r="C61" s="11">
        <v>90.23</v>
      </c>
      <c r="D61" s="14">
        <v>94.84</v>
      </c>
      <c r="E61" s="14">
        <v>85.09</v>
      </c>
      <c r="F61" s="8">
        <v>83.86</v>
      </c>
      <c r="G61" s="14">
        <v>90.37</v>
      </c>
      <c r="H61" s="14">
        <v>81.760000000000005</v>
      </c>
      <c r="I61" s="1">
        <v>73.39</v>
      </c>
      <c r="J61" s="11">
        <v>78.400000000000006</v>
      </c>
      <c r="K61" s="8">
        <v>68.19</v>
      </c>
      <c r="L61" s="8">
        <v>61.38</v>
      </c>
    </row>
    <row r="62" spans="1:12" ht="16.95" customHeight="1" thickBot="1" x14ac:dyDescent="0.35">
      <c r="A62" s="90"/>
      <c r="B62" s="91"/>
      <c r="C62" s="12">
        <v>90.8</v>
      </c>
      <c r="D62" s="15">
        <v>95.02</v>
      </c>
      <c r="E62" s="15">
        <v>85.36</v>
      </c>
      <c r="F62" s="4">
        <v>83.85</v>
      </c>
      <c r="G62" s="15">
        <v>90.3</v>
      </c>
      <c r="H62" s="15">
        <v>81.27</v>
      </c>
      <c r="I62" s="6">
        <v>73.44</v>
      </c>
      <c r="J62" s="12">
        <v>78.349999999999994</v>
      </c>
      <c r="K62" s="4">
        <v>68.239999999999995</v>
      </c>
      <c r="L62" s="4">
        <v>61.48</v>
      </c>
    </row>
  </sheetData>
  <mergeCells count="27">
    <mergeCell ref="N9:O9"/>
    <mergeCell ref="P9:R9"/>
    <mergeCell ref="N10:O10"/>
    <mergeCell ref="P10:R10"/>
    <mergeCell ref="N11:O11"/>
    <mergeCell ref="P11:R11"/>
    <mergeCell ref="A23:B32"/>
    <mergeCell ref="A33:B42"/>
    <mergeCell ref="A43:B52"/>
    <mergeCell ref="A53:B62"/>
    <mergeCell ref="N4:R4"/>
    <mergeCell ref="N5:O5"/>
    <mergeCell ref="P5:R5"/>
    <mergeCell ref="A13:B22"/>
    <mergeCell ref="N6:O6"/>
    <mergeCell ref="P6:R6"/>
    <mergeCell ref="N7:O7"/>
    <mergeCell ref="P7:R7"/>
    <mergeCell ref="N8:O8"/>
    <mergeCell ref="P8:R8"/>
    <mergeCell ref="N12:O12"/>
    <mergeCell ref="P12:R12"/>
    <mergeCell ref="A1:A2"/>
    <mergeCell ref="C1:F1"/>
    <mergeCell ref="G1:I1"/>
    <mergeCell ref="J1:K1"/>
    <mergeCell ref="A3:B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3" sqref="P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0" t="s">
        <v>4</v>
      </c>
      <c r="B1" s="49" t="s">
        <v>3</v>
      </c>
      <c r="C1" s="80">
        <f>Punkter!$A$2</f>
        <v>0.01</v>
      </c>
      <c r="D1" s="82"/>
      <c r="E1" s="82"/>
      <c r="F1" s="83"/>
      <c r="G1" s="80">
        <f>Punkter!$A$3</f>
        <v>0.08</v>
      </c>
      <c r="H1" s="82"/>
      <c r="I1" s="83"/>
      <c r="J1" s="80">
        <f>Punkter!$A$4</f>
        <v>0.34</v>
      </c>
      <c r="K1" s="83"/>
      <c r="L1" s="18">
        <f>Punkter!$A$5</f>
        <v>2</v>
      </c>
    </row>
    <row r="2" spans="1:18" ht="17.399999999999999" customHeight="1" thickBot="1" x14ac:dyDescent="0.35">
      <c r="A2" s="81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4">
        <f>Punkter!$C$2</f>
        <v>1</v>
      </c>
      <c r="B3" s="85"/>
      <c r="C3" s="2">
        <v>42.53</v>
      </c>
      <c r="D3" s="14">
        <v>37.630000000000003</v>
      </c>
      <c r="E3" s="13">
        <v>38.049999999999997</v>
      </c>
      <c r="F3" s="49">
        <v>52.95</v>
      </c>
      <c r="G3" s="13">
        <v>35.93</v>
      </c>
      <c r="H3" s="38">
        <v>34.51</v>
      </c>
      <c r="I3" s="51">
        <v>60.78</v>
      </c>
      <c r="J3" s="10">
        <v>32.479999999999997</v>
      </c>
      <c r="K3" s="49">
        <v>47.01</v>
      </c>
      <c r="L3" s="49">
        <v>31.45</v>
      </c>
    </row>
    <row r="4" spans="1:18" ht="17.399999999999999" customHeight="1" x14ac:dyDescent="0.3">
      <c r="A4" s="86"/>
      <c r="B4" s="87"/>
      <c r="C4" s="2">
        <v>42.45</v>
      </c>
      <c r="D4" s="14">
        <v>38.24</v>
      </c>
      <c r="E4" s="14">
        <v>38.1</v>
      </c>
      <c r="F4" s="8">
        <v>53.25</v>
      </c>
      <c r="G4" s="14">
        <v>35.93</v>
      </c>
      <c r="H4" s="37">
        <v>34.75</v>
      </c>
      <c r="I4" s="1">
        <v>61.06</v>
      </c>
      <c r="J4" s="11">
        <v>32.39</v>
      </c>
      <c r="K4" s="8">
        <v>46.97</v>
      </c>
      <c r="L4" s="8">
        <v>31.46</v>
      </c>
      <c r="N4" s="79" t="s">
        <v>6</v>
      </c>
      <c r="O4" s="79"/>
      <c r="P4" s="79"/>
      <c r="Q4" s="79"/>
      <c r="R4" s="79"/>
    </row>
    <row r="5" spans="1:18" ht="17.399999999999999" customHeight="1" x14ac:dyDescent="0.3">
      <c r="A5" s="86"/>
      <c r="B5" s="87"/>
      <c r="C5" s="2">
        <v>42.32</v>
      </c>
      <c r="D5" s="14">
        <v>38.119999999999997</v>
      </c>
      <c r="E5" s="14">
        <v>38.090000000000003</v>
      </c>
      <c r="F5" s="9">
        <v>53.22</v>
      </c>
      <c r="G5" s="14">
        <v>35.909999999999997</v>
      </c>
      <c r="H5" s="37">
        <v>34.67</v>
      </c>
      <c r="I5" s="1">
        <v>60.28</v>
      </c>
      <c r="J5" s="11">
        <v>32.520000000000003</v>
      </c>
      <c r="K5" s="8">
        <v>47.04</v>
      </c>
      <c r="L5" s="8">
        <v>31.43</v>
      </c>
      <c r="N5" s="79" t="s">
        <v>7</v>
      </c>
      <c r="O5" s="79"/>
      <c r="P5" s="79" t="s">
        <v>45</v>
      </c>
      <c r="Q5" s="79"/>
      <c r="R5" s="79"/>
    </row>
    <row r="6" spans="1:18" ht="17.399999999999999" customHeight="1" x14ac:dyDescent="0.3">
      <c r="A6" s="86"/>
      <c r="B6" s="87"/>
      <c r="C6" s="2">
        <v>42.53</v>
      </c>
      <c r="D6" s="14">
        <v>37.79</v>
      </c>
      <c r="E6" s="14">
        <v>38.1</v>
      </c>
      <c r="F6" s="9">
        <v>53.24</v>
      </c>
      <c r="G6" s="14">
        <v>35.56</v>
      </c>
      <c r="H6" s="39">
        <v>34.75</v>
      </c>
      <c r="I6" s="1">
        <v>60.61</v>
      </c>
      <c r="J6" s="11">
        <v>32.479999999999997</v>
      </c>
      <c r="K6" s="8">
        <v>47.1</v>
      </c>
      <c r="L6" s="8">
        <v>31.34</v>
      </c>
      <c r="N6" s="79" t="s">
        <v>8</v>
      </c>
      <c r="O6" s="79"/>
      <c r="P6" s="79" t="s">
        <v>45</v>
      </c>
      <c r="Q6" s="79"/>
      <c r="R6" s="79"/>
    </row>
    <row r="7" spans="1:18" ht="17.399999999999999" customHeight="1" x14ac:dyDescent="0.3">
      <c r="A7" s="86"/>
      <c r="B7" s="87"/>
      <c r="C7" s="2">
        <v>42.56</v>
      </c>
      <c r="D7" s="14">
        <v>37.93</v>
      </c>
      <c r="E7" s="14">
        <v>37.74</v>
      </c>
      <c r="F7" s="8">
        <v>53.24</v>
      </c>
      <c r="G7" s="14">
        <v>35.700000000000003</v>
      </c>
      <c r="H7" s="37">
        <v>34.82</v>
      </c>
      <c r="I7" s="1">
        <v>60.99</v>
      </c>
      <c r="J7" s="11">
        <v>32.479999999999997</v>
      </c>
      <c r="K7" s="8">
        <v>47.15</v>
      </c>
      <c r="L7" s="8">
        <v>31.45</v>
      </c>
      <c r="N7" s="79" t="s">
        <v>9</v>
      </c>
      <c r="O7" s="79"/>
      <c r="P7" s="79" t="s">
        <v>19</v>
      </c>
      <c r="Q7" s="79"/>
      <c r="R7" s="79"/>
    </row>
    <row r="8" spans="1:18" ht="17.399999999999999" customHeight="1" x14ac:dyDescent="0.3">
      <c r="A8" s="86"/>
      <c r="B8" s="87"/>
      <c r="C8" s="2">
        <v>42.34</v>
      </c>
      <c r="D8" s="14">
        <v>37.799999999999997</v>
      </c>
      <c r="E8" s="14">
        <v>37.93</v>
      </c>
      <c r="F8" s="8">
        <v>53.22</v>
      </c>
      <c r="G8" s="14">
        <v>35.74</v>
      </c>
      <c r="H8" s="37">
        <v>34.729999999999997</v>
      </c>
      <c r="I8" s="1">
        <v>60.97</v>
      </c>
      <c r="J8" s="11">
        <v>32.56</v>
      </c>
      <c r="K8" s="8">
        <v>46.84</v>
      </c>
      <c r="L8" s="8">
        <v>31.39</v>
      </c>
      <c r="N8" s="79" t="s">
        <v>10</v>
      </c>
      <c r="O8" s="79"/>
      <c r="P8" s="79">
        <v>858</v>
      </c>
      <c r="Q8" s="79"/>
      <c r="R8" s="79"/>
    </row>
    <row r="9" spans="1:18" ht="17.399999999999999" customHeight="1" x14ac:dyDescent="0.3">
      <c r="A9" s="86"/>
      <c r="B9" s="87"/>
      <c r="C9" s="2">
        <v>42.02</v>
      </c>
      <c r="D9" s="14">
        <v>37.6</v>
      </c>
      <c r="E9" s="14">
        <v>37.43</v>
      </c>
      <c r="F9" s="8">
        <v>53.2</v>
      </c>
      <c r="G9" s="14">
        <v>35.520000000000003</v>
      </c>
      <c r="H9" s="37">
        <v>34.69</v>
      </c>
      <c r="I9" s="1">
        <v>60.9</v>
      </c>
      <c r="J9" s="11">
        <v>32.4</v>
      </c>
      <c r="K9" s="8">
        <v>47.03</v>
      </c>
      <c r="L9" s="8">
        <v>31.4</v>
      </c>
      <c r="N9" s="79" t="s">
        <v>11</v>
      </c>
      <c r="O9" s="79"/>
      <c r="P9" s="88">
        <v>42673</v>
      </c>
      <c r="Q9" s="79"/>
      <c r="R9" s="79"/>
    </row>
    <row r="10" spans="1:18" ht="17.399999999999999" customHeight="1" x14ac:dyDescent="0.3">
      <c r="A10" s="86"/>
      <c r="B10" s="87"/>
      <c r="C10" s="2">
        <v>42.09</v>
      </c>
      <c r="D10" s="14">
        <v>37.700000000000003</v>
      </c>
      <c r="E10" s="14">
        <v>37.31</v>
      </c>
      <c r="F10" s="8">
        <v>53.16</v>
      </c>
      <c r="G10" s="14">
        <v>35.47</v>
      </c>
      <c r="H10" s="37">
        <v>34.61</v>
      </c>
      <c r="I10" s="1">
        <v>61.11</v>
      </c>
      <c r="J10" s="11">
        <v>32.450000000000003</v>
      </c>
      <c r="K10" s="8">
        <v>46.9</v>
      </c>
      <c r="L10" s="8">
        <v>31.38</v>
      </c>
      <c r="N10" s="79" t="s">
        <v>12</v>
      </c>
      <c r="O10" s="79"/>
      <c r="P10" s="89">
        <v>0.68402777777777779</v>
      </c>
      <c r="Q10" s="79"/>
      <c r="R10" s="79"/>
    </row>
    <row r="11" spans="1:18" ht="17.399999999999999" customHeight="1" x14ac:dyDescent="0.3">
      <c r="A11" s="86"/>
      <c r="B11" s="87"/>
      <c r="C11" s="2">
        <v>42.31</v>
      </c>
      <c r="D11" s="14">
        <v>37.74</v>
      </c>
      <c r="E11" s="14">
        <v>37.270000000000003</v>
      </c>
      <c r="F11" s="8">
        <v>53.21</v>
      </c>
      <c r="G11" s="14">
        <v>35.549999999999997</v>
      </c>
      <c r="H11" s="37">
        <v>34.54</v>
      </c>
      <c r="I11" s="1">
        <v>61.29</v>
      </c>
      <c r="J11" s="11">
        <v>32.26</v>
      </c>
      <c r="K11" s="8">
        <v>46.97</v>
      </c>
      <c r="L11" s="8">
        <v>31.49</v>
      </c>
      <c r="N11" s="79" t="s">
        <v>13</v>
      </c>
      <c r="O11" s="79"/>
      <c r="P11" s="89">
        <v>0.73472222222222217</v>
      </c>
      <c r="Q11" s="79"/>
      <c r="R11" s="79"/>
    </row>
    <row r="12" spans="1:18" ht="17.399999999999999" customHeight="1" thickBot="1" x14ac:dyDescent="0.35">
      <c r="A12" s="86"/>
      <c r="B12" s="87"/>
      <c r="C12" s="50">
        <v>42.19</v>
      </c>
      <c r="D12" s="15">
        <v>37.61</v>
      </c>
      <c r="E12" s="15">
        <v>37.020000000000003</v>
      </c>
      <c r="F12" s="4">
        <v>53.19</v>
      </c>
      <c r="G12" s="15">
        <v>35.36</v>
      </c>
      <c r="H12" s="36">
        <v>34.51</v>
      </c>
      <c r="I12" s="6">
        <v>61.2</v>
      </c>
      <c r="J12" s="12">
        <v>32.46</v>
      </c>
      <c r="K12" s="4">
        <v>46.84</v>
      </c>
      <c r="L12" s="4">
        <v>31.42</v>
      </c>
      <c r="N12" s="79" t="s">
        <v>14</v>
      </c>
      <c r="O12" s="79"/>
      <c r="P12" s="79" t="s">
        <v>21</v>
      </c>
      <c r="Q12" s="79"/>
      <c r="R12" s="79"/>
    </row>
    <row r="13" spans="1:18" ht="16.95" customHeight="1" x14ac:dyDescent="0.3">
      <c r="A13" s="84">
        <f>Punkter!$C$3</f>
        <v>2</v>
      </c>
      <c r="B13" s="85"/>
      <c r="C13" s="2">
        <v>55.47</v>
      </c>
      <c r="D13" s="14">
        <v>49.24</v>
      </c>
      <c r="E13" s="14">
        <v>40.950000000000003</v>
      </c>
      <c r="F13" s="8">
        <v>52.75</v>
      </c>
      <c r="G13" s="14">
        <v>43.84</v>
      </c>
      <c r="H13" s="37">
        <v>37.49</v>
      </c>
      <c r="I13" s="1">
        <v>52.38</v>
      </c>
      <c r="J13" s="11">
        <v>39.049999999999997</v>
      </c>
      <c r="K13" s="8">
        <v>47.75</v>
      </c>
      <c r="L13" s="8">
        <v>38.549999999999997</v>
      </c>
    </row>
    <row r="14" spans="1:18" ht="16.95" customHeight="1" x14ac:dyDescent="0.3">
      <c r="A14" s="86"/>
      <c r="B14" s="87"/>
      <c r="C14" s="2">
        <v>55.22</v>
      </c>
      <c r="D14" s="14">
        <v>49.34</v>
      </c>
      <c r="E14" s="14">
        <v>41.13</v>
      </c>
      <c r="F14" s="8">
        <v>52.86</v>
      </c>
      <c r="G14" s="14">
        <v>43.93</v>
      </c>
      <c r="H14" s="37">
        <v>37.6</v>
      </c>
      <c r="I14" s="1">
        <v>52.36</v>
      </c>
      <c r="J14" s="11">
        <v>38.99</v>
      </c>
      <c r="K14" s="8">
        <v>47.74</v>
      </c>
      <c r="L14" s="8">
        <v>38.44</v>
      </c>
    </row>
    <row r="15" spans="1:18" ht="16.95" customHeight="1" x14ac:dyDescent="0.3">
      <c r="A15" s="86"/>
      <c r="B15" s="87"/>
      <c r="C15" s="2">
        <v>54.04</v>
      </c>
      <c r="D15" s="14">
        <v>49.14</v>
      </c>
      <c r="E15" s="14">
        <v>41.07</v>
      </c>
      <c r="F15" s="8">
        <v>52.9</v>
      </c>
      <c r="G15" s="14">
        <v>43.87</v>
      </c>
      <c r="H15" s="37">
        <v>37.61</v>
      </c>
      <c r="I15" s="1">
        <v>52.32</v>
      </c>
      <c r="J15" s="11">
        <v>38.950000000000003</v>
      </c>
      <c r="K15" s="8">
        <v>47.58</v>
      </c>
      <c r="L15" s="8">
        <v>38.770000000000003</v>
      </c>
    </row>
    <row r="16" spans="1:18" ht="16.95" customHeight="1" x14ac:dyDescent="0.3">
      <c r="A16" s="86"/>
      <c r="B16" s="87"/>
      <c r="C16" s="2">
        <v>54.08</v>
      </c>
      <c r="D16" s="14">
        <v>49.1</v>
      </c>
      <c r="E16" s="14">
        <v>41.3</v>
      </c>
      <c r="F16" s="8">
        <v>52.85</v>
      </c>
      <c r="G16" s="14">
        <v>43.95</v>
      </c>
      <c r="H16" s="37">
        <v>37.49</v>
      </c>
      <c r="I16" s="1">
        <v>52.34</v>
      </c>
      <c r="J16" s="11">
        <v>39.049999999999997</v>
      </c>
      <c r="K16" s="8">
        <v>47.62</v>
      </c>
      <c r="L16" s="8">
        <v>38.72</v>
      </c>
    </row>
    <row r="17" spans="1:12" ht="16.95" customHeight="1" x14ac:dyDescent="0.3">
      <c r="A17" s="86"/>
      <c r="B17" s="87"/>
      <c r="C17" s="2">
        <v>53.46</v>
      </c>
      <c r="D17" s="14">
        <v>48.98</v>
      </c>
      <c r="E17" s="14">
        <v>41.13</v>
      </c>
      <c r="F17" s="8">
        <v>53</v>
      </c>
      <c r="G17" s="14">
        <v>43.96</v>
      </c>
      <c r="H17" s="37">
        <v>37.54</v>
      </c>
      <c r="I17" s="1">
        <v>52.24</v>
      </c>
      <c r="J17" s="11">
        <v>39.17</v>
      </c>
      <c r="K17" s="8">
        <v>47.58</v>
      </c>
      <c r="L17" s="8">
        <v>38.729999999999997</v>
      </c>
    </row>
    <row r="18" spans="1:12" ht="16.95" customHeight="1" x14ac:dyDescent="0.3">
      <c r="A18" s="86"/>
      <c r="B18" s="87"/>
      <c r="C18" s="2">
        <v>53.52</v>
      </c>
      <c r="D18" s="14">
        <v>49.01</v>
      </c>
      <c r="E18" s="14">
        <v>41.03</v>
      </c>
      <c r="F18" s="8">
        <v>52.85</v>
      </c>
      <c r="G18" s="14">
        <v>43.84</v>
      </c>
      <c r="H18" s="37">
        <v>37.53</v>
      </c>
      <c r="I18" s="1">
        <v>52.15</v>
      </c>
      <c r="J18" s="11">
        <v>39.86</v>
      </c>
      <c r="K18" s="8">
        <v>47.52</v>
      </c>
      <c r="L18" s="8">
        <v>38.75</v>
      </c>
    </row>
    <row r="19" spans="1:12" ht="16.95" customHeight="1" x14ac:dyDescent="0.3">
      <c r="A19" s="86"/>
      <c r="B19" s="87"/>
      <c r="C19" s="2">
        <v>53.75</v>
      </c>
      <c r="D19" s="14">
        <v>49.05</v>
      </c>
      <c r="E19" s="14">
        <v>40.96</v>
      </c>
      <c r="F19" s="8">
        <v>52.82</v>
      </c>
      <c r="G19" s="14">
        <v>43.94</v>
      </c>
      <c r="H19" s="37">
        <v>37.33</v>
      </c>
      <c r="I19" s="1">
        <v>51.99</v>
      </c>
      <c r="J19" s="11">
        <v>40.090000000000003</v>
      </c>
      <c r="K19" s="8">
        <v>47.45</v>
      </c>
      <c r="L19" s="8">
        <v>38.74</v>
      </c>
    </row>
    <row r="20" spans="1:12" ht="16.95" customHeight="1" x14ac:dyDescent="0.3">
      <c r="A20" s="86"/>
      <c r="B20" s="87"/>
      <c r="C20" s="2">
        <v>53.79</v>
      </c>
      <c r="D20" s="14">
        <v>48.77</v>
      </c>
      <c r="E20" s="14">
        <v>40.97</v>
      </c>
      <c r="F20" s="8">
        <v>52.78</v>
      </c>
      <c r="G20" s="14">
        <v>43.9</v>
      </c>
      <c r="H20" s="37">
        <v>37.479999999999997</v>
      </c>
      <c r="I20" s="1">
        <v>51.95</v>
      </c>
      <c r="J20" s="11">
        <v>40.200000000000003</v>
      </c>
      <c r="K20" s="8">
        <v>47.67</v>
      </c>
      <c r="L20" s="8">
        <v>38.729999999999997</v>
      </c>
    </row>
    <row r="21" spans="1:12" ht="16.95" customHeight="1" x14ac:dyDescent="0.3">
      <c r="A21" s="86"/>
      <c r="B21" s="87"/>
      <c r="C21" s="2">
        <v>53.6</v>
      </c>
      <c r="D21" s="14">
        <v>48.69</v>
      </c>
      <c r="E21" s="14">
        <v>40.72</v>
      </c>
      <c r="F21" s="8">
        <v>52.55</v>
      </c>
      <c r="G21" s="14">
        <v>43.72</v>
      </c>
      <c r="H21" s="37">
        <v>37.42</v>
      </c>
      <c r="I21" s="1">
        <v>51.77</v>
      </c>
      <c r="J21" s="11">
        <v>40.229999999999997</v>
      </c>
      <c r="K21" s="8">
        <v>47.7</v>
      </c>
      <c r="L21" s="8">
        <v>38.75</v>
      </c>
    </row>
    <row r="22" spans="1:12" ht="16.95" customHeight="1" thickBot="1" x14ac:dyDescent="0.35">
      <c r="A22" s="86"/>
      <c r="B22" s="87"/>
      <c r="C22" s="50">
        <v>53.55</v>
      </c>
      <c r="D22" s="15">
        <v>48.47</v>
      </c>
      <c r="E22" s="14">
        <v>40.68</v>
      </c>
      <c r="F22" s="8">
        <v>52.62</v>
      </c>
      <c r="G22" s="14">
        <v>43.85</v>
      </c>
      <c r="H22" s="37">
        <v>37.450000000000003</v>
      </c>
      <c r="I22" s="1">
        <v>51.86</v>
      </c>
      <c r="J22" s="11">
        <v>40.22</v>
      </c>
      <c r="K22" s="8">
        <v>47.52</v>
      </c>
      <c r="L22" s="8">
        <v>38.78</v>
      </c>
    </row>
    <row r="23" spans="1:12" ht="16.95" customHeight="1" x14ac:dyDescent="0.3">
      <c r="A23" s="84">
        <v>4</v>
      </c>
      <c r="B23" s="85"/>
      <c r="C23" s="2">
        <v>60.46</v>
      </c>
      <c r="D23" s="14">
        <v>56.13</v>
      </c>
      <c r="E23" s="13">
        <v>48.7</v>
      </c>
      <c r="F23" s="49">
        <v>50.21</v>
      </c>
      <c r="G23" s="13">
        <v>54.71</v>
      </c>
      <c r="H23" s="38">
        <v>46.36</v>
      </c>
      <c r="I23" s="51">
        <v>49.26</v>
      </c>
      <c r="J23" s="10">
        <v>43.35</v>
      </c>
      <c r="K23" s="49">
        <v>46.39</v>
      </c>
      <c r="L23" s="49">
        <v>43.61</v>
      </c>
    </row>
    <row r="24" spans="1:12" ht="16.95" customHeight="1" x14ac:dyDescent="0.3">
      <c r="A24" s="86"/>
      <c r="B24" s="87"/>
      <c r="C24" s="2">
        <v>60.47</v>
      </c>
      <c r="D24" s="14">
        <v>56.05</v>
      </c>
      <c r="E24" s="14">
        <v>48.73</v>
      </c>
      <c r="F24" s="8">
        <v>50.26</v>
      </c>
      <c r="G24" s="14">
        <v>54.81</v>
      </c>
      <c r="H24" s="37">
        <v>46.2</v>
      </c>
      <c r="I24" s="1">
        <v>49.17</v>
      </c>
      <c r="J24" s="11">
        <v>43.26</v>
      </c>
      <c r="K24" s="8">
        <v>46.53</v>
      </c>
      <c r="L24" s="8">
        <v>43.89</v>
      </c>
    </row>
    <row r="25" spans="1:12" ht="16.95" customHeight="1" x14ac:dyDescent="0.3">
      <c r="A25" s="86"/>
      <c r="B25" s="87"/>
      <c r="C25" s="2">
        <v>60.29</v>
      </c>
      <c r="D25" s="14">
        <v>56.14</v>
      </c>
      <c r="E25" s="14">
        <v>48.74</v>
      </c>
      <c r="F25" s="8">
        <v>50.18</v>
      </c>
      <c r="G25" s="14">
        <v>54.53</v>
      </c>
      <c r="H25" s="37">
        <v>46.45</v>
      </c>
      <c r="I25" s="1">
        <v>49.34</v>
      </c>
      <c r="J25" s="11">
        <v>43.43</v>
      </c>
      <c r="K25" s="8">
        <v>46.64</v>
      </c>
      <c r="L25" s="8">
        <v>44.06</v>
      </c>
    </row>
    <row r="26" spans="1:12" ht="16.95" customHeight="1" x14ac:dyDescent="0.3">
      <c r="A26" s="86"/>
      <c r="B26" s="87"/>
      <c r="C26" s="2">
        <v>60.47</v>
      </c>
      <c r="D26" s="14">
        <v>55.78</v>
      </c>
      <c r="E26" s="14">
        <v>48.68</v>
      </c>
      <c r="F26" s="8">
        <v>50.18</v>
      </c>
      <c r="G26" s="14">
        <v>54.46</v>
      </c>
      <c r="H26" s="37">
        <v>46.44</v>
      </c>
      <c r="I26" s="1">
        <v>49.28</v>
      </c>
      <c r="J26" s="11">
        <v>43.45</v>
      </c>
      <c r="K26" s="8">
        <v>46.65</v>
      </c>
      <c r="L26" s="8">
        <v>44.09</v>
      </c>
    </row>
    <row r="27" spans="1:12" ht="16.95" customHeight="1" x14ac:dyDescent="0.3">
      <c r="A27" s="86"/>
      <c r="B27" s="87"/>
      <c r="C27" s="2">
        <v>60.14</v>
      </c>
      <c r="D27" s="14">
        <v>55.2</v>
      </c>
      <c r="E27" s="14">
        <v>48.72</v>
      </c>
      <c r="F27" s="8">
        <v>50.06</v>
      </c>
      <c r="G27" s="14">
        <v>54.41</v>
      </c>
      <c r="H27" s="37">
        <v>46.54</v>
      </c>
      <c r="I27" s="1">
        <v>49.27</v>
      </c>
      <c r="J27" s="11">
        <v>43.29</v>
      </c>
      <c r="K27" s="8">
        <v>46.38</v>
      </c>
      <c r="L27" s="8">
        <v>44.1</v>
      </c>
    </row>
    <row r="28" spans="1:12" ht="16.95" customHeight="1" x14ac:dyDescent="0.3">
      <c r="A28" s="86"/>
      <c r="B28" s="87"/>
      <c r="C28" s="2">
        <v>60.19</v>
      </c>
      <c r="D28" s="14">
        <v>55.9</v>
      </c>
      <c r="E28" s="14">
        <v>49.07</v>
      </c>
      <c r="F28" s="8">
        <v>50</v>
      </c>
      <c r="G28" s="14">
        <v>54.4</v>
      </c>
      <c r="H28" s="37">
        <v>46.47</v>
      </c>
      <c r="I28" s="1">
        <v>49.36</v>
      </c>
      <c r="J28" s="11">
        <v>43.36</v>
      </c>
      <c r="K28" s="8">
        <v>46.37</v>
      </c>
      <c r="L28" s="8">
        <v>44.07</v>
      </c>
    </row>
    <row r="29" spans="1:12" ht="16.95" customHeight="1" x14ac:dyDescent="0.3">
      <c r="A29" s="86"/>
      <c r="B29" s="87"/>
      <c r="C29" s="2">
        <v>60.23</v>
      </c>
      <c r="D29" s="14">
        <v>56</v>
      </c>
      <c r="E29" s="14">
        <v>49.16</v>
      </c>
      <c r="F29" s="8">
        <v>50.2</v>
      </c>
      <c r="G29" s="14">
        <v>54.45</v>
      </c>
      <c r="H29" s="37">
        <v>46.46</v>
      </c>
      <c r="I29" s="1">
        <v>49.41</v>
      </c>
      <c r="J29" s="11">
        <v>43.32</v>
      </c>
      <c r="K29" s="8">
        <v>46.52</v>
      </c>
      <c r="L29" s="8">
        <v>44.09</v>
      </c>
    </row>
    <row r="30" spans="1:12" ht="16.95" customHeight="1" x14ac:dyDescent="0.3">
      <c r="A30" s="86"/>
      <c r="B30" s="87"/>
      <c r="C30" s="2">
        <v>60.35</v>
      </c>
      <c r="D30" s="14">
        <v>55.88</v>
      </c>
      <c r="E30" s="14">
        <v>49.07</v>
      </c>
      <c r="F30" s="8">
        <v>50.14</v>
      </c>
      <c r="G30" s="14">
        <v>54.51</v>
      </c>
      <c r="H30" s="37">
        <v>46.38</v>
      </c>
      <c r="I30" s="1">
        <v>49.42</v>
      </c>
      <c r="J30" s="11">
        <v>43.31</v>
      </c>
      <c r="K30" s="8">
        <v>46.49</v>
      </c>
      <c r="L30" s="8">
        <v>44.1</v>
      </c>
    </row>
    <row r="31" spans="1:12" ht="16.95" customHeight="1" x14ac:dyDescent="0.3">
      <c r="A31" s="86"/>
      <c r="B31" s="87"/>
      <c r="C31" s="2">
        <v>60.39</v>
      </c>
      <c r="D31" s="14">
        <v>55.94</v>
      </c>
      <c r="E31" s="14">
        <v>49.04</v>
      </c>
      <c r="F31" s="8">
        <v>50.13</v>
      </c>
      <c r="G31" s="14">
        <v>54.63</v>
      </c>
      <c r="H31" s="37">
        <v>46.42</v>
      </c>
      <c r="I31" s="1">
        <v>49.47</v>
      </c>
      <c r="J31" s="11">
        <v>43.35</v>
      </c>
      <c r="K31" s="8">
        <v>46.42</v>
      </c>
      <c r="L31" s="8">
        <v>43.98</v>
      </c>
    </row>
    <row r="32" spans="1:12" ht="16.95" customHeight="1" thickBot="1" x14ac:dyDescent="0.35">
      <c r="A32" s="86"/>
      <c r="B32" s="87"/>
      <c r="C32" s="50">
        <v>60.35</v>
      </c>
      <c r="D32" s="15">
        <v>55.88</v>
      </c>
      <c r="E32" s="15">
        <v>49.2</v>
      </c>
      <c r="F32" s="4">
        <v>50.14</v>
      </c>
      <c r="G32" s="15">
        <v>54.37</v>
      </c>
      <c r="H32" s="36">
        <v>46.41</v>
      </c>
      <c r="I32" s="6">
        <v>49.47</v>
      </c>
      <c r="J32" s="12">
        <v>43.45</v>
      </c>
      <c r="K32" s="4">
        <v>46.48</v>
      </c>
      <c r="L32" s="4">
        <v>43.8</v>
      </c>
    </row>
    <row r="33" spans="1:12" ht="16.95" customHeight="1" x14ac:dyDescent="0.3">
      <c r="A33" s="84">
        <v>8</v>
      </c>
      <c r="B33" s="85"/>
      <c r="C33" s="2">
        <v>72.45</v>
      </c>
      <c r="D33" s="14">
        <v>67.37</v>
      </c>
      <c r="E33" s="14">
        <v>59.47</v>
      </c>
      <c r="F33" s="8">
        <v>53.43</v>
      </c>
      <c r="G33" s="14">
        <v>63.87</v>
      </c>
      <c r="H33" s="37">
        <v>57.34</v>
      </c>
      <c r="I33" s="1">
        <v>52.61</v>
      </c>
      <c r="J33" s="11">
        <v>53.48</v>
      </c>
      <c r="K33" s="8">
        <v>52.98</v>
      </c>
      <c r="L33" s="8">
        <v>54.75</v>
      </c>
    </row>
    <row r="34" spans="1:12" ht="16.95" customHeight="1" x14ac:dyDescent="0.3">
      <c r="A34" s="86"/>
      <c r="B34" s="87"/>
      <c r="C34" s="2">
        <v>72.400000000000006</v>
      </c>
      <c r="D34" s="14">
        <v>67.53</v>
      </c>
      <c r="E34" s="14">
        <v>59.57</v>
      </c>
      <c r="F34" s="8">
        <v>53.44</v>
      </c>
      <c r="G34" s="14">
        <v>63.79</v>
      </c>
      <c r="H34" s="37">
        <v>57.47</v>
      </c>
      <c r="I34" s="1">
        <v>52.8</v>
      </c>
      <c r="J34" s="11">
        <v>53.58</v>
      </c>
      <c r="K34" s="8">
        <v>52.9</v>
      </c>
      <c r="L34" s="8">
        <v>54.74</v>
      </c>
    </row>
    <row r="35" spans="1:12" ht="16.95" customHeight="1" x14ac:dyDescent="0.3">
      <c r="A35" s="86"/>
      <c r="B35" s="87"/>
      <c r="C35" s="2">
        <v>72.52</v>
      </c>
      <c r="D35" s="14">
        <v>67.510000000000005</v>
      </c>
      <c r="E35" s="14">
        <v>59.44</v>
      </c>
      <c r="F35" s="8">
        <v>53.37</v>
      </c>
      <c r="G35" s="14">
        <v>63.73</v>
      </c>
      <c r="H35" s="37">
        <v>57.18</v>
      </c>
      <c r="I35" s="1">
        <v>52.89</v>
      </c>
      <c r="J35" s="11">
        <v>53.59</v>
      </c>
      <c r="K35" s="8">
        <v>53.22</v>
      </c>
      <c r="L35" s="8">
        <v>54.81</v>
      </c>
    </row>
    <row r="36" spans="1:12" ht="16.95" customHeight="1" x14ac:dyDescent="0.3">
      <c r="A36" s="86"/>
      <c r="B36" s="87"/>
      <c r="C36" s="2">
        <v>72.55</v>
      </c>
      <c r="D36" s="14">
        <v>67.117999999999995</v>
      </c>
      <c r="E36" s="14">
        <v>60.04</v>
      </c>
      <c r="F36" s="8">
        <v>53.47</v>
      </c>
      <c r="G36" s="14">
        <v>63.62</v>
      </c>
      <c r="H36" s="37">
        <v>57.22</v>
      </c>
      <c r="I36" s="1">
        <v>53.02</v>
      </c>
      <c r="J36" s="11">
        <v>53.81</v>
      </c>
      <c r="K36" s="8">
        <v>53.21</v>
      </c>
      <c r="L36" s="8">
        <v>54.78</v>
      </c>
    </row>
    <row r="37" spans="1:12" ht="16.95" customHeight="1" x14ac:dyDescent="0.3">
      <c r="A37" s="86"/>
      <c r="B37" s="87"/>
      <c r="C37" s="2">
        <v>72.61</v>
      </c>
      <c r="D37" s="14">
        <v>67.010000000000005</v>
      </c>
      <c r="E37" s="14">
        <v>60.21</v>
      </c>
      <c r="F37" s="8">
        <v>53.37</v>
      </c>
      <c r="G37" s="14">
        <v>63.75</v>
      </c>
      <c r="H37" s="37">
        <v>57.41</v>
      </c>
      <c r="I37" s="1">
        <v>52.92</v>
      </c>
      <c r="J37" s="11">
        <v>53.48</v>
      </c>
      <c r="K37" s="8">
        <v>53.02</v>
      </c>
      <c r="L37" s="8">
        <v>54.8</v>
      </c>
    </row>
    <row r="38" spans="1:12" ht="16.95" customHeight="1" x14ac:dyDescent="0.3">
      <c r="A38" s="86"/>
      <c r="B38" s="87"/>
      <c r="C38" s="2">
        <v>72.7</v>
      </c>
      <c r="D38" s="14">
        <v>67.040000000000006</v>
      </c>
      <c r="E38" s="14">
        <v>60.17</v>
      </c>
      <c r="F38" s="8">
        <v>53.25</v>
      </c>
      <c r="G38" s="14">
        <v>63.59</v>
      </c>
      <c r="H38" s="37">
        <v>57.37</v>
      </c>
      <c r="I38" s="1">
        <v>53.06</v>
      </c>
      <c r="J38" s="11">
        <v>53.81</v>
      </c>
      <c r="K38" s="8">
        <v>53.17</v>
      </c>
      <c r="L38" s="8">
        <v>54.75</v>
      </c>
    </row>
    <row r="39" spans="1:12" ht="16.95" customHeight="1" x14ac:dyDescent="0.3">
      <c r="A39" s="86"/>
      <c r="B39" s="87"/>
      <c r="C39" s="2">
        <v>72.2</v>
      </c>
      <c r="D39" s="14">
        <v>66.95</v>
      </c>
      <c r="E39" s="14">
        <v>60.2</v>
      </c>
      <c r="F39" s="8">
        <v>53.33</v>
      </c>
      <c r="G39" s="14">
        <v>63.66</v>
      </c>
      <c r="H39" s="37">
        <v>57.46</v>
      </c>
      <c r="I39" s="1">
        <v>52.84</v>
      </c>
      <c r="J39" s="11">
        <v>53.7</v>
      </c>
      <c r="K39" s="8">
        <v>53.12</v>
      </c>
      <c r="L39" s="8">
        <v>54.86</v>
      </c>
    </row>
    <row r="40" spans="1:12" ht="16.95" customHeight="1" x14ac:dyDescent="0.3">
      <c r="A40" s="86"/>
      <c r="B40" s="87"/>
      <c r="C40" s="2">
        <v>72.48</v>
      </c>
      <c r="D40" s="14">
        <v>66.459999999999994</v>
      </c>
      <c r="E40" s="14">
        <v>60.21</v>
      </c>
      <c r="F40" s="8">
        <v>53.22</v>
      </c>
      <c r="G40" s="14">
        <v>63.86</v>
      </c>
      <c r="H40" s="37">
        <v>57.29</v>
      </c>
      <c r="I40" s="1">
        <v>52.98</v>
      </c>
      <c r="J40" s="11">
        <v>53.9</v>
      </c>
      <c r="K40" s="8">
        <v>53.24</v>
      </c>
      <c r="L40" s="8">
        <v>54.75</v>
      </c>
    </row>
    <row r="41" spans="1:12" ht="16.95" customHeight="1" x14ac:dyDescent="0.3">
      <c r="A41" s="86"/>
      <c r="B41" s="87"/>
      <c r="C41" s="2">
        <v>72.36</v>
      </c>
      <c r="D41" s="14">
        <v>66.430000000000007</v>
      </c>
      <c r="E41" s="14">
        <v>60.23</v>
      </c>
      <c r="F41" s="8">
        <v>53.35</v>
      </c>
      <c r="G41" s="14">
        <v>63.46</v>
      </c>
      <c r="H41" s="37">
        <v>57.18</v>
      </c>
      <c r="I41" s="1">
        <v>52.92</v>
      </c>
      <c r="J41" s="11">
        <v>53.72</v>
      </c>
      <c r="K41" s="8">
        <v>53.27</v>
      </c>
      <c r="L41" s="8">
        <v>54.88</v>
      </c>
    </row>
    <row r="42" spans="1:12" ht="16.95" customHeight="1" thickBot="1" x14ac:dyDescent="0.35">
      <c r="A42" s="86"/>
      <c r="B42" s="87"/>
      <c r="C42" s="50">
        <v>72.45</v>
      </c>
      <c r="D42" s="15">
        <v>66.39</v>
      </c>
      <c r="E42" s="15">
        <v>60.32</v>
      </c>
      <c r="F42" s="8">
        <v>53.23</v>
      </c>
      <c r="G42" s="14">
        <v>63.67</v>
      </c>
      <c r="H42" s="37">
        <v>57.16</v>
      </c>
      <c r="I42" s="1">
        <v>52.92</v>
      </c>
      <c r="J42" s="11">
        <v>53.68</v>
      </c>
      <c r="K42" s="8">
        <v>53.3</v>
      </c>
      <c r="L42" s="8">
        <v>54.71</v>
      </c>
    </row>
    <row r="43" spans="1:12" ht="16.95" customHeight="1" x14ac:dyDescent="0.3">
      <c r="A43" s="84">
        <v>15</v>
      </c>
      <c r="B43" s="85"/>
      <c r="C43" s="11">
        <v>78.89</v>
      </c>
      <c r="D43" s="14">
        <v>81.91</v>
      </c>
      <c r="E43" s="14">
        <v>73.16</v>
      </c>
      <c r="F43" s="49">
        <v>64.13</v>
      </c>
      <c r="G43" s="13">
        <v>75.209999999999994</v>
      </c>
      <c r="H43" s="13">
        <v>69.19</v>
      </c>
      <c r="I43" s="51">
        <v>61.25</v>
      </c>
      <c r="J43" s="10">
        <v>64.48</v>
      </c>
      <c r="K43" s="49">
        <v>54.46</v>
      </c>
      <c r="L43" s="49">
        <v>52.74</v>
      </c>
    </row>
    <row r="44" spans="1:12" ht="16.95" customHeight="1" x14ac:dyDescent="0.3">
      <c r="A44" s="86"/>
      <c r="B44" s="87"/>
      <c r="C44" s="11">
        <v>78.5</v>
      </c>
      <c r="D44" s="14">
        <v>81.72</v>
      </c>
      <c r="E44" s="14">
        <v>73.16</v>
      </c>
      <c r="F44" s="8">
        <v>64.16</v>
      </c>
      <c r="G44" s="14">
        <v>74.290000000000006</v>
      </c>
      <c r="H44" s="14">
        <v>69.03</v>
      </c>
      <c r="I44" s="1">
        <v>61.29</v>
      </c>
      <c r="J44" s="11">
        <v>64.25</v>
      </c>
      <c r="K44" s="8">
        <v>54.55</v>
      </c>
      <c r="L44" s="8">
        <v>52.72</v>
      </c>
    </row>
    <row r="45" spans="1:12" ht="16.95" customHeight="1" x14ac:dyDescent="0.3">
      <c r="A45" s="86"/>
      <c r="B45" s="87"/>
      <c r="C45" s="11">
        <v>78.52</v>
      </c>
      <c r="D45" s="14">
        <v>81.489999999999995</v>
      </c>
      <c r="E45" s="14">
        <v>72.81</v>
      </c>
      <c r="F45" s="8">
        <v>64.11</v>
      </c>
      <c r="G45" s="14">
        <v>74.569999999999993</v>
      </c>
      <c r="H45" s="14">
        <v>68.88</v>
      </c>
      <c r="I45" s="1">
        <v>61.34</v>
      </c>
      <c r="J45" s="11">
        <v>64.08</v>
      </c>
      <c r="K45" s="8">
        <v>54.69</v>
      </c>
      <c r="L45" s="8">
        <v>52.73</v>
      </c>
    </row>
    <row r="46" spans="1:12" ht="16.95" customHeight="1" x14ac:dyDescent="0.3">
      <c r="A46" s="86"/>
      <c r="B46" s="87"/>
      <c r="C46" s="11">
        <v>78.73</v>
      </c>
      <c r="D46" s="14">
        <v>81.69</v>
      </c>
      <c r="E46" s="14">
        <v>72.97</v>
      </c>
      <c r="F46" s="8">
        <v>64.25</v>
      </c>
      <c r="G46" s="14">
        <v>73.930000000000007</v>
      </c>
      <c r="H46" s="14">
        <v>68.709999999999994</v>
      </c>
      <c r="I46" s="1">
        <v>61.32</v>
      </c>
      <c r="J46" s="11">
        <v>64.459999999999994</v>
      </c>
      <c r="K46" s="8">
        <v>54.53</v>
      </c>
      <c r="L46" s="8">
        <v>52.69</v>
      </c>
    </row>
    <row r="47" spans="1:12" ht="16.95" customHeight="1" x14ac:dyDescent="0.3">
      <c r="A47" s="86"/>
      <c r="B47" s="87"/>
      <c r="C47" s="11">
        <v>78.52</v>
      </c>
      <c r="D47" s="14">
        <v>81.56</v>
      </c>
      <c r="E47" s="14">
        <v>72.819999999999993</v>
      </c>
      <c r="F47" s="8">
        <v>64.14</v>
      </c>
      <c r="G47" s="14">
        <v>73.56</v>
      </c>
      <c r="H47" s="14">
        <v>68.900000000000006</v>
      </c>
      <c r="I47" s="1">
        <v>61.38</v>
      </c>
      <c r="J47" s="11">
        <v>64.040000000000006</v>
      </c>
      <c r="K47" s="8">
        <v>54.67</v>
      </c>
      <c r="L47" s="8">
        <v>52.8</v>
      </c>
    </row>
    <row r="48" spans="1:12" ht="16.95" customHeight="1" x14ac:dyDescent="0.3">
      <c r="A48" s="86"/>
      <c r="B48" s="87"/>
      <c r="C48" s="11">
        <v>78.84</v>
      </c>
      <c r="D48" s="14">
        <v>81.569999999999993</v>
      </c>
      <c r="E48" s="14">
        <v>72.86</v>
      </c>
      <c r="F48" s="8">
        <v>64.069999999999993</v>
      </c>
      <c r="G48" s="14">
        <v>73.34</v>
      </c>
      <c r="H48" s="14">
        <v>68.650000000000006</v>
      </c>
      <c r="I48" s="1">
        <v>61.52</v>
      </c>
      <c r="J48" s="11">
        <v>64.3</v>
      </c>
      <c r="K48" s="8">
        <v>54.6</v>
      </c>
      <c r="L48" s="8">
        <v>52.8</v>
      </c>
    </row>
    <row r="49" spans="1:12" ht="16.95" customHeight="1" x14ac:dyDescent="0.3">
      <c r="A49" s="86"/>
      <c r="B49" s="87"/>
      <c r="C49" s="11">
        <v>78.72</v>
      </c>
      <c r="D49" s="14">
        <v>81.709999999999994</v>
      </c>
      <c r="E49" s="14">
        <v>72.930000000000007</v>
      </c>
      <c r="F49" s="8">
        <v>64.12</v>
      </c>
      <c r="G49" s="14">
        <v>73.77</v>
      </c>
      <c r="H49" s="14">
        <v>68.67</v>
      </c>
      <c r="I49" s="1">
        <v>61.01</v>
      </c>
      <c r="J49" s="11">
        <v>64.209999999999994</v>
      </c>
      <c r="K49" s="8">
        <v>54.61</v>
      </c>
      <c r="L49" s="8">
        <v>52.88</v>
      </c>
    </row>
    <row r="50" spans="1:12" ht="16.95" customHeight="1" x14ac:dyDescent="0.3">
      <c r="A50" s="86"/>
      <c r="B50" s="87"/>
      <c r="C50" s="11">
        <v>78.459999999999994</v>
      </c>
      <c r="D50" s="14">
        <v>81.63</v>
      </c>
      <c r="E50" s="14">
        <v>72.790000000000006</v>
      </c>
      <c r="F50" s="8">
        <v>64.14</v>
      </c>
      <c r="G50" s="14">
        <v>73.650000000000006</v>
      </c>
      <c r="H50" s="14">
        <v>68.63</v>
      </c>
      <c r="I50" s="1">
        <v>61.05</v>
      </c>
      <c r="J50" s="11">
        <v>64.52</v>
      </c>
      <c r="K50" s="8">
        <v>54.65</v>
      </c>
      <c r="L50" s="8">
        <v>52.58</v>
      </c>
    </row>
    <row r="51" spans="1:12" ht="16.95" customHeight="1" x14ac:dyDescent="0.3">
      <c r="A51" s="86"/>
      <c r="B51" s="87"/>
      <c r="C51" s="11">
        <v>78.48</v>
      </c>
      <c r="D51" s="14">
        <v>81.58</v>
      </c>
      <c r="E51" s="14">
        <v>72.88</v>
      </c>
      <c r="F51" s="8">
        <v>64.099999999999994</v>
      </c>
      <c r="G51" s="14">
        <v>73.790000000000006</v>
      </c>
      <c r="H51" s="14">
        <v>68.510000000000005</v>
      </c>
      <c r="I51" s="1">
        <v>60.95</v>
      </c>
      <c r="J51" s="11">
        <v>64.489999999999995</v>
      </c>
      <c r="K51" s="8">
        <v>54.72</v>
      </c>
      <c r="L51" s="8">
        <v>52.6</v>
      </c>
    </row>
    <row r="52" spans="1:12" ht="16.95" customHeight="1" thickBot="1" x14ac:dyDescent="0.35">
      <c r="A52" s="86"/>
      <c r="B52" s="87"/>
      <c r="C52" s="12">
        <v>78.47</v>
      </c>
      <c r="D52" s="15">
        <v>81.44</v>
      </c>
      <c r="E52" s="15">
        <v>72.680000000000007</v>
      </c>
      <c r="F52" s="4">
        <v>64.13</v>
      </c>
      <c r="G52" s="15">
        <v>73.489999999999995</v>
      </c>
      <c r="H52" s="15">
        <v>68.58</v>
      </c>
      <c r="I52" s="6">
        <v>60.88</v>
      </c>
      <c r="J52" s="12">
        <v>64.39</v>
      </c>
      <c r="K52" s="4">
        <v>54.66</v>
      </c>
      <c r="L52" s="4">
        <v>52.76</v>
      </c>
    </row>
    <row r="53" spans="1:12" ht="16.95" customHeight="1" x14ac:dyDescent="0.3">
      <c r="A53" s="84">
        <f>Punkter!$C$7</f>
        <v>30</v>
      </c>
      <c r="B53" s="85"/>
      <c r="C53" s="11">
        <v>96.17</v>
      </c>
      <c r="D53" s="14">
        <v>90.07</v>
      </c>
      <c r="E53" s="14">
        <v>82.88</v>
      </c>
      <c r="F53" s="8">
        <v>77.959999999999994</v>
      </c>
      <c r="G53" s="14">
        <v>85.74</v>
      </c>
      <c r="H53" s="14">
        <v>79.62</v>
      </c>
      <c r="I53" s="1">
        <v>73.98</v>
      </c>
      <c r="J53" s="11">
        <v>76.16</v>
      </c>
      <c r="K53" s="8">
        <v>65.59</v>
      </c>
      <c r="L53" s="8">
        <v>64.59</v>
      </c>
    </row>
    <row r="54" spans="1:12" ht="16.95" customHeight="1" x14ac:dyDescent="0.3">
      <c r="A54" s="86"/>
      <c r="B54" s="87"/>
      <c r="C54" s="11">
        <v>95.11</v>
      </c>
      <c r="D54" s="14">
        <v>89.33</v>
      </c>
      <c r="E54" s="14">
        <v>82.93</v>
      </c>
      <c r="F54" s="8">
        <v>77.650000000000006</v>
      </c>
      <c r="G54" s="14">
        <v>86.27</v>
      </c>
      <c r="H54" s="14">
        <v>80.02</v>
      </c>
      <c r="I54" s="1">
        <v>73.78</v>
      </c>
      <c r="J54" s="11">
        <v>76.38</v>
      </c>
      <c r="K54" s="8">
        <v>65.849999999999994</v>
      </c>
      <c r="L54" s="8">
        <v>64.77</v>
      </c>
    </row>
    <row r="55" spans="1:12" ht="16.95" customHeight="1" x14ac:dyDescent="0.3">
      <c r="A55" s="86"/>
      <c r="B55" s="87"/>
      <c r="C55" s="11">
        <v>94.45</v>
      </c>
      <c r="D55" s="14">
        <v>88.67</v>
      </c>
      <c r="E55" s="14">
        <v>82.98</v>
      </c>
      <c r="F55" s="8">
        <v>77.75</v>
      </c>
      <c r="G55" s="14">
        <v>84.19</v>
      </c>
      <c r="H55" s="14">
        <v>79.959999999999994</v>
      </c>
      <c r="I55" s="1">
        <v>73.98</v>
      </c>
      <c r="J55" s="11">
        <v>76.3</v>
      </c>
      <c r="K55" s="8">
        <v>65.72</v>
      </c>
      <c r="L55" s="8">
        <v>64.709999999999994</v>
      </c>
    </row>
    <row r="56" spans="1:12" ht="16.95" customHeight="1" x14ac:dyDescent="0.3">
      <c r="A56" s="86"/>
      <c r="B56" s="87"/>
      <c r="C56" s="11">
        <v>93.16</v>
      </c>
      <c r="D56" s="14">
        <v>88.57</v>
      </c>
      <c r="E56" s="14">
        <v>82.99</v>
      </c>
      <c r="F56" s="8">
        <v>77.8</v>
      </c>
      <c r="G56" s="14">
        <v>85.04</v>
      </c>
      <c r="H56" s="14">
        <v>80</v>
      </c>
      <c r="I56" s="1">
        <v>74.13</v>
      </c>
      <c r="J56" s="11">
        <v>75.989999999999995</v>
      </c>
      <c r="K56" s="8">
        <v>65.53</v>
      </c>
      <c r="L56" s="8">
        <v>64.58</v>
      </c>
    </row>
    <row r="57" spans="1:12" ht="16.95" customHeight="1" x14ac:dyDescent="0.3">
      <c r="A57" s="86"/>
      <c r="B57" s="87"/>
      <c r="C57" s="11">
        <v>93.45</v>
      </c>
      <c r="D57" s="14">
        <v>88.19</v>
      </c>
      <c r="E57" s="14">
        <v>83.12</v>
      </c>
      <c r="F57" s="8">
        <v>77.760000000000005</v>
      </c>
      <c r="G57" s="14">
        <v>85.19</v>
      </c>
      <c r="H57" s="14">
        <v>79.77</v>
      </c>
      <c r="I57" s="1">
        <v>74.03</v>
      </c>
      <c r="J57" s="11">
        <v>75.849999999999994</v>
      </c>
      <c r="K57" s="8">
        <v>66.05</v>
      </c>
      <c r="L57" s="8">
        <v>65.27</v>
      </c>
    </row>
    <row r="58" spans="1:12" ht="16.95" customHeight="1" x14ac:dyDescent="0.3">
      <c r="A58" s="86"/>
      <c r="B58" s="87"/>
      <c r="C58" s="11">
        <v>93.17</v>
      </c>
      <c r="D58" s="14">
        <v>88.01</v>
      </c>
      <c r="E58" s="14">
        <v>83.12</v>
      </c>
      <c r="F58" s="8">
        <v>77.44</v>
      </c>
      <c r="G58" s="14">
        <v>84.77</v>
      </c>
      <c r="H58" s="14">
        <v>80.17</v>
      </c>
      <c r="I58" s="1">
        <v>74.11</v>
      </c>
      <c r="J58" s="11">
        <v>76.900000000000006</v>
      </c>
      <c r="K58" s="8">
        <v>65.75</v>
      </c>
      <c r="L58" s="8">
        <v>65.09</v>
      </c>
    </row>
    <row r="59" spans="1:12" ht="16.95" customHeight="1" x14ac:dyDescent="0.3">
      <c r="A59" s="86"/>
      <c r="B59" s="87"/>
      <c r="C59" s="11">
        <v>93.02</v>
      </c>
      <c r="D59" s="14">
        <v>87.95</v>
      </c>
      <c r="E59" s="14">
        <v>83.04</v>
      </c>
      <c r="F59" s="8">
        <v>77.290000000000006</v>
      </c>
      <c r="G59" s="14">
        <v>85.28</v>
      </c>
      <c r="H59" s="14">
        <v>80.19</v>
      </c>
      <c r="I59" s="1">
        <v>74.02</v>
      </c>
      <c r="J59" s="11">
        <v>76.790000000000006</v>
      </c>
      <c r="K59" s="8">
        <v>65.89</v>
      </c>
      <c r="L59" s="8">
        <v>64.2</v>
      </c>
    </row>
    <row r="60" spans="1:12" ht="16.95" customHeight="1" x14ac:dyDescent="0.3">
      <c r="A60" s="86"/>
      <c r="B60" s="87"/>
      <c r="C60" s="11">
        <v>93.42</v>
      </c>
      <c r="D60" s="14">
        <v>87.76</v>
      </c>
      <c r="E60" s="14">
        <v>83.07</v>
      </c>
      <c r="F60" s="8">
        <v>77.22</v>
      </c>
      <c r="G60" s="14">
        <v>84.18</v>
      </c>
      <c r="H60" s="14">
        <v>80.16</v>
      </c>
      <c r="I60" s="1">
        <v>74.09</v>
      </c>
      <c r="J60" s="11">
        <v>76.28</v>
      </c>
      <c r="K60" s="8">
        <v>66.09</v>
      </c>
      <c r="L60" s="8">
        <v>64.27</v>
      </c>
    </row>
    <row r="61" spans="1:12" ht="16.95" customHeight="1" x14ac:dyDescent="0.3">
      <c r="A61" s="86"/>
      <c r="B61" s="87"/>
      <c r="C61" s="11">
        <v>92.97</v>
      </c>
      <c r="D61" s="14">
        <v>87.59</v>
      </c>
      <c r="E61" s="14">
        <v>83.03</v>
      </c>
      <c r="F61" s="8">
        <v>77.14</v>
      </c>
      <c r="G61" s="14">
        <v>84.6</v>
      </c>
      <c r="H61" s="14">
        <v>79.72</v>
      </c>
      <c r="I61" s="1">
        <v>73.91</v>
      </c>
      <c r="J61" s="11">
        <v>75.7</v>
      </c>
      <c r="K61" s="8">
        <v>65.38</v>
      </c>
      <c r="L61" s="8">
        <v>64.78</v>
      </c>
    </row>
    <row r="62" spans="1:12" ht="16.95" customHeight="1" thickBot="1" x14ac:dyDescent="0.35">
      <c r="A62" s="90"/>
      <c r="B62" s="91"/>
      <c r="C62" s="12">
        <v>92.16</v>
      </c>
      <c r="D62" s="15">
        <v>87.81</v>
      </c>
      <c r="E62" s="15">
        <v>82.91</v>
      </c>
      <c r="F62" s="4">
        <v>77.010000000000005</v>
      </c>
      <c r="G62" s="15">
        <v>85.08</v>
      </c>
      <c r="H62" s="15">
        <v>80.12</v>
      </c>
      <c r="I62" s="6">
        <v>74.02</v>
      </c>
      <c r="J62" s="12">
        <v>76.44</v>
      </c>
      <c r="K62" s="4">
        <v>65.67</v>
      </c>
      <c r="L62" s="4">
        <v>65.39</v>
      </c>
    </row>
  </sheetData>
  <mergeCells count="27">
    <mergeCell ref="N9:O9"/>
    <mergeCell ref="P9:R9"/>
    <mergeCell ref="N10:O10"/>
    <mergeCell ref="P10:R10"/>
    <mergeCell ref="N11:O11"/>
    <mergeCell ref="P11:R11"/>
    <mergeCell ref="A23:B32"/>
    <mergeCell ref="A33:B42"/>
    <mergeCell ref="A43:B52"/>
    <mergeCell ref="A53:B62"/>
    <mergeCell ref="N4:R4"/>
    <mergeCell ref="N5:O5"/>
    <mergeCell ref="P5:R5"/>
    <mergeCell ref="A13:B22"/>
    <mergeCell ref="N6:O6"/>
    <mergeCell ref="P6:R6"/>
    <mergeCell ref="N7:O7"/>
    <mergeCell ref="P7:R7"/>
    <mergeCell ref="N8:O8"/>
    <mergeCell ref="P8:R8"/>
    <mergeCell ref="N12:O12"/>
    <mergeCell ref="P12:R12"/>
    <mergeCell ref="A1:A2"/>
    <mergeCell ref="C1:F1"/>
    <mergeCell ref="G1:I1"/>
    <mergeCell ref="J1:K1"/>
    <mergeCell ref="A3:B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39" workbookViewId="0">
      <selection activeCell="O10" sqref="O10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7" ht="17.399999999999999" customHeight="1" x14ac:dyDescent="0.3">
      <c r="A1" s="80" t="s">
        <v>4</v>
      </c>
      <c r="B1" s="45" t="s">
        <v>3</v>
      </c>
      <c r="C1" s="80">
        <f>Punkter!$A$2</f>
        <v>0.01</v>
      </c>
      <c r="D1" s="82"/>
      <c r="E1" s="82"/>
      <c r="F1" s="83"/>
      <c r="G1" s="80">
        <f>Punkter!$A$3</f>
        <v>0.08</v>
      </c>
      <c r="H1" s="82"/>
      <c r="I1" s="83"/>
      <c r="J1" s="80">
        <f>Punkter!$A$4</f>
        <v>0.34</v>
      </c>
      <c r="K1" s="83"/>
      <c r="L1" s="18">
        <f>Punkter!$A$5</f>
        <v>2</v>
      </c>
      <c r="Q1" s="2" t="s">
        <v>44</v>
      </c>
    </row>
    <row r="2" spans="1:17" ht="17.399999999999999" customHeight="1" thickBot="1" x14ac:dyDescent="0.35">
      <c r="A2" s="81"/>
      <c r="B2" s="4" t="s">
        <v>2</v>
      </c>
      <c r="C2" s="46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46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7" ht="17.399999999999999" customHeight="1" x14ac:dyDescent="0.3">
      <c r="A3" s="84">
        <f>Punkter!$C$2</f>
        <v>1</v>
      </c>
      <c r="B3" s="85"/>
      <c r="C3" s="2">
        <v>67.736000000000004</v>
      </c>
      <c r="D3" s="14">
        <v>63.287999999999997</v>
      </c>
      <c r="E3" s="13">
        <v>53.28</v>
      </c>
      <c r="F3" s="45">
        <v>57.728000000000002</v>
      </c>
      <c r="G3" s="13">
        <v>54.392000000000003</v>
      </c>
      <c r="H3" s="38">
        <v>46.607999999999997</v>
      </c>
      <c r="I3" s="47">
        <v>53.28</v>
      </c>
      <c r="J3" s="10">
        <v>43.271999999999998</v>
      </c>
      <c r="K3" s="45">
        <v>51.055999999999997</v>
      </c>
      <c r="L3" s="45">
        <v>48.832000000000001</v>
      </c>
    </row>
    <row r="4" spans="1:17" ht="17.399999999999999" customHeight="1" x14ac:dyDescent="0.3">
      <c r="A4" s="86"/>
      <c r="B4" s="87"/>
      <c r="C4" s="2">
        <v>72.183999999999997</v>
      </c>
      <c r="D4" s="14">
        <v>61.064</v>
      </c>
      <c r="E4" s="14">
        <v>51.055999999999997</v>
      </c>
      <c r="F4" s="8">
        <v>58.84</v>
      </c>
      <c r="G4" s="14">
        <v>53.28</v>
      </c>
      <c r="H4" s="37">
        <v>45.496000000000002</v>
      </c>
      <c r="I4" s="1">
        <v>53.28</v>
      </c>
      <c r="J4" s="11">
        <v>43.271999999999998</v>
      </c>
      <c r="K4" s="8">
        <v>49.944000000000003</v>
      </c>
      <c r="L4" s="8">
        <v>46.607999999999997</v>
      </c>
    </row>
    <row r="5" spans="1:17" ht="17.399999999999999" customHeight="1" x14ac:dyDescent="0.3">
      <c r="A5" s="86"/>
      <c r="B5" s="87"/>
      <c r="C5" s="2">
        <v>72.183999999999997</v>
      </c>
      <c r="D5" s="14">
        <v>62.176000000000002</v>
      </c>
      <c r="E5" s="14">
        <v>52.167999999999999</v>
      </c>
      <c r="F5" s="9">
        <v>59.951999999999998</v>
      </c>
      <c r="G5" s="14">
        <v>53.28</v>
      </c>
      <c r="H5" s="37">
        <v>44.384</v>
      </c>
      <c r="I5" s="1">
        <v>52.167999999999999</v>
      </c>
      <c r="J5" s="11">
        <v>43.271999999999998</v>
      </c>
      <c r="K5" s="8">
        <v>48.832000000000001</v>
      </c>
      <c r="L5" s="8">
        <v>46.607999999999997</v>
      </c>
    </row>
    <row r="6" spans="1:17" ht="17.399999999999999" customHeight="1" x14ac:dyDescent="0.3">
      <c r="A6" s="86"/>
      <c r="B6" s="87"/>
      <c r="C6" s="2">
        <v>73.296000000000006</v>
      </c>
      <c r="D6" s="14">
        <v>59.951999999999998</v>
      </c>
      <c r="E6" s="14">
        <v>51.055999999999997</v>
      </c>
      <c r="F6" s="9">
        <v>59.951999999999998</v>
      </c>
      <c r="G6" s="14">
        <v>53.28</v>
      </c>
      <c r="H6" s="39">
        <v>45.496000000000002</v>
      </c>
      <c r="I6" s="1">
        <v>53.28</v>
      </c>
      <c r="J6" s="11">
        <v>43.271999999999998</v>
      </c>
      <c r="K6" s="8">
        <v>48.832000000000001</v>
      </c>
      <c r="L6" s="8">
        <v>46.607999999999997</v>
      </c>
    </row>
    <row r="7" spans="1:17" ht="17.399999999999999" customHeight="1" x14ac:dyDescent="0.3">
      <c r="A7" s="86"/>
      <c r="B7" s="87"/>
      <c r="C7" s="2">
        <v>73.296000000000006</v>
      </c>
      <c r="D7" s="14">
        <v>61.064</v>
      </c>
      <c r="E7" s="14">
        <v>52.167999999999999</v>
      </c>
      <c r="F7" s="8">
        <v>59.951999999999998</v>
      </c>
      <c r="G7" s="14">
        <v>53.28</v>
      </c>
      <c r="H7" s="37">
        <v>45.496000000000002</v>
      </c>
      <c r="I7" s="1">
        <v>53.28</v>
      </c>
      <c r="J7" s="11">
        <v>43.271999999999998</v>
      </c>
      <c r="K7" s="8">
        <v>46.607999999999997</v>
      </c>
      <c r="L7" s="8">
        <v>46.607999999999997</v>
      </c>
    </row>
    <row r="8" spans="1:17" ht="17.399999999999999" customHeight="1" x14ac:dyDescent="0.3">
      <c r="A8" s="86"/>
      <c r="B8" s="87"/>
      <c r="D8" s="14"/>
      <c r="E8" s="14"/>
      <c r="F8" s="8"/>
      <c r="G8" s="14"/>
      <c r="H8" s="37"/>
      <c r="I8" s="1"/>
      <c r="J8" s="11"/>
      <c r="K8" s="8"/>
      <c r="L8" s="8"/>
    </row>
    <row r="9" spans="1:17" ht="17.399999999999999" customHeight="1" x14ac:dyDescent="0.3">
      <c r="A9" s="86"/>
      <c r="B9" s="87"/>
      <c r="D9" s="14"/>
      <c r="E9" s="14"/>
      <c r="F9" s="8"/>
      <c r="G9" s="14"/>
      <c r="H9" s="37"/>
      <c r="I9" s="1"/>
      <c r="J9" s="11"/>
      <c r="K9" s="8"/>
      <c r="L9" s="8"/>
    </row>
    <row r="10" spans="1:17" ht="17.399999999999999" customHeight="1" x14ac:dyDescent="0.3">
      <c r="A10" s="86"/>
      <c r="B10" s="87"/>
      <c r="D10" s="14"/>
      <c r="E10" s="14"/>
      <c r="F10" s="8"/>
      <c r="G10" s="14"/>
      <c r="H10" s="37"/>
      <c r="I10" s="1"/>
      <c r="J10" s="11"/>
      <c r="K10" s="8"/>
      <c r="L10" s="8"/>
    </row>
    <row r="11" spans="1:17" ht="17.399999999999999" customHeight="1" x14ac:dyDescent="0.3">
      <c r="A11" s="86"/>
      <c r="B11" s="87"/>
      <c r="D11" s="14"/>
      <c r="E11" s="14"/>
      <c r="F11" s="8"/>
      <c r="G11" s="14"/>
      <c r="H11" s="37"/>
      <c r="I11" s="1"/>
      <c r="J11" s="11"/>
      <c r="K11" s="8"/>
      <c r="L11" s="8"/>
    </row>
    <row r="12" spans="1:17" ht="17.399999999999999" customHeight="1" thickBot="1" x14ac:dyDescent="0.35">
      <c r="A12" s="86"/>
      <c r="B12" s="87"/>
      <c r="C12" s="46"/>
      <c r="D12" s="15"/>
      <c r="E12" s="15"/>
      <c r="F12" s="4"/>
      <c r="G12" s="15"/>
      <c r="H12" s="36"/>
      <c r="I12" s="6"/>
      <c r="J12" s="12"/>
      <c r="K12" s="4"/>
      <c r="L12" s="4"/>
    </row>
    <row r="13" spans="1:17" ht="16.95" customHeight="1" x14ac:dyDescent="0.3">
      <c r="A13" s="84">
        <f>Punkter!$C$3</f>
        <v>2</v>
      </c>
      <c r="B13" s="85"/>
      <c r="C13" s="2">
        <v>78.855999999999995</v>
      </c>
      <c r="D13" s="14">
        <v>73.296000000000006</v>
      </c>
      <c r="E13" s="14">
        <v>62.176000000000002</v>
      </c>
      <c r="F13" s="8">
        <v>59.951999999999998</v>
      </c>
      <c r="G13" s="14">
        <v>75.52</v>
      </c>
      <c r="H13" s="37">
        <v>58.84</v>
      </c>
      <c r="I13" s="1">
        <v>53.28</v>
      </c>
      <c r="J13" s="11">
        <v>47.72</v>
      </c>
      <c r="K13" s="8">
        <v>49.944000000000003</v>
      </c>
      <c r="L13" s="8">
        <v>53.28</v>
      </c>
    </row>
    <row r="14" spans="1:17" ht="16.95" customHeight="1" x14ac:dyDescent="0.3">
      <c r="A14" s="86"/>
      <c r="B14" s="87"/>
      <c r="C14" s="2">
        <v>76.632000000000005</v>
      </c>
      <c r="D14" s="14">
        <v>73.296000000000006</v>
      </c>
      <c r="E14" s="14">
        <v>61.064</v>
      </c>
      <c r="F14" s="8">
        <v>59.951999999999998</v>
      </c>
      <c r="G14" s="14">
        <v>69.959999999999994</v>
      </c>
      <c r="H14" s="37">
        <v>59.951999999999998</v>
      </c>
      <c r="I14" s="1">
        <v>53.28</v>
      </c>
      <c r="J14" s="11">
        <v>48.832000000000001</v>
      </c>
      <c r="K14" s="8">
        <v>49.944000000000003</v>
      </c>
      <c r="L14" s="8">
        <v>52.167999999999999</v>
      </c>
    </row>
    <row r="15" spans="1:17" ht="16.95" customHeight="1" x14ac:dyDescent="0.3">
      <c r="A15" s="86"/>
      <c r="B15" s="87"/>
      <c r="C15" s="2">
        <v>82.191999999999993</v>
      </c>
      <c r="D15" s="14">
        <v>76.632000000000005</v>
      </c>
      <c r="E15" s="14">
        <v>61.064</v>
      </c>
      <c r="F15" s="8">
        <v>59.951999999999998</v>
      </c>
      <c r="G15" s="14">
        <v>66.623999999999995</v>
      </c>
      <c r="H15" s="37">
        <v>59.951999999999998</v>
      </c>
      <c r="I15" s="1">
        <v>53.28</v>
      </c>
      <c r="J15" s="11">
        <v>48.832000000000001</v>
      </c>
      <c r="K15" s="8">
        <v>49.944000000000003</v>
      </c>
      <c r="L15" s="8">
        <v>53.28</v>
      </c>
    </row>
    <row r="16" spans="1:17" ht="16.95" customHeight="1" x14ac:dyDescent="0.3">
      <c r="A16" s="86"/>
      <c r="B16" s="87"/>
      <c r="C16" s="2">
        <v>79.968000000000004</v>
      </c>
      <c r="D16" s="14">
        <v>77.744</v>
      </c>
      <c r="E16" s="14">
        <v>61.064</v>
      </c>
      <c r="F16" s="8">
        <v>59.951999999999998</v>
      </c>
      <c r="G16" s="14">
        <v>72.183999999999997</v>
      </c>
      <c r="H16" s="37">
        <v>59.951999999999998</v>
      </c>
      <c r="I16" s="1">
        <v>53.28</v>
      </c>
      <c r="J16" s="11">
        <v>46.607999999999997</v>
      </c>
      <c r="K16" s="8">
        <v>51.055999999999997</v>
      </c>
      <c r="L16" s="8">
        <v>53.28</v>
      </c>
    </row>
    <row r="17" spans="1:12" ht="16.95" customHeight="1" x14ac:dyDescent="0.3">
      <c r="A17" s="86"/>
      <c r="B17" s="87"/>
      <c r="C17" s="2">
        <v>77.744</v>
      </c>
      <c r="D17" s="14">
        <v>79.968000000000004</v>
      </c>
      <c r="E17" s="14">
        <v>61.064</v>
      </c>
      <c r="F17" s="8">
        <v>59.951999999999998</v>
      </c>
      <c r="G17" s="14">
        <v>73.296000000000006</v>
      </c>
      <c r="H17" s="37">
        <v>62.176000000000002</v>
      </c>
      <c r="I17" s="1">
        <v>53.28</v>
      </c>
      <c r="J17" s="11">
        <v>46.607999999999997</v>
      </c>
      <c r="K17" s="8">
        <v>49.944000000000003</v>
      </c>
      <c r="L17" s="8">
        <v>53.28</v>
      </c>
    </row>
    <row r="18" spans="1:12" ht="16.95" customHeight="1" x14ac:dyDescent="0.3">
      <c r="A18" s="86"/>
      <c r="B18" s="87"/>
      <c r="D18" s="14"/>
      <c r="E18" s="14"/>
      <c r="F18" s="8"/>
      <c r="G18" s="14"/>
      <c r="H18" s="37"/>
      <c r="I18" s="1"/>
      <c r="J18" s="11"/>
      <c r="K18" s="8"/>
      <c r="L18" s="8"/>
    </row>
    <row r="19" spans="1:12" ht="16.95" customHeight="1" x14ac:dyDescent="0.3">
      <c r="A19" s="86"/>
      <c r="B19" s="87"/>
      <c r="D19" s="14"/>
      <c r="E19" s="14"/>
      <c r="F19" s="8"/>
      <c r="G19" s="14"/>
      <c r="H19" s="37"/>
      <c r="I19" s="1"/>
      <c r="J19" s="11"/>
      <c r="K19" s="8"/>
      <c r="L19" s="8"/>
    </row>
    <row r="20" spans="1:12" ht="16.95" customHeight="1" x14ac:dyDescent="0.3">
      <c r="A20" s="86"/>
      <c r="B20" s="87"/>
      <c r="D20" s="14"/>
      <c r="E20" s="14"/>
      <c r="F20" s="8"/>
      <c r="G20" s="14"/>
      <c r="H20" s="37"/>
      <c r="I20" s="1"/>
      <c r="J20" s="11"/>
      <c r="K20" s="8"/>
      <c r="L20" s="8"/>
    </row>
    <row r="21" spans="1:12" ht="16.95" customHeight="1" x14ac:dyDescent="0.3">
      <c r="A21" s="86"/>
      <c r="B21" s="87"/>
      <c r="D21" s="14"/>
      <c r="E21" s="14"/>
      <c r="F21" s="8"/>
      <c r="G21" s="14"/>
      <c r="H21" s="37"/>
      <c r="I21" s="1"/>
      <c r="J21" s="11"/>
      <c r="K21" s="8"/>
      <c r="L21" s="8"/>
    </row>
    <row r="22" spans="1:12" ht="16.95" customHeight="1" thickBot="1" x14ac:dyDescent="0.35">
      <c r="A22" s="86"/>
      <c r="B22" s="87"/>
      <c r="C22" s="46"/>
      <c r="D22" s="15"/>
      <c r="E22" s="14"/>
      <c r="F22" s="8"/>
      <c r="G22" s="14"/>
      <c r="H22" s="37"/>
      <c r="I22" s="1"/>
      <c r="J22" s="11"/>
      <c r="K22" s="8"/>
      <c r="L22" s="8"/>
    </row>
    <row r="23" spans="1:12" ht="16.95" customHeight="1" x14ac:dyDescent="0.3">
      <c r="A23" s="84">
        <v>4</v>
      </c>
      <c r="B23" s="85"/>
      <c r="C23" s="2">
        <v>84.415999999999997</v>
      </c>
      <c r="D23" s="14">
        <v>84.415999999999997</v>
      </c>
      <c r="E23" s="13">
        <v>73.296000000000006</v>
      </c>
      <c r="F23" s="45">
        <v>66.623999999999995</v>
      </c>
      <c r="G23" s="13">
        <v>86.64</v>
      </c>
      <c r="H23" s="38">
        <v>67.736000000000004</v>
      </c>
      <c r="I23" s="47">
        <v>59.951999999999998</v>
      </c>
      <c r="J23" s="10">
        <v>59.951999999999998</v>
      </c>
      <c r="K23" s="45">
        <v>66.623999999999995</v>
      </c>
      <c r="L23" s="45">
        <v>58.84</v>
      </c>
    </row>
    <row r="24" spans="1:12" ht="16.95" customHeight="1" x14ac:dyDescent="0.3">
      <c r="A24" s="86"/>
      <c r="B24" s="87"/>
      <c r="C24" s="2">
        <v>86.64</v>
      </c>
      <c r="D24" s="14">
        <v>81.08</v>
      </c>
      <c r="E24" s="14">
        <v>73.296000000000006</v>
      </c>
      <c r="F24" s="8">
        <v>68.847999999999999</v>
      </c>
      <c r="G24" s="14">
        <v>81.08</v>
      </c>
      <c r="H24" s="37">
        <v>68.847999999999999</v>
      </c>
      <c r="I24" s="1">
        <v>59.951999999999998</v>
      </c>
      <c r="J24" s="11">
        <v>59.951999999999998</v>
      </c>
      <c r="K24" s="8">
        <v>66.623999999999995</v>
      </c>
      <c r="L24" s="8">
        <v>58.84</v>
      </c>
    </row>
    <row r="25" spans="1:12" ht="16.95" customHeight="1" x14ac:dyDescent="0.3">
      <c r="A25" s="86"/>
      <c r="B25" s="87"/>
      <c r="C25" s="2">
        <v>79.968000000000004</v>
      </c>
      <c r="D25" s="14">
        <v>84.415999999999997</v>
      </c>
      <c r="E25" s="14">
        <v>73.296000000000006</v>
      </c>
      <c r="F25" s="8">
        <v>66.623999999999995</v>
      </c>
      <c r="G25" s="14">
        <v>86.64</v>
      </c>
      <c r="H25" s="37">
        <v>67.736000000000004</v>
      </c>
      <c r="I25" s="1">
        <v>59.951999999999998</v>
      </c>
      <c r="J25" s="11">
        <v>59.951999999999998</v>
      </c>
      <c r="K25" s="8">
        <v>66.623999999999995</v>
      </c>
      <c r="L25" s="8">
        <v>58.84</v>
      </c>
    </row>
    <row r="26" spans="1:12" ht="16.95" customHeight="1" x14ac:dyDescent="0.3">
      <c r="A26" s="86"/>
      <c r="B26" s="87"/>
      <c r="C26" s="2">
        <v>79.968000000000004</v>
      </c>
      <c r="D26" s="14">
        <v>83.304000000000002</v>
      </c>
      <c r="E26" s="14">
        <v>73.296000000000006</v>
      </c>
      <c r="F26" s="8">
        <v>65.512</v>
      </c>
      <c r="G26" s="14">
        <v>86.64</v>
      </c>
      <c r="H26" s="37">
        <v>68.847999999999999</v>
      </c>
      <c r="I26" s="1">
        <v>59.951999999999998</v>
      </c>
      <c r="J26" s="11">
        <v>59.951999999999998</v>
      </c>
      <c r="K26" s="8">
        <v>65.512</v>
      </c>
      <c r="L26" s="8">
        <v>58.84</v>
      </c>
    </row>
    <row r="27" spans="1:12" ht="16.95" customHeight="1" x14ac:dyDescent="0.3">
      <c r="A27" s="86"/>
      <c r="B27" s="87"/>
      <c r="C27" s="2">
        <v>79.968000000000004</v>
      </c>
      <c r="D27" s="14">
        <v>82.191999999999993</v>
      </c>
      <c r="E27" s="14">
        <v>73.296000000000006</v>
      </c>
      <c r="F27" s="8">
        <v>66.623999999999995</v>
      </c>
      <c r="G27" s="14">
        <v>84.415999999999997</v>
      </c>
      <c r="H27" s="37">
        <v>68.847999999999999</v>
      </c>
      <c r="I27" s="1">
        <v>59.951999999999998</v>
      </c>
      <c r="J27" s="11">
        <v>59.951999999999998</v>
      </c>
      <c r="K27" s="8">
        <v>67.736000000000004</v>
      </c>
      <c r="L27" s="8">
        <v>58.84</v>
      </c>
    </row>
    <row r="28" spans="1:12" ht="16.95" customHeight="1" x14ac:dyDescent="0.3">
      <c r="A28" s="86"/>
      <c r="B28" s="87"/>
      <c r="D28" s="14"/>
      <c r="E28" s="14"/>
      <c r="F28" s="8"/>
      <c r="G28" s="14"/>
      <c r="H28" s="37"/>
      <c r="I28" s="1"/>
      <c r="J28" s="11"/>
      <c r="K28" s="8"/>
      <c r="L28" s="8"/>
    </row>
    <row r="29" spans="1:12" ht="16.95" customHeight="1" x14ac:dyDescent="0.3">
      <c r="A29" s="86"/>
      <c r="B29" s="87"/>
      <c r="D29" s="14"/>
      <c r="E29" s="14"/>
      <c r="F29" s="8"/>
      <c r="G29" s="14"/>
      <c r="H29" s="37"/>
      <c r="I29" s="1"/>
      <c r="J29" s="11"/>
      <c r="K29" s="8"/>
      <c r="L29" s="8"/>
    </row>
    <row r="30" spans="1:12" ht="16.95" customHeight="1" x14ac:dyDescent="0.3">
      <c r="A30" s="86"/>
      <c r="B30" s="87"/>
      <c r="D30" s="14"/>
      <c r="E30" s="14"/>
      <c r="F30" s="8"/>
      <c r="G30" s="14"/>
      <c r="H30" s="37"/>
      <c r="I30" s="1"/>
      <c r="J30" s="11"/>
      <c r="K30" s="8"/>
      <c r="L30" s="8"/>
    </row>
    <row r="31" spans="1:12" ht="16.95" customHeight="1" x14ac:dyDescent="0.3">
      <c r="A31" s="86"/>
      <c r="B31" s="87"/>
      <c r="D31" s="14"/>
      <c r="E31" s="14"/>
      <c r="F31" s="8"/>
      <c r="G31" s="14"/>
      <c r="H31" s="37"/>
      <c r="I31" s="1"/>
      <c r="J31" s="11"/>
      <c r="K31" s="8"/>
      <c r="L31" s="8"/>
    </row>
    <row r="32" spans="1:12" ht="16.95" customHeight="1" thickBot="1" x14ac:dyDescent="0.35">
      <c r="A32" s="86"/>
      <c r="B32" s="87"/>
      <c r="C32" s="46"/>
      <c r="D32" s="15"/>
      <c r="E32" s="15"/>
      <c r="F32" s="4"/>
      <c r="G32" s="15"/>
      <c r="H32" s="36"/>
      <c r="I32" s="6"/>
      <c r="J32" s="12"/>
      <c r="K32" s="4"/>
      <c r="L32" s="4"/>
    </row>
    <row r="33" spans="1:12" ht="16.95" customHeight="1" x14ac:dyDescent="0.3">
      <c r="A33" s="84">
        <v>8</v>
      </c>
      <c r="B33" s="85"/>
      <c r="C33" s="2">
        <v>95.536000000000001</v>
      </c>
      <c r="D33" s="14">
        <v>86.64</v>
      </c>
      <c r="E33" s="14">
        <v>88.864000000000004</v>
      </c>
      <c r="F33" s="8">
        <v>77.744</v>
      </c>
      <c r="G33" s="14">
        <v>79.968000000000004</v>
      </c>
      <c r="H33" s="37">
        <v>79.968000000000004</v>
      </c>
      <c r="I33" s="1">
        <v>69.959999999999994</v>
      </c>
      <c r="J33" s="11">
        <v>72.183999999999997</v>
      </c>
      <c r="K33" s="8">
        <v>58.84</v>
      </c>
      <c r="L33" s="8">
        <v>64.400000000000006</v>
      </c>
    </row>
    <row r="34" spans="1:12" ht="16.95" customHeight="1" x14ac:dyDescent="0.3">
      <c r="A34" s="86"/>
      <c r="B34" s="87"/>
      <c r="C34" s="2">
        <v>96.647999999999996</v>
      </c>
      <c r="D34" s="14">
        <v>87.751999999999995</v>
      </c>
      <c r="E34" s="14">
        <v>86.64</v>
      </c>
      <c r="F34" s="8">
        <v>77.744</v>
      </c>
      <c r="G34" s="14">
        <v>79.968000000000004</v>
      </c>
      <c r="H34" s="37">
        <v>77.744</v>
      </c>
      <c r="I34" s="1">
        <v>67.736000000000004</v>
      </c>
      <c r="J34" s="11">
        <v>71.072000000000003</v>
      </c>
      <c r="K34" s="8">
        <v>57.728000000000002</v>
      </c>
      <c r="L34" s="8">
        <v>63.287999999999997</v>
      </c>
    </row>
    <row r="35" spans="1:12" ht="16.95" customHeight="1" x14ac:dyDescent="0.3">
      <c r="A35" s="86"/>
      <c r="B35" s="87"/>
      <c r="C35" s="2">
        <v>97.76</v>
      </c>
      <c r="D35" s="14">
        <v>89.975999999999999</v>
      </c>
      <c r="E35" s="14">
        <v>84.415999999999997</v>
      </c>
      <c r="F35" s="8">
        <v>76.632000000000005</v>
      </c>
      <c r="G35" s="14">
        <v>81.08</v>
      </c>
      <c r="H35" s="37">
        <v>77.744</v>
      </c>
      <c r="I35" s="1">
        <v>68.847999999999999</v>
      </c>
      <c r="J35" s="11">
        <v>73.296000000000006</v>
      </c>
      <c r="K35" s="8">
        <v>57.728000000000002</v>
      </c>
      <c r="L35" s="8">
        <v>63.287999999999997</v>
      </c>
    </row>
    <row r="36" spans="1:12" ht="16.95" customHeight="1" x14ac:dyDescent="0.3">
      <c r="A36" s="86"/>
      <c r="B36" s="87"/>
      <c r="C36" s="2">
        <v>98.872</v>
      </c>
      <c r="D36" s="14">
        <v>93.311999999999998</v>
      </c>
      <c r="E36" s="14">
        <v>85.528000000000006</v>
      </c>
      <c r="F36" s="8">
        <v>77.744</v>
      </c>
      <c r="G36" s="14">
        <v>81.08</v>
      </c>
      <c r="H36" s="37">
        <v>77.744</v>
      </c>
      <c r="I36" s="1">
        <v>68.847999999999999</v>
      </c>
      <c r="J36" s="11">
        <v>72.183999999999997</v>
      </c>
      <c r="K36" s="8">
        <v>58.84</v>
      </c>
      <c r="L36" s="8">
        <v>63.287999999999997</v>
      </c>
    </row>
    <row r="37" spans="1:12" ht="16.95" customHeight="1" x14ac:dyDescent="0.3">
      <c r="A37" s="86"/>
      <c r="B37" s="87"/>
      <c r="C37" s="2">
        <v>94.424000000000007</v>
      </c>
      <c r="D37" s="14">
        <v>87.751999999999995</v>
      </c>
      <c r="E37" s="14">
        <v>85.528000000000006</v>
      </c>
      <c r="F37" s="8">
        <v>77.744</v>
      </c>
      <c r="G37" s="14">
        <v>81.08</v>
      </c>
      <c r="H37" s="37">
        <v>77.744</v>
      </c>
      <c r="I37" s="1">
        <v>67.736000000000004</v>
      </c>
      <c r="J37" s="11">
        <v>73.296000000000006</v>
      </c>
      <c r="K37" s="8">
        <v>59.951999999999998</v>
      </c>
      <c r="L37" s="8">
        <v>63.287999999999997</v>
      </c>
    </row>
    <row r="38" spans="1:12" ht="16.95" customHeight="1" x14ac:dyDescent="0.3">
      <c r="A38" s="86"/>
      <c r="B38" s="87"/>
      <c r="D38" s="14"/>
      <c r="E38" s="14"/>
      <c r="F38" s="8"/>
      <c r="G38" s="14"/>
      <c r="H38" s="37"/>
      <c r="I38" s="1"/>
      <c r="J38" s="11"/>
      <c r="K38" s="8"/>
      <c r="L38" s="8"/>
    </row>
    <row r="39" spans="1:12" ht="16.95" customHeight="1" x14ac:dyDescent="0.3">
      <c r="A39" s="86"/>
      <c r="B39" s="87"/>
      <c r="D39" s="14"/>
      <c r="E39" s="14"/>
      <c r="F39" s="8"/>
      <c r="G39" s="14"/>
      <c r="H39" s="37"/>
      <c r="I39" s="1"/>
      <c r="J39" s="11"/>
      <c r="K39" s="8"/>
      <c r="L39" s="8"/>
    </row>
    <row r="40" spans="1:12" ht="16.95" customHeight="1" x14ac:dyDescent="0.3">
      <c r="A40" s="86"/>
      <c r="B40" s="87"/>
      <c r="D40" s="14"/>
      <c r="E40" s="14"/>
      <c r="F40" s="8"/>
      <c r="G40" s="14"/>
      <c r="H40" s="37"/>
      <c r="I40" s="1"/>
      <c r="J40" s="11"/>
      <c r="K40" s="8"/>
      <c r="L40" s="8"/>
    </row>
    <row r="41" spans="1:12" ht="16.95" customHeight="1" x14ac:dyDescent="0.3">
      <c r="A41" s="86"/>
      <c r="B41" s="87"/>
      <c r="D41" s="14"/>
      <c r="E41" s="14"/>
      <c r="F41" s="8"/>
      <c r="G41" s="14"/>
      <c r="H41" s="37"/>
      <c r="I41" s="1"/>
      <c r="J41" s="11"/>
      <c r="K41" s="8"/>
      <c r="L41" s="8"/>
    </row>
    <row r="42" spans="1:12" ht="16.95" customHeight="1" thickBot="1" x14ac:dyDescent="0.35">
      <c r="A42" s="86"/>
      <c r="B42" s="87"/>
      <c r="C42" s="46"/>
      <c r="D42" s="15"/>
      <c r="E42" s="15"/>
      <c r="F42" s="8"/>
      <c r="G42" s="14"/>
      <c r="H42" s="37"/>
      <c r="I42" s="1"/>
      <c r="J42" s="11"/>
      <c r="K42" s="8"/>
      <c r="L42" s="8"/>
    </row>
    <row r="43" spans="1:12" ht="16.95" customHeight="1" x14ac:dyDescent="0.3">
      <c r="A43" s="84">
        <v>15</v>
      </c>
      <c r="B43" s="85"/>
      <c r="C43" s="11" t="s">
        <v>43</v>
      </c>
      <c r="D43" s="14" t="s">
        <v>43</v>
      </c>
      <c r="E43" s="14">
        <v>96.647999999999996</v>
      </c>
      <c r="F43" s="45">
        <v>84.415999999999997</v>
      </c>
      <c r="G43" s="13">
        <v>95.536000000000001</v>
      </c>
      <c r="H43" s="13">
        <v>93.311999999999998</v>
      </c>
      <c r="I43" s="47">
        <v>86.64</v>
      </c>
      <c r="J43" s="10">
        <v>79.968000000000004</v>
      </c>
      <c r="K43" s="45">
        <v>63.287999999999997</v>
      </c>
      <c r="L43" s="45">
        <v>65.512</v>
      </c>
    </row>
    <row r="44" spans="1:12" ht="16.95" customHeight="1" x14ac:dyDescent="0.3">
      <c r="A44" s="86"/>
      <c r="B44" s="87"/>
      <c r="C44" s="11" t="s">
        <v>43</v>
      </c>
      <c r="D44" s="14" t="s">
        <v>43</v>
      </c>
      <c r="E44" s="14">
        <v>91.087999999999994</v>
      </c>
      <c r="F44" s="8">
        <v>85.528000000000006</v>
      </c>
      <c r="G44" s="14">
        <v>91.087999999999994</v>
      </c>
      <c r="H44" s="14">
        <v>92.2</v>
      </c>
      <c r="I44" s="1">
        <v>83.304000000000002</v>
      </c>
      <c r="J44" s="11">
        <v>79.968000000000004</v>
      </c>
      <c r="K44" s="8">
        <v>64.400000000000006</v>
      </c>
      <c r="L44" s="8">
        <v>66.623999999999995</v>
      </c>
    </row>
    <row r="45" spans="1:12" ht="16.95" customHeight="1" x14ac:dyDescent="0.3">
      <c r="A45" s="86"/>
      <c r="B45" s="87"/>
      <c r="C45" s="11" t="s">
        <v>43</v>
      </c>
      <c r="D45" s="14" t="s">
        <v>43</v>
      </c>
      <c r="E45" s="14">
        <v>96.647999999999996</v>
      </c>
      <c r="F45" s="8">
        <v>85.528000000000006</v>
      </c>
      <c r="G45" s="14">
        <v>92.2</v>
      </c>
      <c r="H45" s="14">
        <v>93.311999999999998</v>
      </c>
      <c r="I45" s="1">
        <v>84.415999999999997</v>
      </c>
      <c r="J45" s="11">
        <v>79.968000000000004</v>
      </c>
      <c r="K45" s="8">
        <v>63.287999999999997</v>
      </c>
      <c r="L45" s="8">
        <v>66.623999999999995</v>
      </c>
    </row>
    <row r="46" spans="1:12" ht="16.95" customHeight="1" x14ac:dyDescent="0.3">
      <c r="A46" s="86"/>
      <c r="B46" s="87"/>
      <c r="C46" s="11" t="s">
        <v>43</v>
      </c>
      <c r="D46" s="14" t="s">
        <v>43</v>
      </c>
      <c r="E46" s="14">
        <v>94.424000000000007</v>
      </c>
      <c r="F46" s="8">
        <v>86.64</v>
      </c>
      <c r="G46" s="14">
        <v>92.2</v>
      </c>
      <c r="H46" s="14">
        <v>94.424000000000007</v>
      </c>
      <c r="I46" s="1">
        <v>86.64</v>
      </c>
      <c r="J46" s="11">
        <v>82.191999999999993</v>
      </c>
      <c r="K46" s="8">
        <v>64.400000000000006</v>
      </c>
      <c r="L46" s="8">
        <v>66.623999999999995</v>
      </c>
    </row>
    <row r="47" spans="1:12" ht="16.95" customHeight="1" x14ac:dyDescent="0.3">
      <c r="A47" s="86"/>
      <c r="B47" s="87"/>
      <c r="C47" s="11" t="s">
        <v>43</v>
      </c>
      <c r="D47" s="14" t="s">
        <v>43</v>
      </c>
      <c r="E47" s="14">
        <v>95.536000000000001</v>
      </c>
      <c r="F47" s="8">
        <v>86.64</v>
      </c>
      <c r="G47" s="14">
        <v>89.975999999999999</v>
      </c>
      <c r="H47" s="14">
        <v>94.424000000000007</v>
      </c>
      <c r="I47" s="1">
        <v>87.751999999999995</v>
      </c>
      <c r="J47" s="11">
        <v>82.191999999999993</v>
      </c>
      <c r="K47" s="8">
        <v>63.287999999999997</v>
      </c>
      <c r="L47" s="8">
        <v>66.623999999999995</v>
      </c>
    </row>
    <row r="48" spans="1:12" ht="16.95" customHeight="1" x14ac:dyDescent="0.3">
      <c r="A48" s="86"/>
      <c r="B48" s="87"/>
      <c r="C48" s="11"/>
      <c r="D48" s="14"/>
      <c r="E48" s="14"/>
      <c r="F48" s="8"/>
      <c r="G48" s="14"/>
      <c r="H48" s="14"/>
      <c r="I48" s="1"/>
      <c r="J48" s="11"/>
      <c r="K48" s="8"/>
      <c r="L48" s="8"/>
    </row>
    <row r="49" spans="1:12" ht="16.95" customHeight="1" x14ac:dyDescent="0.3">
      <c r="A49" s="86"/>
      <c r="B49" s="87"/>
      <c r="C49" s="11"/>
      <c r="D49" s="14"/>
      <c r="E49" s="14"/>
      <c r="F49" s="8"/>
      <c r="G49" s="14"/>
      <c r="H49" s="14"/>
      <c r="I49" s="1"/>
      <c r="J49" s="11"/>
      <c r="K49" s="8"/>
      <c r="L49" s="8"/>
    </row>
    <row r="50" spans="1:12" ht="16.95" customHeight="1" x14ac:dyDescent="0.3">
      <c r="A50" s="86"/>
      <c r="B50" s="87"/>
      <c r="C50" s="11"/>
      <c r="D50" s="14"/>
      <c r="E50" s="14"/>
      <c r="F50" s="8"/>
      <c r="G50" s="14"/>
      <c r="H50" s="14"/>
      <c r="I50" s="1"/>
      <c r="J50" s="11"/>
      <c r="K50" s="8"/>
      <c r="L50" s="8"/>
    </row>
    <row r="51" spans="1:12" ht="16.95" customHeight="1" x14ac:dyDescent="0.3">
      <c r="A51" s="86"/>
      <c r="B51" s="87"/>
      <c r="C51" s="11"/>
      <c r="D51" s="14"/>
      <c r="E51" s="14"/>
      <c r="F51" s="8"/>
      <c r="G51" s="14"/>
      <c r="H51" s="14"/>
      <c r="I51" s="1"/>
      <c r="J51" s="11"/>
      <c r="K51" s="8"/>
      <c r="L51" s="8"/>
    </row>
    <row r="52" spans="1:12" ht="16.95" customHeight="1" thickBot="1" x14ac:dyDescent="0.35">
      <c r="A52" s="86"/>
      <c r="B52" s="87"/>
      <c r="C52" s="12"/>
      <c r="D52" s="15"/>
      <c r="E52" s="15"/>
      <c r="F52" s="4"/>
      <c r="G52" s="15"/>
      <c r="H52" s="15"/>
      <c r="I52" s="6"/>
      <c r="J52" s="12"/>
      <c r="K52" s="4"/>
      <c r="L52" s="4"/>
    </row>
    <row r="53" spans="1:12" ht="16.95" customHeight="1" x14ac:dyDescent="0.3">
      <c r="A53" s="84">
        <f>Punkter!$C$7</f>
        <v>30</v>
      </c>
      <c r="B53" s="85"/>
      <c r="C53" s="11" t="s">
        <v>43</v>
      </c>
      <c r="D53" s="14" t="s">
        <v>43</v>
      </c>
      <c r="E53" s="14" t="s">
        <v>43</v>
      </c>
      <c r="F53" s="8">
        <v>101.096</v>
      </c>
      <c r="G53" s="14">
        <v>94.424000000000007</v>
      </c>
      <c r="H53" s="14">
        <v>89.975999999999999</v>
      </c>
      <c r="I53" s="1">
        <v>86.64</v>
      </c>
      <c r="J53" s="11">
        <v>89.975999999999999</v>
      </c>
      <c r="K53" s="8">
        <v>75.52</v>
      </c>
      <c r="L53" s="8">
        <v>85.528000000000006</v>
      </c>
    </row>
    <row r="54" spans="1:12" ht="16.95" customHeight="1" x14ac:dyDescent="0.3">
      <c r="A54" s="86"/>
      <c r="B54" s="87"/>
      <c r="C54" s="11" t="s">
        <v>43</v>
      </c>
      <c r="D54" s="14" t="s">
        <v>43</v>
      </c>
      <c r="E54" s="14" t="s">
        <v>43</v>
      </c>
      <c r="F54" s="8">
        <v>101.096</v>
      </c>
      <c r="G54" s="14">
        <v>93.311999999999998</v>
      </c>
      <c r="H54" s="14">
        <v>89.975999999999999</v>
      </c>
      <c r="I54" s="1">
        <v>86.64</v>
      </c>
      <c r="J54" s="11">
        <v>91.087999999999994</v>
      </c>
      <c r="K54" s="8">
        <v>76.632000000000005</v>
      </c>
      <c r="L54" s="8">
        <v>84.415999999999997</v>
      </c>
    </row>
    <row r="55" spans="1:12" ht="16.95" customHeight="1" x14ac:dyDescent="0.3">
      <c r="A55" s="86"/>
      <c r="B55" s="87"/>
      <c r="C55" s="11" t="s">
        <v>43</v>
      </c>
      <c r="D55" s="14" t="s">
        <v>43</v>
      </c>
      <c r="E55" s="14" t="s">
        <v>43</v>
      </c>
      <c r="F55" s="8">
        <v>102.208</v>
      </c>
      <c r="G55" s="14">
        <v>95.536000000000001</v>
      </c>
      <c r="H55" s="14">
        <v>91.087999999999994</v>
      </c>
      <c r="I55" s="1">
        <v>84.415999999999997</v>
      </c>
      <c r="J55" s="11">
        <v>91.087999999999994</v>
      </c>
      <c r="K55" s="8">
        <v>75.52</v>
      </c>
      <c r="L55" s="8">
        <v>83.304000000000002</v>
      </c>
    </row>
    <row r="56" spans="1:12" ht="16.95" customHeight="1" x14ac:dyDescent="0.3">
      <c r="A56" s="86"/>
      <c r="B56" s="87"/>
      <c r="C56" s="11" t="s">
        <v>43</v>
      </c>
      <c r="D56" s="14" t="s">
        <v>43</v>
      </c>
      <c r="E56" s="14" t="s">
        <v>43</v>
      </c>
      <c r="F56" s="8">
        <v>95.536000000000001</v>
      </c>
      <c r="G56" s="14">
        <v>93.311999999999998</v>
      </c>
      <c r="H56" s="14">
        <v>89.975999999999999</v>
      </c>
      <c r="I56" s="1">
        <v>86.64</v>
      </c>
      <c r="J56" s="11">
        <v>91.087999999999994</v>
      </c>
      <c r="K56" s="8">
        <v>76.632000000000005</v>
      </c>
      <c r="L56" s="8">
        <v>83.304000000000002</v>
      </c>
    </row>
    <row r="57" spans="1:12" ht="16.95" customHeight="1" x14ac:dyDescent="0.3">
      <c r="A57" s="86"/>
      <c r="B57" s="87"/>
      <c r="C57" s="11" t="s">
        <v>43</v>
      </c>
      <c r="D57" s="14" t="s">
        <v>43</v>
      </c>
      <c r="E57" s="14" t="s">
        <v>43</v>
      </c>
      <c r="F57" s="8">
        <v>94.424000000000007</v>
      </c>
      <c r="G57" s="14">
        <v>92.2</v>
      </c>
      <c r="H57" s="14">
        <v>89.975999999999999</v>
      </c>
      <c r="I57" s="1">
        <v>86.64</v>
      </c>
      <c r="J57" s="11">
        <v>92.2</v>
      </c>
      <c r="K57" s="8">
        <v>76.632000000000005</v>
      </c>
      <c r="L57" s="8">
        <v>83.304000000000002</v>
      </c>
    </row>
    <row r="58" spans="1:12" ht="16.95" customHeight="1" x14ac:dyDescent="0.3">
      <c r="A58" s="86"/>
      <c r="B58" s="87"/>
      <c r="C58" s="11"/>
      <c r="D58" s="14"/>
      <c r="E58" s="14"/>
      <c r="F58" s="8"/>
      <c r="G58" s="14"/>
      <c r="H58" s="14"/>
      <c r="I58" s="1"/>
      <c r="J58" s="11"/>
      <c r="K58" s="8"/>
      <c r="L58" s="8"/>
    </row>
    <row r="59" spans="1:12" ht="16.95" customHeight="1" x14ac:dyDescent="0.3">
      <c r="A59" s="86"/>
      <c r="B59" s="87"/>
      <c r="C59" s="11"/>
      <c r="D59" s="14"/>
      <c r="E59" s="14"/>
      <c r="F59" s="8"/>
      <c r="G59" s="14"/>
      <c r="H59" s="14"/>
      <c r="I59" s="1"/>
      <c r="J59" s="11"/>
      <c r="K59" s="8"/>
      <c r="L59" s="8"/>
    </row>
    <row r="60" spans="1:12" ht="16.95" customHeight="1" x14ac:dyDescent="0.3">
      <c r="A60" s="86"/>
      <c r="B60" s="87"/>
      <c r="C60" s="11"/>
      <c r="D60" s="14"/>
      <c r="E60" s="14"/>
      <c r="F60" s="8"/>
      <c r="G60" s="14"/>
      <c r="H60" s="14"/>
      <c r="I60" s="1"/>
      <c r="J60" s="11"/>
      <c r="K60" s="8"/>
      <c r="L60" s="8"/>
    </row>
    <row r="61" spans="1:12" ht="16.95" customHeight="1" x14ac:dyDescent="0.3">
      <c r="A61" s="86"/>
      <c r="B61" s="87"/>
      <c r="C61" s="11"/>
      <c r="D61" s="14"/>
      <c r="E61" s="14"/>
      <c r="F61" s="8"/>
      <c r="G61" s="14"/>
      <c r="H61" s="14"/>
      <c r="I61" s="1"/>
      <c r="J61" s="11"/>
      <c r="K61" s="8"/>
      <c r="L61" s="8"/>
    </row>
    <row r="62" spans="1:12" ht="16.95" customHeight="1" thickBot="1" x14ac:dyDescent="0.35">
      <c r="A62" s="90"/>
      <c r="B62" s="91"/>
      <c r="C62" s="12"/>
      <c r="D62" s="15"/>
      <c r="E62" s="15"/>
      <c r="F62" s="4"/>
      <c r="G62" s="15"/>
      <c r="H62" s="15"/>
      <c r="I62" s="6"/>
      <c r="J62" s="12"/>
      <c r="K62" s="4"/>
      <c r="L62" s="4"/>
    </row>
    <row r="65" spans="3:7" x14ac:dyDescent="0.3">
      <c r="C65" s="79" t="s">
        <v>6</v>
      </c>
      <c r="D65" s="79"/>
      <c r="E65" s="79"/>
      <c r="F65" s="79"/>
      <c r="G65" s="79"/>
    </row>
    <row r="66" spans="3:7" x14ac:dyDescent="0.3">
      <c r="C66" s="79" t="s">
        <v>7</v>
      </c>
      <c r="D66" s="79"/>
      <c r="E66" s="79" t="s">
        <v>42</v>
      </c>
      <c r="F66" s="79"/>
      <c r="G66" s="79"/>
    </row>
    <row r="67" spans="3:7" x14ac:dyDescent="0.3">
      <c r="C67" s="79" t="s">
        <v>8</v>
      </c>
      <c r="D67" s="79"/>
      <c r="E67" s="79" t="s">
        <v>42</v>
      </c>
      <c r="F67" s="79"/>
      <c r="G67" s="79"/>
    </row>
    <row r="68" spans="3:7" x14ac:dyDescent="0.3">
      <c r="C68" s="79" t="s">
        <v>9</v>
      </c>
      <c r="D68" s="79"/>
      <c r="E68" s="79" t="s">
        <v>19</v>
      </c>
      <c r="F68" s="79"/>
      <c r="G68" s="79"/>
    </row>
    <row r="69" spans="3:7" x14ac:dyDescent="0.3">
      <c r="C69" s="79" t="s">
        <v>10</v>
      </c>
      <c r="D69" s="79"/>
      <c r="E69" s="79">
        <v>850</v>
      </c>
      <c r="F69" s="79"/>
      <c r="G69" s="79"/>
    </row>
    <row r="70" spans="3:7" x14ac:dyDescent="0.3">
      <c r="C70" s="79" t="s">
        <v>11</v>
      </c>
      <c r="D70" s="79"/>
      <c r="E70" s="88">
        <v>42668</v>
      </c>
      <c r="F70" s="79"/>
      <c r="G70" s="79"/>
    </row>
    <row r="71" spans="3:7" x14ac:dyDescent="0.3">
      <c r="C71" s="79" t="s">
        <v>12</v>
      </c>
      <c r="D71" s="79"/>
      <c r="E71" s="89">
        <v>0.87708333333333333</v>
      </c>
      <c r="F71" s="79"/>
      <c r="G71" s="79"/>
    </row>
    <row r="72" spans="3:7" x14ac:dyDescent="0.3">
      <c r="C72" s="79" t="s">
        <v>13</v>
      </c>
      <c r="D72" s="79"/>
      <c r="E72" s="79"/>
      <c r="F72" s="79"/>
      <c r="G72" s="79"/>
    </row>
    <row r="73" spans="3:7" x14ac:dyDescent="0.3">
      <c r="C73" s="79" t="s">
        <v>14</v>
      </c>
      <c r="D73" s="79"/>
      <c r="E73" s="79" t="s">
        <v>21</v>
      </c>
      <c r="F73" s="79"/>
      <c r="G73" s="79"/>
    </row>
  </sheetData>
  <mergeCells count="27"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  <mergeCell ref="C67:D67"/>
    <mergeCell ref="E67:G67"/>
    <mergeCell ref="C68:D68"/>
    <mergeCell ref="E68:G68"/>
    <mergeCell ref="C69:D69"/>
    <mergeCell ref="E69:G69"/>
    <mergeCell ref="C73:D73"/>
    <mergeCell ref="E73:G73"/>
    <mergeCell ref="C70:D70"/>
    <mergeCell ref="E70:G70"/>
    <mergeCell ref="C71:D71"/>
    <mergeCell ref="E71:G71"/>
    <mergeCell ref="C72:D72"/>
    <mergeCell ref="E72:G7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40" workbookViewId="0">
      <selection activeCell="K64" sqref="K64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80" t="s">
        <v>4</v>
      </c>
      <c r="B1" s="45" t="s">
        <v>3</v>
      </c>
      <c r="C1" s="80">
        <f>Punkter!$A$2</f>
        <v>0.01</v>
      </c>
      <c r="D1" s="82"/>
      <c r="E1" s="82"/>
      <c r="F1" s="83"/>
      <c r="G1" s="80">
        <f>Punkter!$A$3</f>
        <v>0.08</v>
      </c>
      <c r="H1" s="82"/>
      <c r="I1" s="83"/>
      <c r="J1" s="80">
        <f>Punkter!$A$4</f>
        <v>0.34</v>
      </c>
      <c r="K1" s="83"/>
      <c r="L1" s="18">
        <f>Punkter!$A$5</f>
        <v>2</v>
      </c>
    </row>
    <row r="2" spans="1:12" ht="17.399999999999999" customHeight="1" thickBot="1" x14ac:dyDescent="0.35">
      <c r="A2" s="81"/>
      <c r="B2" s="4" t="s">
        <v>2</v>
      </c>
      <c r="C2" s="46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46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84">
        <f>Punkter!$C$2</f>
        <v>1</v>
      </c>
      <c r="B3" s="85"/>
      <c r="C3" s="2">
        <v>48.832000000000001</v>
      </c>
      <c r="D3" s="14">
        <v>49.944000000000003</v>
      </c>
      <c r="E3" s="13">
        <v>47.72</v>
      </c>
      <c r="F3" s="45">
        <v>62.176000000000002</v>
      </c>
      <c r="G3" s="13">
        <v>43.271999999999998</v>
      </c>
      <c r="H3" s="38">
        <v>48.832000000000001</v>
      </c>
      <c r="I3" s="47">
        <v>66.623999999999995</v>
      </c>
      <c r="J3" s="10">
        <v>49.944000000000003</v>
      </c>
      <c r="K3" s="45">
        <v>59.951999999999998</v>
      </c>
      <c r="L3" s="45">
        <v>44.384</v>
      </c>
    </row>
    <row r="4" spans="1:12" ht="17.399999999999999" customHeight="1" x14ac:dyDescent="0.3">
      <c r="A4" s="86"/>
      <c r="B4" s="87"/>
      <c r="C4" s="2">
        <v>48.832000000000001</v>
      </c>
      <c r="D4" s="14">
        <v>49.944000000000003</v>
      </c>
      <c r="E4" s="14">
        <v>46.607999999999997</v>
      </c>
      <c r="F4" s="8">
        <v>64.400000000000006</v>
      </c>
      <c r="G4" s="14">
        <v>46.607999999999997</v>
      </c>
      <c r="H4" s="37">
        <v>48.832000000000001</v>
      </c>
      <c r="I4" s="1">
        <v>62.176000000000002</v>
      </c>
      <c r="J4" s="11">
        <v>47.72</v>
      </c>
      <c r="K4" s="8">
        <v>62.176000000000002</v>
      </c>
      <c r="L4" s="8">
        <v>45.496000000000002</v>
      </c>
    </row>
    <row r="5" spans="1:12" ht="17.399999999999999" customHeight="1" x14ac:dyDescent="0.3">
      <c r="A5" s="86"/>
      <c r="B5" s="87"/>
      <c r="C5" s="2">
        <v>48.832000000000001</v>
      </c>
      <c r="D5" s="14">
        <v>49.944000000000003</v>
      </c>
      <c r="E5" s="14">
        <v>47.72</v>
      </c>
      <c r="F5" s="9">
        <v>65.512</v>
      </c>
      <c r="G5" s="14">
        <v>45.496000000000002</v>
      </c>
      <c r="H5" s="37">
        <v>46.607999999999997</v>
      </c>
      <c r="I5" s="1">
        <v>62.176000000000002</v>
      </c>
      <c r="J5" s="11">
        <v>51.055999999999997</v>
      </c>
      <c r="K5" s="8">
        <v>59.951999999999998</v>
      </c>
      <c r="L5" s="8">
        <v>44.384</v>
      </c>
    </row>
    <row r="6" spans="1:12" ht="17.399999999999999" customHeight="1" x14ac:dyDescent="0.3">
      <c r="A6" s="86"/>
      <c r="B6" s="87"/>
      <c r="C6" s="2">
        <v>48.832000000000001</v>
      </c>
      <c r="D6" s="14">
        <v>49.944000000000003</v>
      </c>
      <c r="E6" s="14">
        <v>47.72</v>
      </c>
      <c r="F6" s="9">
        <v>61.064</v>
      </c>
      <c r="G6" s="14">
        <v>49.944000000000003</v>
      </c>
      <c r="H6" s="39">
        <v>46.607999999999997</v>
      </c>
      <c r="I6" s="1">
        <v>59.951999999999998</v>
      </c>
      <c r="J6" s="11">
        <v>49.944000000000003</v>
      </c>
      <c r="K6" s="8">
        <v>62.176000000000002</v>
      </c>
      <c r="L6" s="8">
        <v>45.496000000000002</v>
      </c>
    </row>
    <row r="7" spans="1:12" ht="17.399999999999999" customHeight="1" x14ac:dyDescent="0.3">
      <c r="A7" s="86"/>
      <c r="B7" s="87"/>
      <c r="C7" s="2">
        <v>48.832000000000001</v>
      </c>
      <c r="D7" s="14">
        <v>49.944000000000003</v>
      </c>
      <c r="E7" s="14">
        <v>47.72</v>
      </c>
      <c r="F7" s="8">
        <v>66.623999999999995</v>
      </c>
      <c r="G7" s="14">
        <v>47.72</v>
      </c>
      <c r="H7" s="37">
        <v>46.607999999999997</v>
      </c>
      <c r="I7" s="1">
        <v>62.176000000000002</v>
      </c>
      <c r="J7" s="11">
        <v>49.944000000000003</v>
      </c>
      <c r="K7" s="8">
        <v>63.287999999999997</v>
      </c>
      <c r="L7" s="8">
        <v>44.384</v>
      </c>
    </row>
    <row r="8" spans="1:12" ht="17.399999999999999" customHeight="1" x14ac:dyDescent="0.3">
      <c r="A8" s="86"/>
      <c r="B8" s="87"/>
      <c r="D8" s="14"/>
      <c r="E8" s="14"/>
      <c r="F8" s="8"/>
      <c r="G8" s="14"/>
      <c r="H8" s="37"/>
      <c r="I8" s="1"/>
      <c r="J8" s="11"/>
      <c r="K8" s="8"/>
      <c r="L8" s="8"/>
    </row>
    <row r="9" spans="1:12" ht="17.399999999999999" customHeight="1" x14ac:dyDescent="0.3">
      <c r="A9" s="86"/>
      <c r="B9" s="87"/>
      <c r="D9" s="14"/>
      <c r="E9" s="14"/>
      <c r="F9" s="8"/>
      <c r="G9" s="14"/>
      <c r="H9" s="37"/>
      <c r="I9" s="1"/>
      <c r="J9" s="11"/>
      <c r="K9" s="8"/>
      <c r="L9" s="8"/>
    </row>
    <row r="10" spans="1:12" ht="17.399999999999999" customHeight="1" x14ac:dyDescent="0.3">
      <c r="A10" s="86"/>
      <c r="B10" s="87"/>
      <c r="D10" s="14"/>
      <c r="E10" s="14"/>
      <c r="F10" s="8"/>
      <c r="G10" s="14"/>
      <c r="H10" s="37"/>
      <c r="I10" s="1"/>
      <c r="J10" s="11"/>
      <c r="K10" s="8"/>
      <c r="L10" s="8"/>
    </row>
    <row r="11" spans="1:12" ht="17.399999999999999" customHeight="1" x14ac:dyDescent="0.3">
      <c r="A11" s="86"/>
      <c r="B11" s="87"/>
      <c r="D11" s="14"/>
      <c r="E11" s="14"/>
      <c r="F11" s="8"/>
      <c r="G11" s="14"/>
      <c r="H11" s="37"/>
      <c r="I11" s="1"/>
      <c r="J11" s="11"/>
      <c r="K11" s="8"/>
      <c r="L11" s="8"/>
    </row>
    <row r="12" spans="1:12" ht="17.399999999999999" customHeight="1" thickBot="1" x14ac:dyDescent="0.35">
      <c r="A12" s="86"/>
      <c r="B12" s="87"/>
      <c r="C12" s="46"/>
      <c r="D12" s="15"/>
      <c r="E12" s="15"/>
      <c r="F12" s="4"/>
      <c r="G12" s="15"/>
      <c r="H12" s="36"/>
      <c r="I12" s="6"/>
      <c r="J12" s="12"/>
      <c r="K12" s="4"/>
      <c r="L12" s="4"/>
    </row>
    <row r="13" spans="1:12" ht="16.95" customHeight="1" x14ac:dyDescent="0.3">
      <c r="A13" s="84">
        <f>Punkter!$C$3</f>
        <v>2</v>
      </c>
      <c r="B13" s="85"/>
      <c r="C13" s="2">
        <v>58.84</v>
      </c>
      <c r="D13" s="14">
        <v>54.392000000000003</v>
      </c>
      <c r="E13" s="14">
        <v>56.616</v>
      </c>
      <c r="F13" s="8">
        <v>59.951999999999998</v>
      </c>
      <c r="G13" s="14">
        <v>54.392000000000003</v>
      </c>
      <c r="H13" s="37">
        <v>56.616</v>
      </c>
      <c r="I13" s="1">
        <v>63.287999999999997</v>
      </c>
      <c r="J13" s="11">
        <v>59.951999999999998</v>
      </c>
      <c r="K13" s="8">
        <v>69.959999999999994</v>
      </c>
      <c r="L13" s="8">
        <v>51.055999999999997</v>
      </c>
    </row>
    <row r="14" spans="1:12" ht="16.95" customHeight="1" x14ac:dyDescent="0.3">
      <c r="A14" s="86"/>
      <c r="B14" s="87"/>
      <c r="C14" s="2">
        <v>59.951999999999998</v>
      </c>
      <c r="D14" s="14">
        <v>57.728000000000002</v>
      </c>
      <c r="E14" s="14">
        <v>56.616</v>
      </c>
      <c r="F14" s="8">
        <v>61.064</v>
      </c>
      <c r="G14" s="14">
        <v>53.28</v>
      </c>
      <c r="H14" s="37">
        <v>54.392000000000003</v>
      </c>
      <c r="I14" s="1">
        <v>64.400000000000006</v>
      </c>
      <c r="J14" s="11">
        <v>56.616</v>
      </c>
      <c r="K14" s="8">
        <v>72.183999999999997</v>
      </c>
      <c r="L14" s="8">
        <v>49.944000000000003</v>
      </c>
    </row>
    <row r="15" spans="1:12" ht="16.95" customHeight="1" x14ac:dyDescent="0.3">
      <c r="A15" s="86"/>
      <c r="B15" s="87"/>
      <c r="C15" s="2">
        <v>58.84</v>
      </c>
      <c r="D15" s="14">
        <v>57.728000000000002</v>
      </c>
      <c r="E15" s="14">
        <v>56.616</v>
      </c>
      <c r="F15" s="8">
        <v>61.064</v>
      </c>
      <c r="G15" s="14">
        <v>53.28</v>
      </c>
      <c r="H15" s="37">
        <v>55.503999999999998</v>
      </c>
      <c r="I15" s="1">
        <v>65.512</v>
      </c>
      <c r="J15" s="11">
        <v>55.503999999999998</v>
      </c>
      <c r="K15" s="8">
        <v>72.183999999999997</v>
      </c>
      <c r="L15" s="8">
        <v>49.944000000000003</v>
      </c>
    </row>
    <row r="16" spans="1:12" ht="16.95" customHeight="1" x14ac:dyDescent="0.3">
      <c r="A16" s="86"/>
      <c r="B16" s="87"/>
      <c r="C16" s="2">
        <v>58.84</v>
      </c>
      <c r="D16" s="14">
        <v>57.728000000000002</v>
      </c>
      <c r="E16" s="14">
        <v>56.616</v>
      </c>
      <c r="F16" s="8">
        <v>59.951999999999998</v>
      </c>
      <c r="G16" s="14">
        <v>55.503999999999998</v>
      </c>
      <c r="H16" s="37">
        <v>55.503999999999998</v>
      </c>
      <c r="I16" s="1">
        <v>63.287999999999997</v>
      </c>
      <c r="J16" s="11">
        <v>59.951999999999998</v>
      </c>
      <c r="K16" s="8">
        <v>72.183999999999997</v>
      </c>
      <c r="L16" s="8">
        <v>49.944000000000003</v>
      </c>
    </row>
    <row r="17" spans="1:12" ht="16.95" customHeight="1" x14ac:dyDescent="0.3">
      <c r="A17" s="86"/>
      <c r="B17" s="87"/>
      <c r="C17" s="2">
        <v>59.951999999999998</v>
      </c>
      <c r="D17" s="14">
        <v>56.616</v>
      </c>
      <c r="E17" s="14">
        <v>56.616</v>
      </c>
      <c r="F17" s="8">
        <v>61.064</v>
      </c>
      <c r="G17" s="14">
        <v>54.392000000000003</v>
      </c>
      <c r="H17" s="37">
        <v>55.503999999999998</v>
      </c>
      <c r="I17" s="1">
        <v>65.512</v>
      </c>
      <c r="J17" s="11">
        <v>58.84</v>
      </c>
      <c r="K17" s="8">
        <v>75.52</v>
      </c>
      <c r="L17" s="8">
        <v>51.055999999999997</v>
      </c>
    </row>
    <row r="18" spans="1:12" ht="16.95" customHeight="1" x14ac:dyDescent="0.3">
      <c r="A18" s="86"/>
      <c r="B18" s="87"/>
      <c r="D18" s="14"/>
      <c r="E18" s="14"/>
      <c r="F18" s="8"/>
      <c r="G18" s="14"/>
      <c r="H18" s="37"/>
      <c r="I18" s="1"/>
      <c r="J18" s="11"/>
      <c r="K18" s="8"/>
      <c r="L18" s="8"/>
    </row>
    <row r="19" spans="1:12" ht="16.95" customHeight="1" x14ac:dyDescent="0.3">
      <c r="A19" s="86"/>
      <c r="B19" s="87"/>
      <c r="D19" s="14"/>
      <c r="E19" s="14"/>
      <c r="F19" s="8"/>
      <c r="G19" s="14"/>
      <c r="H19" s="37"/>
      <c r="I19" s="1"/>
      <c r="J19" s="11"/>
      <c r="K19" s="8"/>
      <c r="L19" s="8"/>
    </row>
    <row r="20" spans="1:12" ht="16.95" customHeight="1" x14ac:dyDescent="0.3">
      <c r="A20" s="86"/>
      <c r="B20" s="87"/>
      <c r="D20" s="14"/>
      <c r="E20" s="14"/>
      <c r="F20" s="8"/>
      <c r="G20" s="14"/>
      <c r="H20" s="37"/>
      <c r="I20" s="1"/>
      <c r="J20" s="11"/>
      <c r="K20" s="8"/>
      <c r="L20" s="8"/>
    </row>
    <row r="21" spans="1:12" ht="16.95" customHeight="1" x14ac:dyDescent="0.3">
      <c r="A21" s="86"/>
      <c r="B21" s="87"/>
      <c r="D21" s="14"/>
      <c r="E21" s="14"/>
      <c r="F21" s="8"/>
      <c r="G21" s="14"/>
      <c r="H21" s="37"/>
      <c r="I21" s="1"/>
      <c r="J21" s="11"/>
      <c r="K21" s="8"/>
      <c r="L21" s="8"/>
    </row>
    <row r="22" spans="1:12" ht="16.95" customHeight="1" thickBot="1" x14ac:dyDescent="0.35">
      <c r="A22" s="86"/>
      <c r="B22" s="87"/>
      <c r="C22" s="46"/>
      <c r="D22" s="15"/>
      <c r="E22" s="14"/>
      <c r="F22" s="8"/>
      <c r="G22" s="14"/>
      <c r="H22" s="37"/>
      <c r="I22" s="1"/>
      <c r="J22" s="11"/>
      <c r="K22" s="8"/>
      <c r="L22" s="8"/>
    </row>
    <row r="23" spans="1:12" ht="16.95" customHeight="1" x14ac:dyDescent="0.3">
      <c r="A23" s="84">
        <v>4</v>
      </c>
      <c r="B23" s="85"/>
      <c r="C23" s="2">
        <v>73.296000000000006</v>
      </c>
      <c r="D23" s="14">
        <v>73.296000000000006</v>
      </c>
      <c r="E23" s="13">
        <v>69.959999999999994</v>
      </c>
      <c r="F23" s="45">
        <v>58.84</v>
      </c>
      <c r="G23" s="13">
        <v>67.736000000000004</v>
      </c>
      <c r="H23" s="38">
        <v>67.736000000000004</v>
      </c>
      <c r="I23" s="47">
        <v>62.176000000000002</v>
      </c>
      <c r="J23" s="10">
        <v>65.512</v>
      </c>
      <c r="K23" s="45">
        <v>64.400000000000006</v>
      </c>
      <c r="L23" s="45">
        <v>54.392000000000003</v>
      </c>
    </row>
    <row r="24" spans="1:12" ht="16.95" customHeight="1" x14ac:dyDescent="0.3">
      <c r="A24" s="86"/>
      <c r="B24" s="87"/>
      <c r="C24" s="2">
        <v>73.296000000000006</v>
      </c>
      <c r="D24" s="14">
        <v>71.072000000000003</v>
      </c>
      <c r="E24" s="14">
        <v>68.847999999999999</v>
      </c>
      <c r="F24" s="8">
        <v>59.951999999999998</v>
      </c>
      <c r="G24" s="14">
        <v>67.736000000000004</v>
      </c>
      <c r="H24" s="37">
        <v>66.623999999999995</v>
      </c>
      <c r="I24" s="1">
        <v>59.951999999999998</v>
      </c>
      <c r="J24" s="11">
        <v>66.623999999999995</v>
      </c>
      <c r="K24" s="8">
        <v>62.176000000000002</v>
      </c>
      <c r="L24" s="8">
        <v>56.616</v>
      </c>
    </row>
    <row r="25" spans="1:12" ht="16.95" customHeight="1" x14ac:dyDescent="0.3">
      <c r="A25" s="86"/>
      <c r="B25" s="87"/>
      <c r="C25" s="2">
        <v>73.296000000000006</v>
      </c>
      <c r="D25" s="14">
        <v>71.072000000000003</v>
      </c>
      <c r="E25" s="14">
        <v>71.072000000000003</v>
      </c>
      <c r="F25" s="8">
        <v>59.951999999999998</v>
      </c>
      <c r="G25" s="14">
        <v>68.847999999999999</v>
      </c>
      <c r="H25" s="37">
        <v>66.623999999999995</v>
      </c>
      <c r="I25" s="1">
        <v>59.951999999999998</v>
      </c>
      <c r="J25" s="11">
        <v>66.623999999999995</v>
      </c>
      <c r="K25" s="8">
        <v>62.176000000000002</v>
      </c>
      <c r="L25" s="8">
        <v>57.728000000000002</v>
      </c>
    </row>
    <row r="26" spans="1:12" ht="16.95" customHeight="1" x14ac:dyDescent="0.3">
      <c r="A26" s="86"/>
      <c r="B26" s="87"/>
      <c r="C26" s="2">
        <v>71.072000000000003</v>
      </c>
      <c r="D26" s="14">
        <v>72.183999999999997</v>
      </c>
      <c r="E26" s="14">
        <v>69.959999999999994</v>
      </c>
      <c r="F26" s="8">
        <v>59.951999999999998</v>
      </c>
      <c r="G26" s="14">
        <v>67.736000000000004</v>
      </c>
      <c r="H26" s="37">
        <v>67.736000000000004</v>
      </c>
      <c r="I26" s="1">
        <v>59.951999999999998</v>
      </c>
      <c r="J26" s="11">
        <v>66.623999999999995</v>
      </c>
      <c r="K26" s="8">
        <v>64.400000000000006</v>
      </c>
      <c r="L26" s="8">
        <v>57.728000000000002</v>
      </c>
    </row>
    <row r="27" spans="1:12" ht="16.95" customHeight="1" x14ac:dyDescent="0.3">
      <c r="A27" s="86"/>
      <c r="B27" s="87"/>
      <c r="C27" s="2">
        <v>73.296000000000006</v>
      </c>
      <c r="D27" s="14">
        <v>69.959999999999994</v>
      </c>
      <c r="E27" s="14">
        <v>69.959999999999994</v>
      </c>
      <c r="F27" s="8">
        <v>59.951999999999998</v>
      </c>
      <c r="G27" s="14">
        <v>66.623999999999995</v>
      </c>
      <c r="H27" s="37">
        <v>66.623999999999995</v>
      </c>
      <c r="I27" s="1">
        <v>59.951999999999998</v>
      </c>
      <c r="J27" s="11">
        <v>65.512</v>
      </c>
      <c r="K27" s="8">
        <v>63.287999999999997</v>
      </c>
      <c r="L27" s="8">
        <v>59.951999999999998</v>
      </c>
    </row>
    <row r="28" spans="1:12" ht="16.95" customHeight="1" x14ac:dyDescent="0.3">
      <c r="A28" s="86"/>
      <c r="B28" s="87"/>
      <c r="D28" s="14"/>
      <c r="E28" s="14"/>
      <c r="F28" s="8"/>
      <c r="G28" s="14"/>
      <c r="H28" s="37"/>
      <c r="I28" s="1"/>
      <c r="J28" s="11"/>
      <c r="K28" s="8"/>
      <c r="L28" s="8"/>
    </row>
    <row r="29" spans="1:12" ht="16.95" customHeight="1" x14ac:dyDescent="0.3">
      <c r="A29" s="86"/>
      <c r="B29" s="87"/>
      <c r="D29" s="14"/>
      <c r="E29" s="14"/>
      <c r="F29" s="8"/>
      <c r="G29" s="14"/>
      <c r="H29" s="37"/>
      <c r="I29" s="1"/>
      <c r="J29" s="11"/>
      <c r="K29" s="8"/>
      <c r="L29" s="8"/>
    </row>
    <row r="30" spans="1:12" ht="16.95" customHeight="1" x14ac:dyDescent="0.3">
      <c r="A30" s="86"/>
      <c r="B30" s="87"/>
      <c r="D30" s="14"/>
      <c r="E30" s="14"/>
      <c r="F30" s="8"/>
      <c r="G30" s="14"/>
      <c r="H30" s="37"/>
      <c r="I30" s="1"/>
      <c r="J30" s="11"/>
      <c r="K30" s="8"/>
      <c r="L30" s="8"/>
    </row>
    <row r="31" spans="1:12" ht="16.95" customHeight="1" x14ac:dyDescent="0.3">
      <c r="A31" s="86"/>
      <c r="B31" s="87"/>
      <c r="D31" s="14"/>
      <c r="E31" s="14"/>
      <c r="F31" s="8"/>
      <c r="G31" s="14"/>
      <c r="H31" s="37"/>
      <c r="I31" s="1"/>
      <c r="J31" s="11"/>
      <c r="K31" s="8"/>
      <c r="L31" s="8"/>
    </row>
    <row r="32" spans="1:12" ht="16.95" customHeight="1" thickBot="1" x14ac:dyDescent="0.35">
      <c r="A32" s="86"/>
      <c r="B32" s="87"/>
      <c r="C32" s="46"/>
      <c r="D32" s="15"/>
      <c r="E32" s="15"/>
      <c r="F32" s="4"/>
      <c r="G32" s="15"/>
      <c r="H32" s="36"/>
      <c r="I32" s="6"/>
      <c r="J32" s="12"/>
      <c r="K32" s="4"/>
      <c r="L32" s="4"/>
    </row>
    <row r="33" spans="1:12" ht="16.95" customHeight="1" x14ac:dyDescent="0.3">
      <c r="A33" s="84">
        <v>8</v>
      </c>
      <c r="B33" s="85"/>
      <c r="C33" s="2">
        <v>88.864000000000004</v>
      </c>
      <c r="D33" s="14">
        <v>81.08</v>
      </c>
      <c r="E33" s="14">
        <v>78.855999999999995</v>
      </c>
      <c r="F33" s="8">
        <v>66.623999999999995</v>
      </c>
      <c r="G33" s="14">
        <v>79.968000000000004</v>
      </c>
      <c r="H33" s="37">
        <v>74.408000000000001</v>
      </c>
      <c r="I33" s="1">
        <v>65.512</v>
      </c>
      <c r="J33" s="11">
        <v>73.296000000000006</v>
      </c>
      <c r="K33" s="8">
        <v>67.736000000000004</v>
      </c>
      <c r="L33" s="8">
        <v>63.287999999999997</v>
      </c>
    </row>
    <row r="34" spans="1:12" ht="16.95" customHeight="1" x14ac:dyDescent="0.3">
      <c r="A34" s="86"/>
      <c r="B34" s="87"/>
      <c r="C34" s="2">
        <v>88.864000000000004</v>
      </c>
      <c r="D34" s="14">
        <v>83.304000000000002</v>
      </c>
      <c r="E34" s="14">
        <v>77.744</v>
      </c>
      <c r="F34" s="8">
        <v>65.512</v>
      </c>
      <c r="G34" s="14">
        <v>79.968000000000004</v>
      </c>
      <c r="H34" s="37">
        <v>74.408000000000001</v>
      </c>
      <c r="I34" s="1">
        <v>63.287999999999997</v>
      </c>
      <c r="J34" s="11">
        <v>73.296000000000006</v>
      </c>
      <c r="K34" s="8">
        <v>69.959999999999994</v>
      </c>
      <c r="L34" s="8">
        <v>65.512</v>
      </c>
    </row>
    <row r="35" spans="1:12" ht="16.95" customHeight="1" x14ac:dyDescent="0.3">
      <c r="A35" s="86"/>
      <c r="B35" s="87"/>
      <c r="C35" s="2">
        <v>92.2</v>
      </c>
      <c r="D35" s="14">
        <v>83.304000000000002</v>
      </c>
      <c r="E35" s="14">
        <v>78.855999999999995</v>
      </c>
      <c r="F35" s="8">
        <v>65.512</v>
      </c>
      <c r="G35" s="14">
        <v>79.968000000000004</v>
      </c>
      <c r="H35" s="37">
        <v>76.632000000000005</v>
      </c>
      <c r="I35" s="1">
        <v>65.512</v>
      </c>
      <c r="J35" s="11">
        <v>73.296000000000006</v>
      </c>
      <c r="K35" s="8">
        <v>68.847999999999999</v>
      </c>
      <c r="L35" s="8">
        <v>64.400000000000006</v>
      </c>
    </row>
    <row r="36" spans="1:12" ht="16.95" customHeight="1" x14ac:dyDescent="0.3">
      <c r="A36" s="86"/>
      <c r="B36" s="87"/>
      <c r="C36" s="2">
        <v>89.975999999999999</v>
      </c>
      <c r="D36" s="14">
        <v>81.08</v>
      </c>
      <c r="E36" s="14">
        <v>77.744</v>
      </c>
      <c r="F36" s="8">
        <v>66.623999999999995</v>
      </c>
      <c r="G36" s="14">
        <v>81.08</v>
      </c>
      <c r="H36" s="37">
        <v>76.632000000000005</v>
      </c>
      <c r="I36" s="1">
        <v>65.512</v>
      </c>
      <c r="J36" s="11">
        <v>73.296000000000006</v>
      </c>
      <c r="K36" s="8">
        <v>69.959999999999994</v>
      </c>
      <c r="L36" s="8">
        <v>63.287999999999997</v>
      </c>
    </row>
    <row r="37" spans="1:12" ht="16.95" customHeight="1" x14ac:dyDescent="0.3">
      <c r="A37" s="86"/>
      <c r="B37" s="87"/>
      <c r="C37" s="2">
        <v>92.2</v>
      </c>
      <c r="D37" s="14">
        <v>81.08</v>
      </c>
      <c r="E37" s="14">
        <v>76.632000000000005</v>
      </c>
      <c r="F37" s="8">
        <v>66.623999999999995</v>
      </c>
      <c r="G37" s="14">
        <v>83.304000000000002</v>
      </c>
      <c r="H37" s="37">
        <v>76.632000000000005</v>
      </c>
      <c r="I37" s="1">
        <v>65.512</v>
      </c>
      <c r="J37" s="11">
        <v>73.296000000000006</v>
      </c>
      <c r="K37" s="8">
        <v>71.072000000000003</v>
      </c>
      <c r="L37" s="8">
        <v>65.512</v>
      </c>
    </row>
    <row r="38" spans="1:12" ht="16.95" customHeight="1" x14ac:dyDescent="0.3">
      <c r="A38" s="86"/>
      <c r="B38" s="87"/>
      <c r="D38" s="14"/>
      <c r="E38" s="14"/>
      <c r="F38" s="8"/>
      <c r="G38" s="14"/>
      <c r="H38" s="37"/>
      <c r="I38" s="1"/>
      <c r="J38" s="11"/>
      <c r="K38" s="8"/>
      <c r="L38" s="8"/>
    </row>
    <row r="39" spans="1:12" ht="16.95" customHeight="1" x14ac:dyDescent="0.3">
      <c r="A39" s="86"/>
      <c r="B39" s="87"/>
      <c r="D39" s="14"/>
      <c r="E39" s="14"/>
      <c r="F39" s="8"/>
      <c r="G39" s="14"/>
      <c r="H39" s="37"/>
      <c r="I39" s="1"/>
      <c r="J39" s="11"/>
      <c r="K39" s="8"/>
      <c r="L39" s="8"/>
    </row>
    <row r="40" spans="1:12" ht="16.95" customHeight="1" x14ac:dyDescent="0.3">
      <c r="A40" s="86"/>
      <c r="B40" s="87"/>
      <c r="D40" s="14"/>
      <c r="E40" s="14"/>
      <c r="F40" s="8"/>
      <c r="G40" s="14"/>
      <c r="H40" s="37"/>
      <c r="I40" s="1"/>
      <c r="J40" s="11"/>
      <c r="K40" s="8"/>
      <c r="L40" s="8"/>
    </row>
    <row r="41" spans="1:12" ht="16.95" customHeight="1" x14ac:dyDescent="0.3">
      <c r="A41" s="86"/>
      <c r="B41" s="87"/>
      <c r="D41" s="14"/>
      <c r="E41" s="14"/>
      <c r="F41" s="8"/>
      <c r="G41" s="14"/>
      <c r="H41" s="37"/>
      <c r="I41" s="1"/>
      <c r="J41" s="11"/>
      <c r="K41" s="8"/>
      <c r="L41" s="8"/>
    </row>
    <row r="42" spans="1:12" ht="16.95" customHeight="1" thickBot="1" x14ac:dyDescent="0.35">
      <c r="A42" s="86"/>
      <c r="B42" s="87"/>
      <c r="C42" s="46"/>
      <c r="D42" s="15"/>
      <c r="E42" s="15"/>
      <c r="F42" s="8"/>
      <c r="G42" s="14"/>
      <c r="H42" s="37"/>
      <c r="I42" s="1"/>
      <c r="J42" s="11"/>
      <c r="K42" s="8"/>
      <c r="L42" s="8"/>
    </row>
    <row r="43" spans="1:12" ht="16.95" customHeight="1" x14ac:dyDescent="0.3">
      <c r="A43" s="84">
        <v>15</v>
      </c>
      <c r="B43" s="85"/>
      <c r="C43" s="11" t="s">
        <v>43</v>
      </c>
      <c r="D43" s="14">
        <v>98.872</v>
      </c>
      <c r="E43" s="14">
        <v>86.64</v>
      </c>
      <c r="F43" s="45">
        <v>73.296000000000006</v>
      </c>
      <c r="G43" s="13">
        <v>95.536000000000001</v>
      </c>
      <c r="H43" s="13">
        <v>88.864000000000004</v>
      </c>
      <c r="I43" s="47">
        <v>76.632000000000005</v>
      </c>
      <c r="J43" s="10">
        <v>84.415999999999997</v>
      </c>
      <c r="K43" s="45">
        <v>73.296000000000006</v>
      </c>
      <c r="L43" s="45">
        <v>66.623999999999995</v>
      </c>
    </row>
    <row r="44" spans="1:12" ht="16.95" customHeight="1" x14ac:dyDescent="0.3">
      <c r="A44" s="86"/>
      <c r="B44" s="87"/>
      <c r="C44" s="11" t="s">
        <v>43</v>
      </c>
      <c r="D44" s="14">
        <v>94.424000000000007</v>
      </c>
      <c r="E44" s="14">
        <v>88.864000000000004</v>
      </c>
      <c r="F44" s="8">
        <v>74.408000000000001</v>
      </c>
      <c r="G44" s="14">
        <v>95.536000000000001</v>
      </c>
      <c r="H44" s="14">
        <v>84.415999999999997</v>
      </c>
      <c r="I44" s="1">
        <v>74.408000000000001</v>
      </c>
      <c r="J44" s="11">
        <v>82.191999999999993</v>
      </c>
      <c r="K44" s="8">
        <v>73.296000000000006</v>
      </c>
      <c r="L44" s="8">
        <v>69.959999999999994</v>
      </c>
    </row>
    <row r="45" spans="1:12" ht="16.95" customHeight="1" x14ac:dyDescent="0.3">
      <c r="A45" s="86"/>
      <c r="B45" s="87"/>
      <c r="C45" s="11" t="s">
        <v>43</v>
      </c>
      <c r="D45" s="14">
        <v>96.647999999999996</v>
      </c>
      <c r="E45" s="14">
        <v>87.751999999999995</v>
      </c>
      <c r="F45" s="8">
        <v>74.408000000000001</v>
      </c>
      <c r="G45" s="14">
        <v>93.311999999999998</v>
      </c>
      <c r="H45" s="14">
        <v>85.528000000000006</v>
      </c>
      <c r="I45" s="1">
        <v>73.296000000000006</v>
      </c>
      <c r="J45" s="11">
        <v>82.191999999999993</v>
      </c>
      <c r="K45" s="8">
        <v>74.408000000000001</v>
      </c>
      <c r="L45" s="8">
        <v>68.847999999999999</v>
      </c>
    </row>
    <row r="46" spans="1:12" ht="16.95" customHeight="1" x14ac:dyDescent="0.3">
      <c r="A46" s="86"/>
      <c r="B46" s="87"/>
      <c r="C46" s="11" t="s">
        <v>43</v>
      </c>
      <c r="D46" s="14">
        <v>103.32</v>
      </c>
      <c r="E46" s="14">
        <v>88.864000000000004</v>
      </c>
      <c r="F46" s="8">
        <v>74.408000000000001</v>
      </c>
      <c r="G46" s="14">
        <v>96.647999999999996</v>
      </c>
      <c r="H46" s="14">
        <v>86.64</v>
      </c>
      <c r="I46" s="1">
        <v>73.296000000000006</v>
      </c>
      <c r="J46" s="11">
        <v>79.968000000000004</v>
      </c>
      <c r="K46" s="8">
        <v>73.296000000000006</v>
      </c>
      <c r="L46" s="8">
        <v>68.847999999999999</v>
      </c>
    </row>
    <row r="47" spans="1:12" ht="16.95" customHeight="1" x14ac:dyDescent="0.3">
      <c r="A47" s="86"/>
      <c r="B47" s="87"/>
      <c r="C47" s="11" t="s">
        <v>43</v>
      </c>
      <c r="D47" s="14">
        <v>98.872</v>
      </c>
      <c r="E47" s="14">
        <v>87.751999999999995</v>
      </c>
      <c r="F47" s="8">
        <v>74.408000000000001</v>
      </c>
      <c r="G47" s="14">
        <v>94.424000000000007</v>
      </c>
      <c r="H47" s="14">
        <v>86.64</v>
      </c>
      <c r="I47" s="1">
        <v>73.296000000000006</v>
      </c>
      <c r="J47" s="11">
        <v>83.304000000000002</v>
      </c>
      <c r="K47" s="8">
        <v>73.296000000000006</v>
      </c>
      <c r="L47" s="8">
        <v>71.072000000000003</v>
      </c>
    </row>
    <row r="48" spans="1:12" ht="16.95" customHeight="1" x14ac:dyDescent="0.3">
      <c r="A48" s="86"/>
      <c r="B48" s="87"/>
      <c r="C48" s="11"/>
      <c r="D48" s="14"/>
      <c r="E48" s="14"/>
      <c r="F48" s="8"/>
      <c r="G48" s="14"/>
      <c r="H48" s="14"/>
      <c r="I48" s="1"/>
      <c r="J48" s="11"/>
      <c r="K48" s="8"/>
      <c r="L48" s="8"/>
    </row>
    <row r="49" spans="1:12" ht="16.95" customHeight="1" x14ac:dyDescent="0.3">
      <c r="A49" s="86"/>
      <c r="B49" s="87"/>
      <c r="C49" s="11"/>
      <c r="D49" s="14"/>
      <c r="E49" s="14"/>
      <c r="F49" s="8"/>
      <c r="G49" s="14"/>
      <c r="H49" s="14"/>
      <c r="I49" s="1"/>
      <c r="J49" s="11"/>
      <c r="K49" s="8"/>
      <c r="L49" s="8"/>
    </row>
    <row r="50" spans="1:12" ht="16.95" customHeight="1" x14ac:dyDescent="0.3">
      <c r="A50" s="86"/>
      <c r="B50" s="87"/>
      <c r="C50" s="11"/>
      <c r="D50" s="14"/>
      <c r="E50" s="14"/>
      <c r="F50" s="8"/>
      <c r="G50" s="14"/>
      <c r="H50" s="14"/>
      <c r="I50" s="1"/>
      <c r="J50" s="11"/>
      <c r="K50" s="8"/>
      <c r="L50" s="8"/>
    </row>
    <row r="51" spans="1:12" ht="16.95" customHeight="1" x14ac:dyDescent="0.3">
      <c r="A51" s="86"/>
      <c r="B51" s="87"/>
      <c r="C51" s="11"/>
      <c r="D51" s="14"/>
      <c r="E51" s="14"/>
      <c r="F51" s="8"/>
      <c r="G51" s="14"/>
      <c r="H51" s="14"/>
      <c r="I51" s="1"/>
      <c r="J51" s="11"/>
      <c r="K51" s="8"/>
      <c r="L51" s="8"/>
    </row>
    <row r="52" spans="1:12" ht="16.95" customHeight="1" thickBot="1" x14ac:dyDescent="0.35">
      <c r="A52" s="86"/>
      <c r="B52" s="87"/>
      <c r="C52" s="12"/>
      <c r="D52" s="15"/>
      <c r="E52" s="15"/>
      <c r="F52" s="4"/>
      <c r="G52" s="15"/>
      <c r="H52" s="15"/>
      <c r="I52" s="6"/>
      <c r="J52" s="12"/>
      <c r="K52" s="4"/>
      <c r="L52" s="4"/>
    </row>
    <row r="53" spans="1:12" ht="16.95" customHeight="1" x14ac:dyDescent="0.3">
      <c r="A53" s="84">
        <f>Punkter!$C$7</f>
        <v>30</v>
      </c>
      <c r="B53" s="85"/>
      <c r="C53" s="11" t="s">
        <v>43</v>
      </c>
      <c r="D53" s="14">
        <v>95.536000000000001</v>
      </c>
      <c r="E53" s="14">
        <v>94.424000000000007</v>
      </c>
      <c r="F53" s="8">
        <v>83.304000000000002</v>
      </c>
      <c r="G53" s="14">
        <v>91.087999999999994</v>
      </c>
      <c r="H53" s="14">
        <v>96.647999999999996</v>
      </c>
      <c r="I53" s="1">
        <v>87.751999999999995</v>
      </c>
      <c r="J53" s="11">
        <v>94.424000000000007</v>
      </c>
      <c r="K53" s="8">
        <v>84.415999999999997</v>
      </c>
      <c r="L53" s="8">
        <v>86.64</v>
      </c>
    </row>
    <row r="54" spans="1:12" ht="16.95" customHeight="1" x14ac:dyDescent="0.3">
      <c r="A54" s="86"/>
      <c r="B54" s="87"/>
      <c r="C54" s="11" t="s">
        <v>43</v>
      </c>
      <c r="D54" s="14">
        <v>96.647999999999996</v>
      </c>
      <c r="E54" s="14">
        <v>96.647999999999996</v>
      </c>
      <c r="F54" s="8">
        <v>83.304000000000002</v>
      </c>
      <c r="G54" s="14">
        <v>96.647999999999996</v>
      </c>
      <c r="H54" s="14">
        <v>97.76</v>
      </c>
      <c r="I54" s="1">
        <v>89.975999999999999</v>
      </c>
      <c r="J54" s="11">
        <v>94.424000000000007</v>
      </c>
      <c r="K54" s="8">
        <v>84.415999999999997</v>
      </c>
      <c r="L54" s="8">
        <v>86.64</v>
      </c>
    </row>
    <row r="55" spans="1:12" ht="16.95" customHeight="1" x14ac:dyDescent="0.3">
      <c r="A55" s="86"/>
      <c r="B55" s="87"/>
      <c r="C55" s="11" t="s">
        <v>43</v>
      </c>
      <c r="D55" s="14">
        <v>94.424000000000007</v>
      </c>
      <c r="E55" s="14">
        <v>98.872</v>
      </c>
      <c r="F55" s="8">
        <v>85.528000000000006</v>
      </c>
      <c r="G55" s="14">
        <v>97.76</v>
      </c>
      <c r="H55" s="14">
        <v>95.536000000000001</v>
      </c>
      <c r="I55" s="1">
        <v>85.528000000000006</v>
      </c>
      <c r="J55" s="11">
        <v>94.424000000000007</v>
      </c>
      <c r="K55" s="8">
        <v>79.968000000000004</v>
      </c>
      <c r="L55" s="8">
        <v>86.64</v>
      </c>
    </row>
    <row r="56" spans="1:12" ht="16.95" customHeight="1" x14ac:dyDescent="0.3">
      <c r="A56" s="86"/>
      <c r="B56" s="87"/>
      <c r="C56" s="11" t="s">
        <v>43</v>
      </c>
      <c r="D56" s="14">
        <v>98.872</v>
      </c>
      <c r="E56" s="14">
        <v>97.76</v>
      </c>
      <c r="F56" s="8">
        <v>85.528000000000006</v>
      </c>
      <c r="G56" s="14">
        <v>101.096</v>
      </c>
      <c r="H56" s="14">
        <v>96.647999999999996</v>
      </c>
      <c r="I56" s="1">
        <v>86.64</v>
      </c>
      <c r="J56" s="11">
        <v>93.311999999999998</v>
      </c>
      <c r="K56" s="8">
        <v>81.08</v>
      </c>
      <c r="L56" s="8">
        <v>87.751999999999995</v>
      </c>
    </row>
    <row r="57" spans="1:12" ht="16.95" customHeight="1" x14ac:dyDescent="0.3">
      <c r="A57" s="86"/>
      <c r="B57" s="87"/>
      <c r="C57" s="11" t="s">
        <v>43</v>
      </c>
      <c r="D57" s="14">
        <v>94.424000000000007</v>
      </c>
      <c r="E57" s="14">
        <v>97.76</v>
      </c>
      <c r="F57" s="8">
        <v>82.191999999999993</v>
      </c>
      <c r="G57" s="14">
        <v>96.647999999999996</v>
      </c>
      <c r="H57" s="14">
        <v>94.424000000000007</v>
      </c>
      <c r="I57" s="1">
        <v>88.864000000000004</v>
      </c>
      <c r="J57" s="11">
        <v>93.311999999999998</v>
      </c>
      <c r="K57" s="8">
        <v>83.304000000000002</v>
      </c>
      <c r="L57" s="8">
        <v>86.64</v>
      </c>
    </row>
    <row r="58" spans="1:12" ht="16.95" customHeight="1" x14ac:dyDescent="0.3">
      <c r="A58" s="86"/>
      <c r="B58" s="87"/>
      <c r="C58" s="11"/>
      <c r="D58" s="14"/>
      <c r="E58" s="14"/>
      <c r="F58" s="8"/>
      <c r="G58" s="14"/>
      <c r="H58" s="14"/>
      <c r="I58" s="1"/>
      <c r="J58" s="11"/>
      <c r="K58" s="8"/>
      <c r="L58" s="8"/>
    </row>
    <row r="59" spans="1:12" ht="16.95" customHeight="1" x14ac:dyDescent="0.3">
      <c r="A59" s="86"/>
      <c r="B59" s="87"/>
      <c r="C59" s="11"/>
      <c r="D59" s="14"/>
      <c r="E59" s="14"/>
      <c r="F59" s="8"/>
      <c r="G59" s="14"/>
      <c r="H59" s="14"/>
      <c r="I59" s="1"/>
      <c r="J59" s="11"/>
      <c r="K59" s="8"/>
      <c r="L59" s="8"/>
    </row>
    <row r="60" spans="1:12" ht="16.95" customHeight="1" x14ac:dyDescent="0.3">
      <c r="A60" s="86"/>
      <c r="B60" s="87"/>
      <c r="C60" s="11"/>
      <c r="D60" s="14"/>
      <c r="E60" s="14"/>
      <c r="F60" s="8"/>
      <c r="G60" s="14"/>
      <c r="H60" s="14"/>
      <c r="I60" s="1"/>
      <c r="J60" s="11"/>
      <c r="K60" s="8"/>
      <c r="L60" s="8"/>
    </row>
    <row r="61" spans="1:12" ht="16.95" customHeight="1" x14ac:dyDescent="0.3">
      <c r="A61" s="86"/>
      <c r="B61" s="87"/>
      <c r="C61" s="11"/>
      <c r="D61" s="14"/>
      <c r="E61" s="14"/>
      <c r="F61" s="8"/>
      <c r="G61" s="14"/>
      <c r="H61" s="14"/>
      <c r="I61" s="1"/>
      <c r="J61" s="11"/>
      <c r="K61" s="8"/>
      <c r="L61" s="8"/>
    </row>
    <row r="62" spans="1:12" ht="16.95" customHeight="1" thickBot="1" x14ac:dyDescent="0.35">
      <c r="A62" s="90"/>
      <c r="B62" s="91"/>
      <c r="C62" s="12"/>
      <c r="D62" s="15"/>
      <c r="E62" s="15"/>
      <c r="F62" s="4"/>
      <c r="G62" s="15"/>
      <c r="H62" s="15"/>
      <c r="I62" s="6"/>
      <c r="J62" s="12"/>
      <c r="K62" s="4"/>
      <c r="L62" s="4"/>
    </row>
    <row r="65" spans="4:8" x14ac:dyDescent="0.3">
      <c r="D65" s="79" t="s">
        <v>6</v>
      </c>
      <c r="E65" s="79"/>
      <c r="F65" s="79"/>
      <c r="G65" s="79"/>
      <c r="H65" s="79"/>
    </row>
    <row r="66" spans="4:8" x14ac:dyDescent="0.3">
      <c r="D66" s="79" t="s">
        <v>7</v>
      </c>
      <c r="E66" s="79"/>
      <c r="F66" s="79" t="s">
        <v>42</v>
      </c>
      <c r="G66" s="79"/>
      <c r="H66" s="79"/>
    </row>
    <row r="67" spans="4:8" x14ac:dyDescent="0.3">
      <c r="D67" s="79" t="s">
        <v>8</v>
      </c>
      <c r="E67" s="79"/>
      <c r="F67" s="79" t="s">
        <v>42</v>
      </c>
      <c r="G67" s="79"/>
      <c r="H67" s="79"/>
    </row>
    <row r="68" spans="4:8" x14ac:dyDescent="0.3">
      <c r="D68" s="79" t="s">
        <v>9</v>
      </c>
      <c r="E68" s="79"/>
      <c r="F68" s="79" t="s">
        <v>29</v>
      </c>
      <c r="G68" s="79"/>
      <c r="H68" s="79"/>
    </row>
    <row r="69" spans="4:8" x14ac:dyDescent="0.3">
      <c r="D69" s="79" t="s">
        <v>10</v>
      </c>
      <c r="E69" s="79"/>
      <c r="F69" s="79">
        <v>850</v>
      </c>
      <c r="G69" s="79"/>
      <c r="H69" s="79"/>
    </row>
    <row r="70" spans="4:8" x14ac:dyDescent="0.3">
      <c r="D70" s="79" t="s">
        <v>11</v>
      </c>
      <c r="E70" s="79"/>
      <c r="F70" s="88">
        <v>42668</v>
      </c>
      <c r="G70" s="79"/>
      <c r="H70" s="79"/>
    </row>
    <row r="71" spans="4:8" x14ac:dyDescent="0.3">
      <c r="D71" s="79" t="s">
        <v>12</v>
      </c>
      <c r="E71" s="79"/>
      <c r="F71" s="89">
        <v>0.87708333333333333</v>
      </c>
      <c r="G71" s="79"/>
      <c r="H71" s="79"/>
    </row>
    <row r="72" spans="4:8" x14ac:dyDescent="0.3">
      <c r="D72" s="79" t="s">
        <v>13</v>
      </c>
      <c r="E72" s="79"/>
      <c r="F72" s="79"/>
      <c r="G72" s="79"/>
      <c r="H72" s="79"/>
    </row>
    <row r="73" spans="4:8" x14ac:dyDescent="0.3">
      <c r="D73" s="79" t="s">
        <v>14</v>
      </c>
      <c r="E73" s="79"/>
      <c r="F73" s="79" t="s">
        <v>21</v>
      </c>
      <c r="G73" s="79"/>
      <c r="H73" s="79"/>
    </row>
  </sheetData>
  <mergeCells count="27">
    <mergeCell ref="D72:E72"/>
    <mergeCell ref="F72:H72"/>
    <mergeCell ref="D73:E73"/>
    <mergeCell ref="F73:H73"/>
    <mergeCell ref="D69:E69"/>
    <mergeCell ref="F69:H69"/>
    <mergeCell ref="D70:E70"/>
    <mergeCell ref="F70:H70"/>
    <mergeCell ref="D71:E71"/>
    <mergeCell ref="F71:H71"/>
    <mergeCell ref="D66:E66"/>
    <mergeCell ref="F66:H66"/>
    <mergeCell ref="D67:E67"/>
    <mergeCell ref="F67:H67"/>
    <mergeCell ref="D68:E68"/>
    <mergeCell ref="F68:H68"/>
    <mergeCell ref="A23:B32"/>
    <mergeCell ref="A33:B42"/>
    <mergeCell ref="A43:B52"/>
    <mergeCell ref="A53:B62"/>
    <mergeCell ref="D65:H65"/>
    <mergeCell ref="J1:K1"/>
    <mergeCell ref="A3:B12"/>
    <mergeCell ref="A13:B22"/>
    <mergeCell ref="A1:A2"/>
    <mergeCell ref="C1:F1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Punkter</vt:lpstr>
      <vt:lpstr>Meas10</vt:lpstr>
      <vt:lpstr>Meas9</vt:lpstr>
      <vt:lpstr>Meas8</vt:lpstr>
      <vt:lpstr>Meas7</vt:lpstr>
      <vt:lpstr>Meas6</vt:lpstr>
      <vt:lpstr>Meas5</vt:lpstr>
      <vt:lpstr>Meas4</vt:lpstr>
      <vt:lpstr>Meas3</vt:lpstr>
      <vt:lpstr>Meas2</vt:lpstr>
      <vt:lpstr>Meas1</vt:lpstr>
      <vt:lpstr>Total</vt:lpstr>
      <vt:lpstr>Variance</vt:lpstr>
      <vt:lpstr>Friis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2016-11-11T08:35:38Z</dcterms:modified>
</cp:coreProperties>
</file>