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code\NN_molecular_communications\Tables\NN_parameters\"/>
    </mc:Choice>
  </mc:AlternateContent>
  <xr:revisionPtr revIDLastSave="0" documentId="13_ncr:1_{4482DF5F-687B-486A-BD0C-DBCCF59ABF93}" xr6:coauthVersionLast="47" xr6:coauthVersionMax="47" xr10:uidLastSave="{00000000-0000-0000-0000-000000000000}"/>
  <bookViews>
    <workbookView xWindow="-80" yWindow="-80" windowWidth="19360" windowHeight="10240" firstSheet="3" activeTab="6" xr2:uid="{00000000-000D-0000-FFFF-FFFF00000000}"/>
  </bookViews>
  <sheets>
    <sheet name="Excel2LaTeX" sheetId="3" state="hidden" r:id="rId1"/>
    <sheet name="detection environments" sheetId="1" r:id="rId2"/>
    <sheet name="detection_environments_num" sheetId="4" r:id="rId3"/>
    <sheet name="NN_complexity" sheetId="2" r:id="rId4"/>
    <sheet name="NN_complexity_num" sheetId="5" r:id="rId5"/>
    <sheet name="complexity_vs_performance_num" sheetId="8" r:id="rId6"/>
    <sheet name="NN_trainning" sheetId="6" r:id="rId7"/>
    <sheet name="NN_parameters_full" sheetId="7" r:id="rId8"/>
  </sheets>
  <definedNames>
    <definedName name="_xlnm._FilterDatabase" localSheetId="5" hidden="1">complexity_vs_performance_num!$A$1:$I$7</definedName>
    <definedName name="_xlnm._FilterDatabase" localSheetId="2" hidden="1">detection_environments_num!$A$1:$M$28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7x4ZYtJvQ/Y8Q6CJwdl/t4UeyXyIiVGwltEBz8Za8bw="/>
    </ext>
  </extLst>
</workbook>
</file>

<file path=xl/calcChain.xml><?xml version="1.0" encoding="utf-8"?>
<calcChain xmlns="http://schemas.openxmlformats.org/spreadsheetml/2006/main">
  <c r="N22" i="5" l="1"/>
  <c r="N13" i="5"/>
  <c r="H64" i="5"/>
  <c r="H63" i="5"/>
  <c r="H62" i="5"/>
  <c r="H60" i="5"/>
  <c r="H58" i="5"/>
  <c r="H57" i="5"/>
  <c r="N15" i="5"/>
  <c r="H56" i="5"/>
  <c r="N23" i="5"/>
  <c r="F50" i="5"/>
  <c r="F49" i="5"/>
  <c r="F48" i="5"/>
  <c r="F43" i="5"/>
  <c r="F40" i="5"/>
  <c r="F39" i="5"/>
  <c r="F38" i="5"/>
  <c r="F42" i="5"/>
  <c r="F41" i="5"/>
  <c r="N20" i="5"/>
  <c r="N18" i="5"/>
  <c r="N17" i="5"/>
  <c r="S16" i="5"/>
  <c r="N16" i="5"/>
  <c r="N14" i="5"/>
  <c r="D34" i="5"/>
  <c r="C34" i="5"/>
  <c r="E34" i="5" s="1"/>
  <c r="N12" i="5"/>
  <c r="N11" i="5"/>
  <c r="N8" i="5"/>
  <c r="N7" i="5"/>
  <c r="N6" i="5"/>
  <c r="N5" i="5"/>
  <c r="N4" i="5"/>
  <c r="F51" i="5" l="1"/>
  <c r="N21" i="5" s="1"/>
  <c r="F44" i="5"/>
  <c r="N19" i="5" s="1"/>
</calcChain>
</file>

<file path=xl/sharedStrings.xml><?xml version="1.0" encoding="utf-8"?>
<sst xmlns="http://schemas.openxmlformats.org/spreadsheetml/2006/main" count="1276" uniqueCount="554">
  <si>
    <t>End-to-end channel-related parameters</t>
  </si>
  <si>
    <t>Communication-related parameters</t>
  </si>
  <si>
    <t>Receiver radius</t>
  </si>
  <si>
    <t>Symbol
duration</t>
  </si>
  <si>
    <t>\acs{BER}</t>
  </si>
  <si>
    <t>$\SI{500}{\nano\meter}$</t>
  </si>
  <si>
    <t>$\SI{45}{\nano\meter}$</t>
  </si>
  <si>
    <t>\cite{qian2018receiver}</t>
  </si>
  <si>
    <t>\num{1}</t>
  </si>
  <si>
    <t>$\SI{10}{\milli\second}$</t>
  </si>
  <si>
    <t>\cite{alshammri2018adaptive}</t>
  </si>
  <si>
    <t>$\SI{5}{\micro\meter}$</t>
  </si>
  <si>
    <t>$\SI{50}{\nano\meter}$</t>
  </si>
  <si>
    <t>\num{1.01}</t>
  </si>
  <si>
    <t>$\SI{200}{\milli\second}$</t>
  </si>
  <si>
    <t>\cite{shrivastava2021performance,shrivastava2021scaled,agrawal2022neural}</t>
  </si>
  <si>
    <t>$\SI{10}{\micro\meter}$</t>
  </si>
  <si>
    <t>$\SI{3}{\second}$</t>
  </si>
  <si>
    <t>\cite{sharma2020deep}</t>
  </si>
  <si>
    <t>Transformer</t>
  </si>
  <si>
    <t>\num{5}</t>
  </si>
  <si>
    <t>$\SIlist{35;100}{\milli\second}$</t>
  </si>
  <si>
    <t>\num{4e3}</t>
  </si>
  <si>
    <t>\cite{lu2023mcformer}</t>
  </si>
  <si>
    <t>$\SI{1.2}{\second}$</t>
  </si>
  <si>
    <t>\cite{chen2021selfattention}</t>
  </si>
  <si>
    <t>\cite{koo2020deep}</t>
  </si>
  <si>
    <t>\acs{CNN}</t>
  </si>
  <si>
    <t>$\SI{5}{\centi\meter}$</t>
  </si>
  <si>
    <t>\cite{bartunik2022using}</t>
  </si>
  <si>
    <t>\acs{CNN} &amp;
\acs{RNN}</t>
  </si>
  <si>
    <t>$\SI{1}{\minute}$</t>
  </si>
  <si>
    <t>\cite{vakilipoor2022hybrid}</t>
  </si>
  <si>
    <t>$\SI{100}{\micro\meter}$</t>
  </si>
  <si>
    <t>$\SI{6.7}{\micro\meter}$</t>
  </si>
  <si>
    <t>$\SI{4}{\second}$</t>
  </si>
  <si>
    <t>\cite{bai2023temporal}</t>
  </si>
  <si>
    <t>\acs{BiRNN}</t>
  </si>
  <si>
    <t>\cite{farsad2017detection,farsad2018sliding}</t>
  </si>
  <si>
    <t>\mycell{\textit{in-vivo}\\ bacteria\\colony}</t>
  </si>
  <si>
    <t>\rotatebox[origin=c]{90}{\mycell{Point transmitter-Free diffusion-\\Spherical absorbing receiver}}</t>
  </si>
  <si>
    <t>Application</t>
  </si>
  <si>
    <t>Localization</t>
  </si>
  <si>
    <t>$\SI{4}{\micro\meter}$</t>
  </si>
  <si>
    <t>\mycell{\acs{NN}\\architecture}</t>
  </si>
  <si>
    <t>\mycell{Activation\\Function}</t>
  </si>
  <si>
    <t>\mycell{\acs{MC}\\Geometry}</t>
  </si>
  <si>
    <t>Implementation-related parameters</t>
  </si>
  <si>
    <t>Trainning-related parameters</t>
  </si>
  <si>
    <t>\mycell{Batch\\size}</t>
  </si>
  <si>
    <t>\num{256}</t>
  </si>
  <si>
    <t>\mycell{Learning\\rate}</t>
  </si>
  <si>
    <t>\mycell{Number\\of epochs}</t>
  </si>
  <si>
    <t>\cite{kose2020machine}</t>
  </si>
  <si>
    <t>\num{100}</t>
  </si>
  <si>
    <t>\acs{ReLU}</t>
  </si>
  <si>
    <t>$\SIlist{2;5}{\second}$</t>
  </si>
  <si>
    <t>\cite{solak2020neural}</t>
  </si>
  <si>
    <t>\num{16}</t>
  </si>
  <si>
    <t>\num{10}</t>
  </si>
  <si>
    <t>Detection</t>
  </si>
  <si>
    <t>$\SI{70}{\milli\second}$</t>
  </si>
  <si>
    <t>$P_d$</t>
  </si>
  <si>
    <t>$P_{fa}$</t>
  </si>
  <si>
    <t>Error</t>
  </si>
  <si>
    <t>$&lt;\SI{50}{\percent}$</t>
  </si>
  <si>
    <t>\mycell{Fusion\\data}</t>
  </si>
  <si>
    <t>\numlist{400;400;400;400;3}</t>
  </si>
  <si>
    <t>Gradient descent</t>
  </si>
  <si>
    <t>\num{2}</t>
  </si>
  <si>
    <t>Drifted channels</t>
  </si>
  <si>
    <t>\mycell{Nodes per\\hidden\\layer}</t>
  </si>
  <si>
    <t>\mycell{Number of\\hidden\\layers}</t>
  </si>
  <si>
    <t>$\SI{270}{\milli\second}$</t>
  </si>
  <si>
    <t>$\SIlist{450}{\milli\second}$</t>
  </si>
  <si>
    <t>\num{4.2e-1}</t>
  </si>
  <si>
    <t>\numrange[range-phrase=~to~]{-5}{80}</t>
  </si>
  <si>
    <t>\mycell{Number\\of samples\\training}</t>
  </si>
  <si>
    <t>\num{50}</t>
  </si>
  <si>
    <t>\num{200}</t>
  </si>
  <si>
    <t>\num{30}</t>
  </si>
  <si>
    <t>Adam</t>
  </si>
  <si>
    <t>Hiperbolic tangent sigmoid</t>
  </si>
  <si>
    <t>\num{e3}</t>
  </si>
  <si>
    <t>\num{e-2}</t>
  </si>
  <si>
    <t>$\SI{e5}{\samples}$</t>
  </si>
  <si>
    <t>\num{e-3}</t>
  </si>
  <si>
    <t>$\SI{e3}{\bit}$</t>
  </si>
  <si>
    <t>$\SI{e4}{\bit}$</t>
  </si>
  <si>
    <t>\num{e4}</t>
  </si>
  <si>
    <t>\num{20}</t>
  </si>
  <si>
    <t>LM</t>
  </si>
  <si>
    <t>\mycell{Optimizer\\algorithm}</t>
  </si>
  <si>
    <t>$\SI{5e4}{\bit}$</t>
  </si>
  <si>
    <t>\mycell{Number of\\parameters}</t>
  </si>
  <si>
    <t>BFGS</t>
  </si>
  <si>
    <t>\numlist{50;55;125}</t>
  </si>
  <si>
    <t>\numlist{184;188;215}</t>
  </si>
  <si>
    <t>$\SI{100}{\milli\second}$</t>
  </si>
  <si>
    <t>\num{722}</t>
  </si>
  <si>
    <t>\cite{shrivastava2021performance,shrivastava2021scaled}</t>
  </si>
  <si>
    <t>\cite{agrawal2022neural}</t>
  </si>
  <si>
    <t>\num{11}</t>
  </si>
  <si>
    <t>\num{120}</t>
  </si>
  <si>
    <t>\numlist{70;10}</t>
  </si>
  <si>
    <t>Sigmoid</t>
  </si>
  <si>
    <t>\num{500}</t>
  </si>
  <si>
    <t>\num{0.06}</t>
  </si>
  <si>
    <t>$\SI{14}{\micro\meter}$</t>
  </si>
  <si>
    <t>$\SI{1}{\micro\meter}$</t>
  </si>
  <si>
    <t>\cite{cheng2024informer,cheng2024signal}</t>
  </si>
  <si>
    <t xml:space="preserve"> </t>
  </si>
  <si>
    <t>$\SI{1.5}{\micro\meter}$</t>
  </si>
  <si>
    <t>\cite{sun2020ctbrnn}</t>
  </si>
  <si>
    <t>\num{7.4e-2}</t>
  </si>
  <si>
    <t>$\SI{8e4}{\bit}$</t>
  </si>
  <si>
    <t>\num{5} (units)</t>
  </si>
  <si>
    <t>Softmax</t>
  </si>
  <si>
    <t>\mycell{Number of\\layers}</t>
  </si>
  <si>
    <t>\num{3}</t>
  </si>
  <si>
    <t>\num{40} (units)</t>
  </si>
  <si>
    <t>\num{8}</t>
  </si>
  <si>
    <t>$\SI{120}{\bit}$</t>
  </si>
  <si>
    <t>$&lt;\SI{1}{\meter}$</t>
  </si>
  <si>
    <t>\cite{farsad2018sliding}</t>
  </si>
  <si>
    <t>\num{64}</t>
  </si>
  <si>
    <t>\num{128}</t>
  </si>
  <si>
    <t>\num{e5} bacteria</t>
  </si>
  <si>
    <t>\num{0.79}</t>
  </si>
  <si>
    <t>\num{0.75}</t>
  </si>
  <si>
    <t>\mycell{\num{1}\\ filter size \numlist{15}}</t>
  </si>
  <si>
    <t>SGDM</t>
  </si>
  <si>
    <t>\mycell{Channel\\estimation}</t>
  </si>
  <si>
    <t>\acs{RNN}</t>
  </si>
  <si>
    <t>Accuracy</t>
  </si>
  <si>
    <t>\num{3e3}</t>
  </si>
  <si>
    <t>\acs{RMSE}</t>
  </si>
  <si>
    <t xml:space="preserve">\cite{yilmaz2017machine} </t>
  </si>
  <si>
    <t>$\geq\SI{33}{\percent}$</t>
  </si>
  <si>
    <t>\mycell{Experimental\\testbeds}</t>
  </si>
  <si>
    <t>\num{20.1}</t>
  </si>
  <si>
    <t>\cite{gulec2020distance}</t>
  </si>
  <si>
    <t>$\leq\SI{1}{\molecule}$</t>
  </si>
  <si>
    <t>\rotatebox[origin=c]{90}{Feedforward \acs{NN}}</t>
  </si>
  <si>
    <t>\mycell{\\Vessel-like\\channels}</t>
  </si>
  <si>
    <t>\rotatebox[origin=c]{90}{\mycell{Experimental\\testbeds}}</t>
  </si>
  <si>
    <t>\cite{mohamed2021biocyber}</t>
  </si>
  <si>
    <t>$&lt;\SI{85}{\percent}$</t>
  </si>
  <si>
    <t>Ref.</t>
  </si>
  <si>
    <t>\mycell{Data\\comm.}</t>
  </si>
  <si>
    <t>Human vessels</t>
  </si>
  <si>
    <t>\num{4e4}</t>
  </si>
  <si>
    <t>\num{6}</t>
  </si>
  <si>
    <t>Autoencoder</t>
  </si>
  <si>
    <t>\cite{mohamed2019modelbased}</t>
  </si>
  <si>
    <t>\num{1.24e5}</t>
  </si>
  <si>
    <t>\numrange[range-phrase=~to~]{e-2}{e-6}</t>
  </si>
  <si>
    <t>$\SI{38}{\milli\meter}$</t>
  </si>
  <si>
    <t>\num{9e-3}</t>
  </si>
  <si>
    <t>\num{2e3}</t>
  </si>
  <si>
    <t>\cite{khanzadeh2023end}</t>
  </si>
  <si>
    <t>$\SI{3.3}{\percent}$</t>
  </si>
  <si>
    <t>\Cref{sec_code_dist}</t>
  </si>
  <si>
    <t>\num{481}</t>
  </si>
  <si>
    <t>\num{15}</t>
  </si>
  <si>
    <t>Open air</t>
  </si>
  <si>
    <t>\Cref{sec_code_decoder}</t>
  </si>
  <si>
    <t>\num{27.5}</t>
  </si>
  <si>
    <t>\num{0.84}</t>
  </si>
  <si>
    <t>\num{4.9e23}</t>
  </si>
  <si>
    <t>$\SI{1}{\meter}$</t>
  </si>
  <si>
    <t>$\SI{e6}{\samples}$</t>
  </si>
  <si>
    <t>\num{256} (units)</t>
  </si>
  <si>
    <t>\num{2e-4}</t>
  </si>
  <si>
    <t>\num{35e3}</t>
  </si>
  <si>
    <t>\num{1.2e6}</t>
  </si>
  <si>
    <t>\Cref{sec_sync_ex}</t>
  </si>
  <si>
    <t>\num{0.1}</t>
  </si>
  <si>
    <t>\num{0.6}</t>
  </si>
  <si>
    <t>\acs{STO}</t>
  </si>
  <si>
    <t>\mycell{Feedforward\\ NN}</t>
  </si>
  <si>
    <t>\mycell{\num{3}}</t>
  </si>
  <si>
    <t>\mycell{Enc: \num{3}\\ Dec: \num{4}}</t>
  </si>
  <si>
    <t>Synch</t>
  </si>
  <si>
    <t>Synch.</t>
  </si>
  <si>
    <t>\textcolor{red}{$\SI{500}{\milli\second}$}</t>
  </si>
  <si>
    <t xml:space="preserve">\cite{lee2017machine} </t>
  </si>
  <si>
    <t>RangeAddress</t>
  </si>
  <si>
    <t>Options</t>
  </si>
  <si>
    <t>CellWidth</t>
  </si>
  <si>
    <t>Indent</t>
  </si>
  <si>
    <t>FileName</t>
  </si>
  <si>
    <t>\mycell{Released\\molecules}</t>
  </si>
  <si>
    <t>\num{33e-4}, \num{66e-4}</t>
  </si>
  <si>
    <t>\num{0.25}, \num{0.5}, \num{1} $\si{\second}$</t>
  </si>
  <si>
    <t>\num{0.5}, \num{1}, \num{2}, \num{3} $\si{\second}$</t>
  </si>
  <si>
    <t>\num{250}, \num{500}, \num{750} $\si{\milli\second}$</t>
  </si>
  <si>
    <t>\num{5e-1}, \num{e-1}</t>
  </si>
  <si>
    <t>Comm. range</t>
  </si>
  <si>
    <t>\num{5e-1}, \num{7.9e-1}</t>
  </si>
  <si>
    <t>\numrange[range-phrase=~to~]{-5}{35}</t>
  </si>
  <si>
    <t>\numrange[range-phrase=~to~]{30}{56}</t>
  </si>
  <si>
    <t>\numrange[range-phrase=~to~]{2}{5}</t>
  </si>
  <si>
    <t>\numrange[range-phrase=~to~]{0}{60}</t>
  </si>
  <si>
    <t>\numrange[range-phrase=~to~]{0}{40}</t>
  </si>
  <si>
    <t>\numrange[range-phrase=~to~]{10}{40}</t>
  </si>
  <si>
    <t>$\SIrange[range-phrase=\text{~to~}]{3}{7}{\micro\meter}$</t>
  </si>
  <si>
    <t>$\SIrange[range-phrase=\text{~to~}]{2}{10}{\micro\meter}$</t>
  </si>
  <si>
    <t>$\SIrange[range-phrase=\text{~to~}]{2}{11}{\micro\meter}$</t>
  </si>
  <si>
    <t>$\SIrange[range-phrase=\text{~to~}]{4}{10}{\micro\meter}$</t>
  </si>
  <si>
    <t>$\SIrange[range-phrase=\text{~to~}]{4}{9}{\micro\meter}$</t>
  </si>
  <si>
    <t>$\SIrange[range-phrase=\text{~to~}]{1}{10}{\micro\meter}$</t>
  </si>
  <si>
    <t>$\SIrange[range-phrase=\text{~to~}]{1}{50}{\micro\meter}$</t>
  </si>
  <si>
    <t>$\SIrange[range-phrase=\text{~to~}]{7}{12}{\micro\meter}$</t>
  </si>
  <si>
    <t>\numrange[range-phrase=\text{~to~}]{4e-1}{2e-2}</t>
  </si>
  <si>
    <t>\numrange[range-phrase=\text{~to~}]{5e-1}{2e-5}</t>
  </si>
  <si>
    <t xml:space="preserve">\numrange[range-phrase=\text{~to~}]{4e4}{4.5e4} </t>
  </si>
  <si>
    <t>\numrange[range-phrase=\text{~to~}]{2e-1}{e-4}</t>
  </si>
  <si>
    <t>\numrange[range-phrase=\text{~to~}]{5e-2}{e-6}</t>
  </si>
  <si>
    <t xml:space="preserve">\numrange[range-phrase=\text{~to~}]{e4}{5e4} </t>
  </si>
  <si>
    <t>\numrange[range-phrase=\text{~to~}]{e-1}{e-5}</t>
  </si>
  <si>
    <t>\numrange[range-phrase=\text{~to~}]{6e3}{18e3}</t>
  </si>
  <si>
    <t>\numrange[range-phrase=\text{~to~}]{2e-1}{4e-3}</t>
  </si>
  <si>
    <t>\numrange[range-phrase=\text{~to~}]{e-1}{4e-3}</t>
  </si>
  <si>
    <t>\numrange[range-phrase=\text{~to~}]{8e-2}{9e-2}</t>
  </si>
  <si>
    <t>\numrange[range-phrase=\text{~to~}]{0.19}{0.4}</t>
  </si>
  <si>
    <t>Point transmitter-Free diffusion-Spherical absorbing receiver</t>
  </si>
  <si>
    <t>Feedforward NN</t>
  </si>
  <si>
    <t>Experimental testbeds</t>
  </si>
  <si>
    <t>Vessel-like channels</t>
  </si>
  <si>
    <t>in-vivo bacteria colony</t>
  </si>
  <si>
    <t>MC Geometry</t>
  </si>
  <si>
    <t>NN arch.</t>
  </si>
  <si>
    <t>Released molecules</t>
  </si>
  <si>
    <t>Performance metrics</t>
  </si>
  <si>
    <t>Channel estimation</t>
  </si>
  <si>
    <t>RMSE</t>
  </si>
  <si>
    <t>Data comm.</t>
  </si>
  <si>
    <t>BER</t>
  </si>
  <si>
    <t>Fusion data</t>
  </si>
  <si>
    <t>RNN</t>
  </si>
  <si>
    <t>BiRNN</t>
  </si>
  <si>
    <t>CNN</t>
  </si>
  <si>
    <t>Feedforward  NN</t>
  </si>
  <si>
    <t>33e-4, 66e-4</t>
  </si>
  <si>
    <t>5e-1, e-1</t>
  </si>
  <si>
    <t>e4</t>
  </si>
  <si>
    <t>5e-1, 7.9e-1</t>
  </si>
  <si>
    <t xml:space="preserve">e3, 2e3 </t>
  </si>
  <si>
    <t>e3</t>
  </si>
  <si>
    <t>20, 30</t>
  </si>
  <si>
    <t>e5 bacteria</t>
  </si>
  <si>
    <t>D Molecules [ \nano \meter \squared \per \nano \second]</t>
  </si>
  <si>
    <t>SNR [ \decibel]</t>
  </si>
  <si>
    <t>4 \micro \meter</t>
  </si>
  <si>
    <t>3.3 \percent</t>
  </si>
  <si>
    <t>500 \nano \meter</t>
  </si>
  <si>
    <t>45 \nano \meter</t>
  </si>
  <si>
    <t>270 \milli \second</t>
  </si>
  <si>
    <t>5 \micro \meter</t>
  </si>
  <si>
    <t>50 \nano \meter</t>
  </si>
  <si>
    <t>100 \milli \second</t>
  </si>
  <si>
    <t>10 \micro \meter</t>
  </si>
  <si>
    <t>70 \milli \second</t>
  </si>
  <si>
    <t>14 \micro \meter</t>
  </si>
  <si>
    <t>1 \micro \meter</t>
  </si>
  <si>
    <t>3 \second</t>
  </si>
  <si>
    <t>10 \milli \second</t>
  </si>
  <si>
    <t>1.5 \micro \meter</t>
  </si>
  <si>
    <t>200 \milli \second</t>
  </si>
  <si>
    <t>38 \milli \meter</t>
  </si>
  <si>
    <t>100600 \milli \second</t>
  </si>
  <si>
    <t>500 \centi \meter</t>
  </si>
  <si>
    <t>&lt;1 \meter</t>
  </si>
  <si>
    <t>1.2 \second</t>
  </si>
  <si>
    <t>5 \centi \meter</t>
  </si>
  <si>
    <t>0.25, 0.5, 1  \second</t>
  </si>
  <si>
    <t>0.5, 1, 2, 3  \second</t>
  </si>
  <si>
    <t>250, 500, 750  \milli \second</t>
  </si>
  <si>
    <t>1 \meter</t>
  </si>
  <si>
    <t>16 \second</t>
  </si>
  <si>
    <t>100 \micro \meter</t>
  </si>
  <si>
    <t>6.7 \micro \meter</t>
  </si>
  <si>
    <t>4 \second</t>
  </si>
  <si>
    <t>1 \minute</t>
  </si>
  <si>
    <t>210 \micro \meter</t>
  </si>
  <si>
    <t>211 \micro \meter</t>
  </si>
  <si>
    <t>49 \micro \meter</t>
  </si>
  <si>
    <t>110 \micro \meter</t>
  </si>
  <si>
    <t>150 \micro \meter</t>
  </si>
  <si>
    <t>712 \micro \meter</t>
  </si>
  <si>
    <t>100 to 200 \centi \meter</t>
  </si>
  <si>
    <t>37 \micro \meter</t>
  </si>
  <si>
    <t>410 \micro \meter</t>
  </si>
  <si>
    <t xml:space="preserve">4e4 to 4.5e4 </t>
  </si>
  <si>
    <t xml:space="preserve">e4 to 5e4 </t>
  </si>
  <si>
    <t>6e3 to 18e3</t>
  </si>
  <si>
    <t>250 and 500 \milli \second</t>
  </si>
  <si>
    <t>450 \milli \second</t>
  </si>
  <si>
    <t>2;5 \second</t>
  </si>
  <si>
    <t>35;100 \milli \second</t>
  </si>
  <si>
    <t>*-5 to 80</t>
  </si>
  <si>
    <t>*-5 to 35</t>
  </si>
  <si>
    <t>30 to 56</t>
  </si>
  <si>
    <t>2 to 14</t>
  </si>
  <si>
    <t>0 to 60</t>
  </si>
  <si>
    <t>0 to 40</t>
  </si>
  <si>
    <t>10 to 40</t>
  </si>
  <si>
    <t>0.19 to 0.4</t>
  </si>
  <si>
    <t>8e-2 to 9e-2</t>
  </si>
  <si>
    <t>3e-2 to 3e-5</t>
  </si>
  <si>
    <t>e-1 to 4e-3</t>
  </si>
  <si>
    <t>2e-1 to 4e-3</t>
  </si>
  <si>
    <t xml:space="preserve"> &lt; 0.3</t>
  </si>
  <si>
    <t>&lt; 1 \molecule</t>
  </si>
  <si>
    <t xml:space="preserve"> 4e-1 to 2e-2</t>
  </si>
  <si>
    <t>5e-1 to 2e-5</t>
  </si>
  <si>
    <t>2e-1 to e-4</t>
  </si>
  <si>
    <t>&lt; 50 \percent</t>
  </si>
  <si>
    <t>3e-1 to 2e-5</t>
  </si>
  <si>
    <t>5e-2 to e-6</t>
  </si>
  <si>
    <t>e-1 to e-5</t>
  </si>
  <si>
    <t>&lt; e-4</t>
  </si>
  <si>
    <t xml:space="preserve"> &gt; 33 \percent</t>
  </si>
  <si>
    <t>e-2e-6</t>
  </si>
  <si>
    <t>&lt; e-2</t>
  </si>
  <si>
    <t>&lt; 5e-2</t>
  </si>
  <si>
    <t>&lt; 85 \percent</t>
  </si>
  <si>
    <t>P_d, P_fa</t>
  </si>
  <si>
    <t>&gt; 0.94,&lt; 7.5e-2</t>
  </si>
  <si>
    <t>0.94, &lt;7.5e-2</t>
  </si>
  <si>
    <t>P_d, STO</t>
  </si>
  <si>
    <t>0.6, 5 \second</t>
  </si>
  <si>
    <t>500 \milli \second</t>
  </si>
  <si>
    <t>\cite{shrivastava2021performance}</t>
  </si>
  <si>
    <t>\cite{shrivastava2021scaled}</t>
  </si>
  <si>
    <t>\cite{cheng2024informer}</t>
  </si>
  <si>
    <t>\cite{cheng2024signal}</t>
  </si>
  <si>
    <t>\cite{farsad2017detection}</t>
  </si>
  <si>
    <t>\Cref{sec_code_dist</t>
  </si>
  <si>
    <t>ReLU</t>
  </si>
  <si>
    <t>e-2</t>
  </si>
  <si>
    <t>\cite{kose2020machine</t>
  </si>
  <si>
    <t>e-3</t>
  </si>
  <si>
    <t>\cite{solak2020neural</t>
  </si>
  <si>
    <t>\cite{qian2018receiver,qian2019molecular</t>
  </si>
  <si>
    <t xml:space="preserve"> 50;55;125</t>
  </si>
  <si>
    <t>\cite{shrivastava2021performance,shrivastava2021scaled</t>
  </si>
  <si>
    <t xml:space="preserve"> 184;188;215</t>
  </si>
  <si>
    <t>\cite{agrawal2022neural</t>
  </si>
  <si>
    <t>\cite{sharma2020deep</t>
  </si>
  <si>
    <t>\ac{RNN</t>
  </si>
  <si>
    <t>\cite{khanzadeh2023end</t>
  </si>
  <si>
    <t>\Cref{sec_sync_ex</t>
  </si>
  <si>
    <t>\cite{sun2020ctbrnn</t>
  </si>
  <si>
    <t>\cite{farsad2018sliding</t>
  </si>
  <si>
    <t>\cite{bartunik2022using</t>
  </si>
  <si>
    <t>\Cref{sec_code_decoder</t>
  </si>
  <si>
    <t>\cite{vakilipoor2022hybrid</t>
  </si>
  <si>
    <t>e5 samples</t>
  </si>
  <si>
    <t>e3 bit</t>
  </si>
  <si>
    <t>e4 bit</t>
  </si>
  <si>
    <t>5e4 bit</t>
  </si>
  <si>
    <t>8e4 bit</t>
  </si>
  <si>
    <t>120 bit</t>
  </si>
  <si>
    <t>e6 samples</t>
  </si>
  <si>
    <t>NN architecture</t>
  </si>
  <si>
    <t>Input length</t>
  </si>
  <si>
    <t>Number of layers</t>
  </si>
  <si>
    <t>Number of parameters</t>
  </si>
  <si>
    <t>Activation Function</t>
  </si>
  <si>
    <t>Optimizer algorithm</t>
  </si>
  <si>
    <t>Learning rate</t>
  </si>
  <si>
    <t>Number of samples training</t>
  </si>
  <si>
    <t>Number of epochs</t>
  </si>
  <si>
    <t>Batch size</t>
  </si>
  <si>
    <t>\textit{in-vivo  bacteria colony</t>
  </si>
  <si>
    <t xml:space="preserve"> 400;400;400;400;400</t>
  </si>
  <si>
    <t>Output length</t>
  </si>
  <si>
    <t>\cite{qian2019molecular}</t>
  </si>
  <si>
    <t>\num{1e3}</t>
  </si>
  <si>
    <t>5e5 bit</t>
  </si>
  <si>
    <t>\num{12}</t>
  </si>
  <si>
    <t>\num{32}</t>
  </si>
  <si>
    <t>8000 samples</t>
  </si>
  <si>
    <t>$\SI{8e3}{\samples}$</t>
  </si>
  <si>
    <t>\cite{solak2020rnn</t>
  </si>
  <si>
    <t>\cite{solak2020rnn}</t>
  </si>
  <si>
    <t>\numrange[range-phrase=~to~]{0}{10}</t>
  </si>
  <si>
    <t>\numrange[range-phrase=\text{~to~}]{2e-2}{2e-6}</t>
  </si>
  <si>
    <t>\num{40}</t>
  </si>
  <si>
    <t>Enc: 800 Dec: 100</t>
  </si>
  <si>
    <t>Encoder</t>
  </si>
  <si>
    <t>Conv 1D</t>
  </si>
  <si>
    <t>M</t>
  </si>
  <si>
    <t>q</t>
  </si>
  <si>
    <t>k</t>
  </si>
  <si>
    <t>Total of mult.</t>
  </si>
  <si>
    <t>Filter length K</t>
  </si>
  <si>
    <t>Filter step size S</t>
  </si>
  <si>
    <t>\num{2e4}</t>
  </si>
  <si>
    <t>Number of layers (LSTM)</t>
  </si>
  <si>
    <t>Number of LSTM cells</t>
  </si>
  <si>
    <t>tanh</t>
  </si>
  <si>
    <t xml:space="preserve"> 70 and 10</t>
  </si>
  <si>
    <t>256 and 256</t>
  </si>
  <si>
    <t>1 and 1</t>
  </si>
  <si>
    <t>Enc: 3 Dec: 5</t>
  </si>
  <si>
    <t>Filter size</t>
  </si>
  <si>
    <t>Total of parameters</t>
  </si>
  <si>
    <t>Conv 2D</t>
  </si>
  <si>
    <t>128x1</t>
  </si>
  <si>
    <t>128x64</t>
  </si>
  <si>
    <t>64x64</t>
  </si>
  <si>
    <t>64x128</t>
  </si>
  <si>
    <t>CNN \cite{bartunik2022using}</t>
  </si>
  <si>
    <t>32x128</t>
  </si>
  <si>
    <t>32x256</t>
  </si>
  <si>
    <t>Total</t>
  </si>
  <si>
    <t>[4096;4096;6]</t>
  </si>
  <si>
    <t>FC</t>
  </si>
  <si>
    <t>16x256</t>
  </si>
  <si>
    <t>1x4096</t>
  </si>
  <si>
    <t>1x6</t>
  </si>
  <si>
    <t>CNN \cite{vakilipoor2022hybrid}</t>
  </si>
  <si>
    <t>Number of Conv layers</t>
  </si>
  <si>
    <t>Number of FC layers</t>
  </si>
  <si>
    <t>Number of hidden layers (FC)</t>
  </si>
  <si>
    <t>Nodes per FC layer</t>
  </si>
  <si>
    <t>[7;5;3]</t>
  </si>
  <si>
    <t>[32;2]</t>
  </si>
  <si>
    <t>15x60x2</t>
  </si>
  <si>
    <t>Number of filters</t>
  </si>
  <si>
    <t>[64;2;2]</t>
  </si>
  <si>
    <t>15x60x16</t>
  </si>
  <si>
    <t>32x1</t>
  </si>
  <si>
    <t>\mycell{Number of\\FC layers}</t>
  </si>
  <si>
    <t>\mycell{Number of \acs{LSTM}\\ cells per layers}</t>
  </si>
  <si>
    <t>\mycell{Input\\ length}</t>
  </si>
  <si>
    <t>Fully connected layers</t>
  </si>
  <si>
    <t>\acs{RNN} layers</t>
  </si>
  <si>
    <t>\acs{CNN} layers</t>
  </si>
  <si>
    <t>\mycell{Number of \\ layer}</t>
  </si>
  <si>
    <t>\mycell{Number of \\ filters}</t>
  </si>
  <si>
    <t>\mycell{Filter\\ size}</t>
  </si>
  <si>
    <t>\mycell{Vessel-like\\channels}</t>
  </si>
  <si>
    <t>\rotatebox[origin=c]{90}{\mycell{Vessel-like\\channels}}</t>
  </si>
  <si>
    <t>\mycell{Number\\of layers}</t>
  </si>
  <si>
    <t>\mycell{\acs{NN}\\arch.}</t>
  </si>
  <si>
    <t>\mycell{Number of\\ \acs{LSTM} cells\\ per layers}</t>
  </si>
  <si>
    <t>Enc: 1 Dec: 1</t>
  </si>
  <si>
    <t>\num{4}</t>
  </si>
  <si>
    <t xml:space="preserve"> \numlist{70;10}</t>
  </si>
  <si>
    <t>\num{25}</t>
  </si>
  <si>
    <t>\numlist{256;256}</t>
  </si>
  <si>
    <t>\numlist{4096;4096;6}</t>
  </si>
  <si>
    <t>\numlist{32;2}</t>
  </si>
  <si>
    <t>\numlist{64;2;2}</t>
  </si>
  <si>
    <t>\numlist{7;5;3}</t>
  </si>
  <si>
    <t>\num{1041603}</t>
  </si>
  <si>
    <t>\num{272}</t>
  </si>
  <si>
    <t>\num{837}</t>
  </si>
  <si>
    <t>\num{1242}</t>
  </si>
  <si>
    <t>\num{9111}</t>
  </si>
  <si>
    <t>\num{417}</t>
  </si>
  <si>
    <t>\num{576}</t>
  </si>
  <si>
    <t>\num{540}</t>
  </si>
  <si>
    <t>\num{2880}</t>
  </si>
  <si>
    <t>\num{35328}</t>
  </si>
  <si>
    <t>\num{33587738}</t>
  </si>
  <si>
    <t>\num{462144}</t>
  </si>
  <si>
    <t>\num{18}</t>
  </si>
  <si>
    <t>\num{244}</t>
  </si>
  <si>
    <t>\mycell{Data comm.}</t>
  </si>
  <si>
    <t>\mycell{Open air}</t>
  </si>
  <si>
    <t>\mycell{Human vessels}</t>
  </si>
  <si>
    <t>\mycell{Drifted channels}</t>
  </si>
  <si>
    <t>\mycell{Feedforward NN}</t>
  </si>
  <si>
    <t>\mycell{Enc: \num{3}\\ Dec: \num{5}}</t>
  </si>
  <si>
    <t>\mycell{Enc: \num{1}\\ Dec: \num{1}}</t>
  </si>
  <si>
    <t>\mycell{\textit{in-vivo} bacteria colony}</t>
  </si>
  <si>
    <t>\textcolor{red}{\Cref{sec_code_dist}}</t>
  </si>
  <si>
    <t>\textcolor{red}{\Cref{sec_code_decoder}}</t>
  </si>
  <si>
    <t>\textcolor{red}{\Cref{sec_sync_ex}}</t>
  </si>
  <si>
    <t>\mycell{Channel est.}</t>
  </si>
  <si>
    <t>\numlist{1;1}</t>
  </si>
  <si>
    <t>$15\times60\times2$</t>
  </si>
  <si>
    <t>\num{400}</t>
  </si>
  <si>
    <t>\raisebox{-\totalheight}{\mycell{Input\\ length}}</t>
  </si>
  <si>
    <t>\raisebox{-\totalheight}{\mycell{Number of\\parameters}}</t>
  </si>
  <si>
    <t>\raisebox{-\totalheight}{\mycell{\\Application}}</t>
  </si>
  <si>
    <t>\raisebox{-\totalheight}{\mycell{\\Ref.}}</t>
  </si>
  <si>
    <t>\textcolor{red}{$\SI{4}{\second}$}</t>
  </si>
  <si>
    <t xml:space="preserve">\num{e3} and \num{2e3} </t>
  </si>
  <si>
    <t>\mycell{\\Application}</t>
  </si>
  <si>
    <t>\mycell{\\\acs{SNR} [$\si{\decibel}$]}</t>
  </si>
  <si>
    <t>\mycell{\\Performance metrics}</t>
  </si>
  <si>
    <t>\mycell{\\Ref.}</t>
  </si>
  <si>
    <t>\mycell{Receiver\\ radius}</t>
  </si>
  <si>
    <t>\mycell{Comm.\\ range}</t>
  </si>
  <si>
    <t>\mycell{\\ \acs{MC} Geometry}</t>
  </si>
  <si>
    <t>\mycell{\\ \acs{NN} arch.}</t>
  </si>
  <si>
    <t>$\SIrange{1}{6}{\second}$</t>
  </si>
  <si>
    <t>$\SIrange{250}{500}{\milli\second}$</t>
  </si>
  <si>
    <t>$\SIrange{100}{600}{\milli\second}$</t>
  </si>
  <si>
    <t>\mycell{\\$D$ [$\si{\nano\meter\squared\per\nano\second}$]}</t>
  </si>
  <si>
    <t>\raisebox{-\totalheight}{\mycell{\acs{NN} arch.}}</t>
  </si>
  <si>
    <t>\cite{ torres-gomez2024dna-based}</t>
  </si>
  <si>
    <t>\textcolor{red}{\cite{ torres-gomez2024dna-based}}</t>
  </si>
  <si>
    <t>$\SI{50}{\centi\meter}$</t>
  </si>
  <si>
    <t>$\approx\SI{2.5}{\meter}$</t>
  </si>
  <si>
    <t>$\SIrange[range-phrase=\text{~to~}]{1}{2}{\meter}$</t>
  </si>
  <si>
    <t>$\leq\,$\num{0.3}</t>
  </si>
  <si>
    <t>$&gt;\,$\num{0.94}</t>
  </si>
  <si>
    <t>$\leq\,$\num{7.5e-2}</t>
  </si>
  <si>
    <t>$&lt;\,$\num{e-4}</t>
  </si>
  <si>
    <t>$&lt;\,$\num{e-2}</t>
  </si>
  <si>
    <t>$&lt;\,$\num{5e-2}</t>
  </si>
  <si>
    <t>\mycell{\textit{in-vivo} bacteria\\colony}</t>
  </si>
  <si>
    <t>10 to 35</t>
  </si>
  <si>
    <t>3e-1 to e-4</t>
  </si>
  <si>
    <t>\numrange[range-phrase=~to~]{3e-1}{e-4}</t>
  </si>
  <si>
    <t>\numrange[range-phrase=~to~]{10}{35}</t>
  </si>
  <si>
    <t>$\SI{3e4}{\samples}$</t>
  </si>
  <si>
    <t>RNN layers</t>
  </si>
  <si>
    <t>CNN layers</t>
  </si>
  <si>
    <t>Transformer  \cite{cheng2024informer}</t>
  </si>
  <si>
    <t>1x200</t>
  </si>
  <si>
    <t>1x100</t>
  </si>
  <si>
    <t>1x12</t>
  </si>
  <si>
    <t>Neurons per layer</t>
  </si>
  <si>
    <t>Decoder</t>
  </si>
  <si>
    <t xml:space="preserve"> \numlist{200;5;1}</t>
  </si>
  <si>
    <t>\num{15688}</t>
  </si>
  <si>
    <t>[10;3;1]</t>
  </si>
  <si>
    <t>\numlist{10;3;1}</t>
  </si>
  <si>
    <t>\numrange[range-phrase=\text{~to~}]{3e-1}{7e-6}</t>
  </si>
  <si>
    <t>\numrange[range-phrase=~to~]{2}{20}</t>
  </si>
  <si>
    <t>XX</t>
  </si>
  <si>
    <t>\cite{qian2018molecular}</t>
  </si>
  <si>
    <t>[9;4]</t>
  </si>
  <si>
    <t>$\SIrange[range-phrase=\text{~to~}]{4}{12}{\micro\meter}$</t>
  </si>
  <si>
    <t>$\SIlist{3;4;5}{\micro\meter}$</t>
  </si>
  <si>
    <t>$\leq\,$\num{e-2}</t>
  </si>
  <si>
    <t xml:space="preserve">\cite{cheng2024channel} </t>
  </si>
  <si>
    <t>$\SIrange[range-phrase=\text{~to~}]{8}{10}{\micro\meter}$</t>
  </si>
  <si>
    <t>\num{e6}</t>
  </si>
  <si>
    <t>\cite{ozbey2024artificial}</t>
  </si>
  <si>
    <t>Sec. III.A.4</t>
  </si>
  <si>
    <t>Sec. III.C.4</t>
  </si>
  <si>
    <t>Sec. III.B.4</t>
  </si>
  <si>
    <t>\mycell{\acs{MC}\\Scenario}</t>
  </si>
  <si>
    <t>\acs{MC}\\Scenario</t>
  </si>
  <si>
    <t>\raisebox{-\totalheight}{\mycell{\acs{MC}\\Scenario}}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</si>
</sst>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scheme val="minor"/>
    </font>
    <font>
      <b/>
      <sz val="11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7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0" borderId="7" xfId="0" applyBorder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9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6" xfId="0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11" xfId="0" applyFont="1" applyBorder="1" applyAlignment="1">
      <alignment horizontal="left" wrapText="1"/>
    </xf>
    <xf numFmtId="0" fontId="9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6" fillId="0" borderId="11" xfId="0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8" fillId="0" borderId="14" xfId="0" applyFont="1" applyBorder="1" applyAlignment="1">
      <alignment horizont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8" fillId="0" borderId="32" xfId="0" applyFont="1" applyBorder="1" applyAlignment="1">
      <alignment horizontal="left" wrapText="1"/>
    </xf>
    <xf numFmtId="0" fontId="6" fillId="0" borderId="22" xfId="0" applyFont="1" applyBorder="1" applyAlignment="1">
      <alignment horizontal="left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27" xfId="0" applyFont="1" applyBorder="1" applyAlignment="1">
      <alignment vertical="center" wrapText="1"/>
    </xf>
    <xf numFmtId="0" fontId="6" fillId="0" borderId="27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8" fillId="0" borderId="2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6" fillId="0" borderId="35" xfId="0" applyFont="1" applyBorder="1" applyAlignment="1">
      <alignment horizontal="center" wrapText="1"/>
    </xf>
    <xf numFmtId="0" fontId="6" fillId="0" borderId="36" xfId="0" applyFont="1" applyBorder="1" applyAlignment="1">
      <alignment horizontal="left" wrapText="1"/>
    </xf>
    <xf numFmtId="0" fontId="6" fillId="0" borderId="30" xfId="0" applyFont="1" applyBorder="1" applyAlignment="1">
      <alignment horizontal="left" wrapText="1"/>
    </xf>
    <xf numFmtId="0" fontId="6" fillId="0" borderId="29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/>
    </xf>
    <xf numFmtId="0" fontId="6" fillId="0" borderId="40" xfId="0" applyFont="1" applyBorder="1" applyAlignment="1">
      <alignment horizontal="left" vertical="top"/>
    </xf>
    <xf numFmtId="0" fontId="6" fillId="0" borderId="38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top"/>
    </xf>
    <xf numFmtId="0" fontId="0" fillId="0" borderId="29" xfId="0" applyBorder="1" applyAlignment="1">
      <alignment horizontal="left"/>
    </xf>
    <xf numFmtId="0" fontId="6" fillId="0" borderId="42" xfId="0" applyFont="1" applyBorder="1" applyAlignment="1">
      <alignment horizontal="left" vertical="top"/>
    </xf>
    <xf numFmtId="11" fontId="6" fillId="0" borderId="3" xfId="0" applyNumberFormat="1" applyFont="1" applyBorder="1" applyAlignment="1">
      <alignment horizontal="left"/>
    </xf>
    <xf numFmtId="11" fontId="6" fillId="0" borderId="33" xfId="0" applyNumberFormat="1" applyFont="1" applyBorder="1" applyAlignment="1">
      <alignment horizontal="left"/>
    </xf>
    <xf numFmtId="11" fontId="6" fillId="0" borderId="2" xfId="0" applyNumberFormat="1" applyFont="1" applyBorder="1" applyAlignment="1">
      <alignment horizontal="left" wrapText="1"/>
    </xf>
    <xf numFmtId="11" fontId="6" fillId="0" borderId="1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8" fillId="0" borderId="23" xfId="0" applyFont="1" applyBorder="1" applyAlignment="1">
      <alignment vertical="top" wrapText="1"/>
    </xf>
    <xf numFmtId="0" fontId="8" fillId="0" borderId="13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8" fillId="0" borderId="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7" xfId="0" applyFont="1" applyBorder="1" applyAlignment="1">
      <alignment vertical="center" wrapText="1"/>
    </xf>
    <xf numFmtId="0" fontId="8" fillId="0" borderId="20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1" xfId="0" applyFont="1" applyBorder="1" applyAlignment="1">
      <alignment vertical="center" wrapText="1"/>
    </xf>
    <xf numFmtId="0" fontId="8" fillId="0" borderId="2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1" fontId="8" fillId="0" borderId="8" xfId="0" applyNumberFormat="1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11" fontId="6" fillId="0" borderId="16" xfId="0" applyNumberFormat="1" applyFont="1" applyBorder="1" applyAlignment="1">
      <alignment wrapText="1"/>
    </xf>
    <xf numFmtId="0" fontId="6" fillId="0" borderId="37" xfId="0" applyFont="1" applyBorder="1" applyAlignment="1">
      <alignment vertical="top" wrapText="1"/>
    </xf>
    <xf numFmtId="0" fontId="3" fillId="0" borderId="6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3" fillId="0" borderId="18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/>
    </xf>
    <xf numFmtId="0" fontId="6" fillId="0" borderId="3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6" fillId="0" borderId="27" xfId="0" applyFont="1" applyBorder="1" applyAlignment="1">
      <alignment vertical="top" wrapText="1"/>
    </xf>
    <xf numFmtId="0" fontId="7" fillId="0" borderId="16" xfId="0" applyFont="1" applyBorder="1" applyAlignment="1">
      <alignment vertical="center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8" xfId="0" applyFont="1" applyBorder="1" applyAlignment="1">
      <alignment vertical="center"/>
    </xf>
    <xf numFmtId="0" fontId="0" fillId="0" borderId="27" xfId="0" applyBorder="1" applyAlignment="1">
      <alignment vertical="top"/>
    </xf>
    <xf numFmtId="0" fontId="6" fillId="0" borderId="27" xfId="0" applyFont="1" applyBorder="1" applyAlignment="1">
      <alignment vertical="top"/>
    </xf>
    <xf numFmtId="0" fontId="8" fillId="0" borderId="14" xfId="0" applyFont="1" applyBorder="1" applyAlignment="1">
      <alignment wrapText="1"/>
    </xf>
    <xf numFmtId="0" fontId="8" fillId="0" borderId="12" xfId="0" applyFont="1" applyBorder="1"/>
    <xf numFmtId="0" fontId="3" fillId="0" borderId="1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top"/>
    </xf>
    <xf numFmtId="0" fontId="3" fillId="0" borderId="38" xfId="0" applyFont="1" applyBorder="1" applyAlignment="1">
      <alignment vertical="center"/>
    </xf>
    <xf numFmtId="0" fontId="9" fillId="0" borderId="23" xfId="0" applyFont="1" applyBorder="1" applyAlignment="1">
      <alignment vertical="top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1" fontId="8" fillId="0" borderId="5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11" fontId="8" fillId="0" borderId="4" xfId="0" applyNumberFormat="1" applyFont="1" applyBorder="1" applyAlignment="1">
      <alignment horizontal="left" vertical="top"/>
    </xf>
    <xf numFmtId="11" fontId="8" fillId="0" borderId="5" xfId="0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8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26" xfId="0" applyBorder="1"/>
    <xf numFmtId="0" fontId="0" fillId="0" borderId="26" xfId="0" applyBorder="1" applyAlignment="1">
      <alignment horizontal="left" vertical="top"/>
    </xf>
    <xf numFmtId="0" fontId="8" fillId="0" borderId="26" xfId="0" applyFont="1" applyBorder="1" applyAlignment="1">
      <alignment horizontal="left" vertical="top"/>
    </xf>
    <xf numFmtId="0" fontId="7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center"/>
    </xf>
    <xf numFmtId="0" fontId="10" fillId="0" borderId="26" xfId="0" applyFont="1" applyBorder="1"/>
    <xf numFmtId="0" fontId="2" fillId="0" borderId="26" xfId="0" applyFont="1" applyBorder="1"/>
    <xf numFmtId="0" fontId="0" fillId="0" borderId="26" xfId="0" applyBorder="1" applyAlignment="1">
      <alignment horizontal="right" vertical="top"/>
    </xf>
    <xf numFmtId="0" fontId="0" fillId="0" borderId="26" xfId="0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2" fillId="0" borderId="2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center"/>
    </xf>
    <xf numFmtId="11" fontId="2" fillId="0" borderId="5" xfId="0" applyNumberFormat="1" applyFont="1" applyBorder="1" applyAlignment="1">
      <alignment horizontal="left" vertical="top"/>
    </xf>
    <xf numFmtId="0" fontId="0" fillId="0" borderId="26" xfId="0" applyBorder="1" applyAlignment="1">
      <alignment horizontal="left" vertical="top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0" fillId="0" borderId="26" xfId="0" applyFont="1" applyBorder="1" applyAlignment="1">
      <alignment wrapText="1"/>
    </xf>
    <xf numFmtId="0" fontId="0" fillId="0" borderId="26" xfId="0" applyBorder="1" applyAlignment="1">
      <alignment wrapText="1"/>
    </xf>
    <xf numFmtId="0" fontId="2" fillId="0" borderId="26" xfId="0" applyFont="1" applyBorder="1" applyAlignment="1">
      <alignment horizontal="left" vertical="top" wrapText="1"/>
    </xf>
    <xf numFmtId="0" fontId="0" fillId="0" borderId="10" xfId="0" applyBorder="1"/>
    <xf numFmtId="0" fontId="4" fillId="0" borderId="0" xfId="0" applyFont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28" xfId="0" applyBorder="1"/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8" fillId="0" borderId="4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6" fillId="0" borderId="6" xfId="0" applyFont="1" applyBorder="1" applyAlignment="1">
      <alignment vertical="center"/>
    </xf>
    <xf numFmtId="0" fontId="9" fillId="0" borderId="46" xfId="0" applyFont="1" applyBorder="1" applyAlignment="1">
      <alignment horizontal="left" vertical="center"/>
    </xf>
    <xf numFmtId="0" fontId="0" fillId="0" borderId="46" xfId="0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top"/>
    </xf>
    <xf numFmtId="0" fontId="0" fillId="0" borderId="34" xfId="0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4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6" fillId="0" borderId="29" xfId="0" applyFont="1" applyBorder="1" applyAlignment="1">
      <alignment vertical="center"/>
    </xf>
    <xf numFmtId="0" fontId="0" fillId="0" borderId="6" xfId="0" applyBorder="1"/>
    <xf numFmtId="0" fontId="8" fillId="0" borderId="34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6" fillId="0" borderId="49" xfId="0" applyFont="1" applyBorder="1" applyAlignment="1">
      <alignment horizontal="left" vertical="center" wrapText="1"/>
    </xf>
    <xf numFmtId="0" fontId="6" fillId="0" borderId="47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left" wrapText="1"/>
    </xf>
    <xf numFmtId="0" fontId="8" fillId="0" borderId="25" xfId="0" applyFont="1" applyBorder="1" applyAlignment="1">
      <alignment horizontal="center" vertical="top" wrapText="1"/>
    </xf>
    <xf numFmtId="0" fontId="8" fillId="0" borderId="43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6" fillId="0" borderId="51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44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0" borderId="4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6" fillId="0" borderId="52" xfId="0" applyFont="1" applyBorder="1" applyAlignment="1">
      <alignment horizontal="left" vertical="center"/>
    </xf>
    <xf numFmtId="0" fontId="6" fillId="0" borderId="16" xfId="0" applyFont="1" applyBorder="1" applyAlignment="1">
      <alignment horizontal="left"/>
    </xf>
    <xf numFmtId="0" fontId="6" fillId="0" borderId="41" xfId="0" applyFont="1" applyBorder="1" applyAlignment="1">
      <alignment horizontal="left" wrapText="1"/>
    </xf>
    <xf numFmtId="0" fontId="0" fillId="0" borderId="46" xfId="0" applyBorder="1" applyAlignment="1">
      <alignment horizontal="left"/>
    </xf>
    <xf numFmtId="0" fontId="8" fillId="0" borderId="6" xfId="0" applyFont="1" applyBorder="1" applyAlignment="1">
      <alignment vertical="center" wrapText="1"/>
    </xf>
    <xf numFmtId="0" fontId="8" fillId="0" borderId="13" xfId="0" applyFont="1" applyBorder="1"/>
    <xf numFmtId="0" fontId="8" fillId="0" borderId="15" xfId="0" applyFont="1" applyBorder="1"/>
    <xf numFmtId="0" fontId="6" fillId="0" borderId="13" xfId="0" applyFont="1" applyBorder="1" applyAlignment="1">
      <alignment horizontal="center" wrapText="1"/>
    </xf>
    <xf numFmtId="0" fontId="8" fillId="0" borderId="13" xfId="0" applyFont="1" applyBorder="1" applyAlignment="1">
      <alignment horizontal="left" wrapText="1"/>
    </xf>
    <xf numFmtId="0" fontId="6" fillId="0" borderId="53" xfId="0" applyFont="1" applyBorder="1" applyAlignment="1">
      <alignment horizontal="center" wrapText="1"/>
    </xf>
    <xf numFmtId="0" fontId="8" fillId="0" borderId="26" xfId="0" applyFont="1" applyBorder="1" applyAlignment="1">
      <alignment vertical="center"/>
    </xf>
    <xf numFmtId="0" fontId="6" fillId="0" borderId="26" xfId="0" applyFont="1" applyBorder="1" applyAlignment="1">
      <alignment horizontal="left"/>
    </xf>
    <xf numFmtId="0" fontId="3" fillId="0" borderId="26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11" fontId="6" fillId="0" borderId="26" xfId="0" applyNumberFormat="1" applyFont="1" applyBorder="1" applyAlignment="1">
      <alignment horizontal="left"/>
    </xf>
    <xf numFmtId="0" fontId="7" fillId="0" borderId="2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9" xfId="0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6" fillId="0" borderId="34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11" fontId="0" fillId="0" borderId="46" xfId="0" applyNumberFormat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5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1" fontId="4" fillId="0" borderId="5" xfId="0" applyNumberFormat="1" applyFont="1" applyBorder="1" applyAlignment="1">
      <alignment horizontal="left" vertical="center" wrapText="1"/>
    </xf>
    <xf numFmtId="11" fontId="8" fillId="0" borderId="6" xfId="0" applyNumberFormat="1" applyFont="1" applyBorder="1" applyAlignment="1">
      <alignment horizontal="left" vertical="top"/>
    </xf>
    <xf numFmtId="11" fontId="6" fillId="0" borderId="6" xfId="0" applyNumberFormat="1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0" borderId="33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8" fillId="0" borderId="37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48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8" fillId="0" borderId="37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39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right"/>
    </xf>
    <xf numFmtId="0" fontId="0" fillId="0" borderId="29" xfId="0" applyBorder="1" applyAlignment="1">
      <alignment wrapText="1"/>
    </xf>
    <xf numFmtId="0" fontId="0" fillId="0" borderId="29" xfId="0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8" fillId="0" borderId="26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1" fontId="8" fillId="0" borderId="26" xfId="0" applyNumberFormat="1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" fillId="0" borderId="6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0" fontId="8" fillId="0" borderId="29" xfId="0" applyFont="1" applyBorder="1" applyAlignment="1">
      <alignment vertical="center" wrapText="1"/>
    </xf>
    <xf numFmtId="0" fontId="6" fillId="0" borderId="37" xfId="0" applyFont="1" applyBorder="1" applyAlignment="1">
      <alignment horizontal="left" wrapText="1"/>
    </xf>
    <xf numFmtId="0" fontId="8" fillId="0" borderId="27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3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16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19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6" fillId="0" borderId="7" xfId="0" applyFont="1" applyBorder="1" applyAlignment="1">
      <alignment horizontal="left"/>
    </xf>
    <xf numFmtId="0" fontId="6" fillId="0" borderId="37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8" fillId="0" borderId="2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2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5" fillId="0" borderId="39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6" fillId="0" borderId="2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6" fillId="0" borderId="20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23" xfId="0" applyFont="1" applyBorder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37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8" fillId="0" borderId="42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8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/>
    </xf>
    <xf numFmtId="0" fontId="6" fillId="0" borderId="42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6" fillId="0" borderId="13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top" wrapText="1"/>
    </xf>
    <xf numFmtId="0" fontId="8" fillId="0" borderId="37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left" wrapText="1"/>
    </xf>
    <xf numFmtId="0" fontId="4" fillId="0" borderId="4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B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6602-ED72-46AB-BF4D-5FF0CAA65272}">
  <dimension ref="A1:E1"/>
  <sheetViews>
    <sheetView workbookViewId="0"/>
  </sheetViews>
  <sheetFormatPr defaultRowHeight="14.5" x14ac:dyDescent="0.35"/>
  <sheetData>
    <row r="1" spans="1:5" x14ac:dyDescent="0.35">
      <c r="A1" t="s">
        <v>187</v>
      </c>
      <c r="B1" t="s">
        <v>188</v>
      </c>
      <c r="C1" t="s">
        <v>189</v>
      </c>
      <c r="D1" t="s">
        <v>190</v>
      </c>
      <c r="E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5"/>
  <sheetViews>
    <sheetView workbookViewId="0">
      <selection activeCell="K2" sqref="K2:L23"/>
    </sheetView>
  </sheetViews>
  <sheetFormatPr defaultColWidth="14.453125" defaultRowHeight="15" customHeight="1" x14ac:dyDescent="0.35"/>
  <cols>
    <col min="1" max="1" width="9.453125" customWidth="1"/>
    <col min="2" max="2" width="8.81640625" bestFit="1" customWidth="1"/>
    <col min="3" max="3" width="8" style="106" customWidth="1"/>
    <col min="4" max="4" width="11.1796875" style="27" customWidth="1"/>
    <col min="5" max="5" width="9.54296875" customWidth="1"/>
    <col min="6" max="6" width="11" customWidth="1"/>
    <col min="7" max="7" width="19.453125" customWidth="1"/>
    <col min="8" max="8" width="15.54296875" customWidth="1"/>
    <col min="9" max="9" width="8.26953125" customWidth="1"/>
    <col min="10" max="10" width="9.26953125" customWidth="1"/>
    <col min="11" max="11" width="8.26953125" customWidth="1"/>
    <col min="12" max="12" width="18.453125" customWidth="1"/>
    <col min="13" max="13" width="8.7265625" customWidth="1"/>
    <col min="14" max="14" width="10.26953125" customWidth="1"/>
    <col min="15" max="27" width="8.7265625" customWidth="1"/>
  </cols>
  <sheetData>
    <row r="1" spans="1:27" ht="15" customHeight="1" thickBot="1" x14ac:dyDescent="0.4">
      <c r="C1" s="104"/>
      <c r="D1" s="57"/>
      <c r="E1" s="453" t="s">
        <v>0</v>
      </c>
      <c r="F1" s="453"/>
      <c r="G1" s="453"/>
      <c r="H1" s="453" t="s">
        <v>1</v>
      </c>
      <c r="I1" s="453"/>
      <c r="J1" s="453"/>
      <c r="K1" s="453"/>
      <c r="L1" s="453"/>
      <c r="M1" s="453"/>
      <c r="N1" s="1"/>
    </row>
    <row r="2" spans="1:27" ht="14.25" customHeight="1" thickBot="1" x14ac:dyDescent="0.4">
      <c r="A2" s="464" t="s">
        <v>500</v>
      </c>
      <c r="B2" s="465"/>
      <c r="C2" s="308" t="s">
        <v>501</v>
      </c>
      <c r="D2" s="306" t="s">
        <v>494</v>
      </c>
      <c r="E2" s="34" t="s">
        <v>499</v>
      </c>
      <c r="F2" s="34" t="s">
        <v>498</v>
      </c>
      <c r="G2" s="76" t="s">
        <v>505</v>
      </c>
      <c r="H2" s="33" t="s">
        <v>192</v>
      </c>
      <c r="I2" s="34" t="s">
        <v>3</v>
      </c>
      <c r="J2" s="34" t="s">
        <v>495</v>
      </c>
      <c r="K2" s="466" t="s">
        <v>496</v>
      </c>
      <c r="L2" s="466"/>
      <c r="M2" s="108" t="s">
        <v>497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35">
      <c r="A3" s="444" t="s">
        <v>40</v>
      </c>
      <c r="B3" s="445"/>
      <c r="C3" s="479" t="s">
        <v>143</v>
      </c>
      <c r="D3" s="482" t="s">
        <v>484</v>
      </c>
      <c r="E3" s="62" t="s">
        <v>207</v>
      </c>
      <c r="F3" s="62" t="s">
        <v>43</v>
      </c>
      <c r="G3" s="88" t="s">
        <v>193</v>
      </c>
      <c r="H3" s="59" t="s">
        <v>79</v>
      </c>
      <c r="I3" s="62"/>
      <c r="J3" s="62"/>
      <c r="K3" s="72" t="s">
        <v>64</v>
      </c>
      <c r="L3" s="59" t="s">
        <v>161</v>
      </c>
      <c r="M3" s="109" t="s">
        <v>548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35">
      <c r="A4" s="570"/>
      <c r="B4" s="446"/>
      <c r="C4" s="480"/>
      <c r="D4" s="483"/>
      <c r="E4" s="12" t="s">
        <v>208</v>
      </c>
      <c r="F4" s="12" t="s">
        <v>206</v>
      </c>
      <c r="G4" s="460" t="s">
        <v>197</v>
      </c>
      <c r="H4" s="462" t="s">
        <v>135</v>
      </c>
      <c r="I4" s="12"/>
      <c r="J4" s="12"/>
      <c r="K4" s="411" t="s">
        <v>136</v>
      </c>
      <c r="L4" s="29" t="s">
        <v>512</v>
      </c>
      <c r="M4" s="110" t="s">
        <v>186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35">
      <c r="A5" s="570"/>
      <c r="B5" s="446"/>
      <c r="C5" s="480"/>
      <c r="D5" s="483"/>
      <c r="E5" s="12" t="s">
        <v>208</v>
      </c>
      <c r="F5" s="12" t="s">
        <v>209</v>
      </c>
      <c r="G5" s="446"/>
      <c r="H5" s="463"/>
      <c r="I5" s="12"/>
      <c r="J5" s="12"/>
      <c r="K5" s="412"/>
      <c r="L5" s="29" t="s">
        <v>142</v>
      </c>
      <c r="M5" s="110" t="s">
        <v>137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thickBot="1" x14ac:dyDescent="0.4">
      <c r="A6" s="570"/>
      <c r="B6" s="446"/>
      <c r="C6" s="480"/>
      <c r="D6" s="483"/>
      <c r="E6" s="12" t="s">
        <v>541</v>
      </c>
      <c r="F6" s="29" t="s">
        <v>542</v>
      </c>
      <c r="G6" s="461"/>
      <c r="H6" s="389" t="s">
        <v>546</v>
      </c>
      <c r="I6" s="12"/>
      <c r="J6" s="12"/>
      <c r="K6" s="412"/>
      <c r="L6" s="29" t="s">
        <v>543</v>
      </c>
      <c r="M6" s="110" t="s">
        <v>544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35">
      <c r="A7" s="570"/>
      <c r="B7" s="446"/>
      <c r="C7" s="480"/>
      <c r="D7" s="484"/>
      <c r="E7" s="12" t="s">
        <v>545</v>
      </c>
      <c r="F7" s="62" t="s">
        <v>43</v>
      </c>
      <c r="G7" s="90" t="s">
        <v>128</v>
      </c>
      <c r="H7" s="187" t="s">
        <v>135</v>
      </c>
      <c r="I7" s="12"/>
      <c r="J7" s="12"/>
      <c r="K7" s="413"/>
      <c r="L7" s="29" t="s">
        <v>543</v>
      </c>
      <c r="M7" s="390" t="s">
        <v>547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 x14ac:dyDescent="0.35">
      <c r="A8" s="570"/>
      <c r="B8" s="446"/>
      <c r="C8" s="480"/>
      <c r="D8" s="485" t="s">
        <v>149</v>
      </c>
      <c r="E8" s="456" t="s">
        <v>5</v>
      </c>
      <c r="F8" s="456" t="s">
        <v>6</v>
      </c>
      <c r="G8" s="458" t="s">
        <v>75</v>
      </c>
      <c r="H8" s="29"/>
      <c r="I8" s="12" t="s">
        <v>73</v>
      </c>
      <c r="J8" s="13" t="s">
        <v>76</v>
      </c>
      <c r="K8" s="491" t="s">
        <v>4</v>
      </c>
      <c r="L8" s="22" t="s">
        <v>214</v>
      </c>
      <c r="M8" s="454" t="s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 x14ac:dyDescent="0.35">
      <c r="A9" s="570"/>
      <c r="B9" s="446"/>
      <c r="C9" s="480"/>
      <c r="D9" s="486"/>
      <c r="E9" s="457"/>
      <c r="F9" s="457"/>
      <c r="G9" s="459"/>
      <c r="H9" s="12"/>
      <c r="I9" s="11" t="s">
        <v>74</v>
      </c>
      <c r="J9" s="10" t="s">
        <v>200</v>
      </c>
      <c r="K9" s="492"/>
      <c r="L9" s="11" t="s">
        <v>215</v>
      </c>
      <c r="M9" s="45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 x14ac:dyDescent="0.35">
      <c r="A10" s="570"/>
      <c r="B10" s="446"/>
      <c r="C10" s="480"/>
      <c r="D10" s="486"/>
      <c r="E10" s="11" t="s">
        <v>11</v>
      </c>
      <c r="F10" s="11" t="s">
        <v>12</v>
      </c>
      <c r="G10" s="89" t="s">
        <v>13</v>
      </c>
      <c r="H10" s="22" t="s">
        <v>216</v>
      </c>
      <c r="I10" s="14" t="s">
        <v>98</v>
      </c>
      <c r="J10" s="14" t="s">
        <v>201</v>
      </c>
      <c r="K10" s="492"/>
      <c r="L10" s="22" t="s">
        <v>217</v>
      </c>
      <c r="M10" s="111" t="s">
        <v>15</v>
      </c>
    </row>
    <row r="11" spans="1:27" ht="14.25" customHeight="1" x14ac:dyDescent="0.35">
      <c r="A11" s="570"/>
      <c r="B11" s="446"/>
      <c r="C11" s="480"/>
      <c r="D11" s="487"/>
      <c r="E11" s="4" t="s">
        <v>108</v>
      </c>
      <c r="F11" s="4" t="s">
        <v>109</v>
      </c>
      <c r="G11" s="91" t="s">
        <v>107</v>
      </c>
      <c r="H11" s="4" t="s">
        <v>493</v>
      </c>
      <c r="I11" s="4" t="s">
        <v>17</v>
      </c>
      <c r="J11" s="383" t="s">
        <v>537</v>
      </c>
      <c r="K11" s="493"/>
      <c r="L11" s="382" t="s">
        <v>536</v>
      </c>
      <c r="M11" s="113" t="s">
        <v>18</v>
      </c>
    </row>
    <row r="12" spans="1:27" ht="14.25" customHeight="1" x14ac:dyDescent="0.35">
      <c r="A12" s="570"/>
      <c r="B12" s="446"/>
      <c r="C12" s="480"/>
      <c r="D12" s="84" t="s">
        <v>42</v>
      </c>
      <c r="E12" s="45" t="s">
        <v>16</v>
      </c>
      <c r="F12" s="45" t="s">
        <v>43</v>
      </c>
      <c r="G12" s="90" t="s">
        <v>128</v>
      </c>
      <c r="H12" s="32" t="s">
        <v>89</v>
      </c>
      <c r="I12" s="29" t="s">
        <v>56</v>
      </c>
      <c r="J12" s="63"/>
      <c r="K12" s="37" t="s">
        <v>64</v>
      </c>
      <c r="L12" s="64" t="s">
        <v>65</v>
      </c>
      <c r="M12" s="112" t="s">
        <v>53</v>
      </c>
    </row>
    <row r="13" spans="1:27" ht="14.25" customHeight="1" x14ac:dyDescent="0.35">
      <c r="A13" s="570"/>
      <c r="B13" s="446"/>
      <c r="C13" s="480"/>
      <c r="D13" s="485" t="s">
        <v>66</v>
      </c>
      <c r="E13" s="470" t="s">
        <v>210</v>
      </c>
      <c r="F13" s="470" t="s">
        <v>43</v>
      </c>
      <c r="G13" s="477" t="s">
        <v>199</v>
      </c>
      <c r="H13" s="48"/>
      <c r="I13" s="412" t="s">
        <v>61</v>
      </c>
      <c r="J13" s="468" t="s">
        <v>202</v>
      </c>
      <c r="K13" s="37" t="s">
        <v>62</v>
      </c>
      <c r="L13" s="38" t="s">
        <v>513</v>
      </c>
      <c r="M13" s="488" t="s">
        <v>57</v>
      </c>
    </row>
    <row r="14" spans="1:27" ht="14.25" customHeight="1" x14ac:dyDescent="0.35">
      <c r="A14" s="570"/>
      <c r="B14" s="446"/>
      <c r="C14" s="481"/>
      <c r="D14" s="486"/>
      <c r="E14" s="467"/>
      <c r="F14" s="467"/>
      <c r="G14" s="478"/>
      <c r="H14" s="29"/>
      <c r="I14" s="467"/>
      <c r="J14" s="469"/>
      <c r="K14" s="37" t="s">
        <v>63</v>
      </c>
      <c r="L14" s="38" t="s">
        <v>514</v>
      </c>
      <c r="M14" s="490"/>
    </row>
    <row r="15" spans="1:27" ht="14.25" customHeight="1" x14ac:dyDescent="0.35">
      <c r="A15" s="570"/>
      <c r="B15" s="446"/>
      <c r="C15" s="451" t="s">
        <v>133</v>
      </c>
      <c r="D15" s="486"/>
      <c r="E15" s="470" t="s">
        <v>210</v>
      </c>
      <c r="F15" s="470" t="s">
        <v>43</v>
      </c>
      <c r="G15" s="477" t="s">
        <v>199</v>
      </c>
      <c r="H15" s="473"/>
      <c r="I15" s="471" t="s">
        <v>61</v>
      </c>
      <c r="J15" s="475" t="s">
        <v>202</v>
      </c>
      <c r="K15" s="39" t="s">
        <v>62</v>
      </c>
      <c r="L15" s="40" t="s">
        <v>513</v>
      </c>
      <c r="M15" s="488" t="s">
        <v>57</v>
      </c>
    </row>
    <row r="16" spans="1:27" ht="14.25" customHeight="1" x14ac:dyDescent="0.35">
      <c r="A16" s="570"/>
      <c r="B16" s="446"/>
      <c r="C16" s="452"/>
      <c r="D16" s="487"/>
      <c r="E16" s="413"/>
      <c r="F16" s="413"/>
      <c r="G16" s="478"/>
      <c r="H16" s="474"/>
      <c r="I16" s="472"/>
      <c r="J16" s="476"/>
      <c r="K16" s="37" t="s">
        <v>63</v>
      </c>
      <c r="L16" s="32" t="s">
        <v>514</v>
      </c>
      <c r="M16" s="489"/>
    </row>
    <row r="17" spans="1:27" ht="14.25" customHeight="1" x14ac:dyDescent="0.35">
      <c r="A17" s="570"/>
      <c r="B17" s="446"/>
      <c r="C17" s="449" t="s">
        <v>37</v>
      </c>
      <c r="D17" s="83" t="s">
        <v>484</v>
      </c>
      <c r="E17" s="12" t="s">
        <v>541</v>
      </c>
      <c r="F17" s="29" t="s">
        <v>542</v>
      </c>
      <c r="G17" s="327" t="s">
        <v>197</v>
      </c>
      <c r="H17" s="393"/>
      <c r="I17" s="392"/>
      <c r="J17" s="16"/>
      <c r="K17" s="387" t="s">
        <v>136</v>
      </c>
      <c r="L17" s="29" t="s">
        <v>543</v>
      </c>
      <c r="M17" s="110" t="s">
        <v>544</v>
      </c>
    </row>
    <row r="18" spans="1:27" ht="14.25" customHeight="1" x14ac:dyDescent="0.35">
      <c r="A18" s="570"/>
      <c r="B18" s="446"/>
      <c r="C18" s="450"/>
      <c r="D18" s="402" t="s">
        <v>149</v>
      </c>
      <c r="E18" s="7" t="s">
        <v>212</v>
      </c>
      <c r="G18" s="91" t="s">
        <v>8</v>
      </c>
      <c r="H18" s="22" t="s">
        <v>219</v>
      </c>
      <c r="I18" s="4" t="s">
        <v>9</v>
      </c>
      <c r="J18" s="10" t="s">
        <v>203</v>
      </c>
      <c r="K18" s="405" t="s">
        <v>4</v>
      </c>
      <c r="L18" s="4" t="s">
        <v>220</v>
      </c>
      <c r="M18" s="113" t="s">
        <v>10</v>
      </c>
    </row>
    <row r="19" spans="1:27" ht="14.25" customHeight="1" x14ac:dyDescent="0.35">
      <c r="A19" s="570"/>
      <c r="B19" s="446"/>
      <c r="C19" s="101" t="s">
        <v>153</v>
      </c>
      <c r="D19" s="403"/>
      <c r="E19" s="22" t="s">
        <v>211</v>
      </c>
      <c r="F19" s="11" t="s">
        <v>16</v>
      </c>
      <c r="G19" s="388" t="s">
        <v>128</v>
      </c>
      <c r="H19" s="12" t="s">
        <v>83</v>
      </c>
      <c r="I19" s="49"/>
      <c r="J19" s="16"/>
      <c r="K19" s="406"/>
      <c r="L19" s="22" t="s">
        <v>218</v>
      </c>
      <c r="M19" s="111" t="s">
        <v>154</v>
      </c>
    </row>
    <row r="20" spans="1:27" ht="14.25" customHeight="1" x14ac:dyDescent="0.35">
      <c r="A20" s="570"/>
      <c r="B20" s="446"/>
      <c r="C20" s="409" t="s">
        <v>19</v>
      </c>
      <c r="D20" s="403"/>
      <c r="E20" s="4" t="s">
        <v>213</v>
      </c>
      <c r="F20" s="4" t="s">
        <v>11</v>
      </c>
      <c r="G20" s="91" t="s">
        <v>20</v>
      </c>
      <c r="H20" s="4" t="s">
        <v>221</v>
      </c>
      <c r="I20" s="4" t="s">
        <v>21</v>
      </c>
      <c r="J20" s="3" t="s">
        <v>204</v>
      </c>
      <c r="K20" s="407"/>
      <c r="L20" s="4" t="s">
        <v>222</v>
      </c>
      <c r="M20" s="113" t="s">
        <v>110</v>
      </c>
    </row>
    <row r="21" spans="1:27" ht="14.25" customHeight="1" x14ac:dyDescent="0.35">
      <c r="A21" s="447"/>
      <c r="B21" s="448"/>
      <c r="C21" s="434"/>
      <c r="D21" s="336" t="s">
        <v>484</v>
      </c>
      <c r="E21" s="12" t="s">
        <v>541</v>
      </c>
      <c r="F21" s="29" t="s">
        <v>542</v>
      </c>
      <c r="G21" s="327" t="s">
        <v>197</v>
      </c>
      <c r="H21" s="49" t="s">
        <v>135</v>
      </c>
      <c r="I21" s="49"/>
      <c r="J21" s="16"/>
      <c r="K21" s="387" t="s">
        <v>136</v>
      </c>
      <c r="L21" s="29" t="s">
        <v>543</v>
      </c>
      <c r="M21" s="110" t="s">
        <v>544</v>
      </c>
    </row>
    <row r="22" spans="1:27" ht="14.25" customHeight="1" x14ac:dyDescent="0.35">
      <c r="A22" s="439" t="s">
        <v>70</v>
      </c>
      <c r="B22" s="440"/>
      <c r="C22" s="410"/>
      <c r="D22" s="403" t="s">
        <v>149</v>
      </c>
      <c r="E22" s="328" t="s">
        <v>16</v>
      </c>
      <c r="F22" s="11" t="s">
        <v>112</v>
      </c>
      <c r="G22" s="89" t="s">
        <v>128</v>
      </c>
      <c r="H22" s="10" t="s">
        <v>22</v>
      </c>
      <c r="I22" s="11" t="s">
        <v>14</v>
      </c>
      <c r="J22" s="10" t="s">
        <v>205</v>
      </c>
      <c r="K22" s="406" t="s">
        <v>4</v>
      </c>
      <c r="L22" s="7" t="s">
        <v>223</v>
      </c>
      <c r="M22" s="114" t="s">
        <v>23</v>
      </c>
    </row>
    <row r="23" spans="1:27" ht="14.25" customHeight="1" x14ac:dyDescent="0.35">
      <c r="A23" s="441"/>
      <c r="B23" s="442"/>
      <c r="C23" s="100" t="s">
        <v>153</v>
      </c>
      <c r="D23" s="404"/>
      <c r="E23" s="49" t="s">
        <v>157</v>
      </c>
      <c r="F23" s="49"/>
      <c r="G23" s="327" t="s">
        <v>155</v>
      </c>
      <c r="H23" s="16"/>
      <c r="I23" s="16" t="s">
        <v>504</v>
      </c>
      <c r="J23" s="16" t="s">
        <v>388</v>
      </c>
      <c r="K23" s="408"/>
      <c r="L23" s="5" t="s">
        <v>389</v>
      </c>
      <c r="M23" s="115" t="s">
        <v>160</v>
      </c>
    </row>
    <row r="24" spans="1:27" ht="14.25" customHeight="1" x14ac:dyDescent="0.35">
      <c r="A24" s="570" t="s">
        <v>145</v>
      </c>
      <c r="B24" s="414" t="s">
        <v>144</v>
      </c>
      <c r="C24" s="409" t="s">
        <v>133</v>
      </c>
      <c r="D24" s="399" t="s">
        <v>184</v>
      </c>
      <c r="E24" s="416" t="s">
        <v>509</v>
      </c>
      <c r="F24" s="416"/>
      <c r="G24" s="418" t="s">
        <v>177</v>
      </c>
      <c r="H24" s="416" t="s">
        <v>83</v>
      </c>
      <c r="I24" s="416" t="s">
        <v>185</v>
      </c>
      <c r="J24" s="420" t="s">
        <v>80</v>
      </c>
      <c r="K24" s="37" t="s">
        <v>62</v>
      </c>
      <c r="L24" s="307" t="s">
        <v>178</v>
      </c>
      <c r="M24" s="397" t="s">
        <v>550</v>
      </c>
    </row>
    <row r="25" spans="1:27" ht="14.25" customHeight="1" x14ac:dyDescent="0.35">
      <c r="A25" s="570"/>
      <c r="B25" s="414"/>
      <c r="C25" s="410"/>
      <c r="D25" s="400"/>
      <c r="E25" s="417"/>
      <c r="F25" s="417"/>
      <c r="G25" s="419"/>
      <c r="H25" s="417"/>
      <c r="I25" s="417"/>
      <c r="J25" s="421"/>
      <c r="K25" s="19" t="s">
        <v>179</v>
      </c>
      <c r="L25" s="7" t="s">
        <v>492</v>
      </c>
      <c r="M25" s="398"/>
    </row>
    <row r="26" spans="1:27" ht="14.25" customHeight="1" x14ac:dyDescent="0.35">
      <c r="A26" s="570"/>
      <c r="B26" s="414"/>
      <c r="C26" s="100" t="s">
        <v>19</v>
      </c>
      <c r="D26" s="399" t="s">
        <v>149</v>
      </c>
      <c r="E26" s="422" t="s">
        <v>123</v>
      </c>
      <c r="F26" s="8"/>
      <c r="G26" s="92"/>
      <c r="H26" s="6"/>
      <c r="I26" s="422" t="s">
        <v>24</v>
      </c>
      <c r="J26" s="8"/>
      <c r="K26" s="426" t="s">
        <v>4</v>
      </c>
      <c r="L26" s="7" t="s">
        <v>224</v>
      </c>
      <c r="M26" s="114" t="s">
        <v>25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4.25" customHeight="1" x14ac:dyDescent="0.35">
      <c r="A27" s="570"/>
      <c r="B27" s="414"/>
      <c r="C27" s="409" t="s">
        <v>37</v>
      </c>
      <c r="D27" s="401"/>
      <c r="E27" s="421"/>
      <c r="F27" s="52"/>
      <c r="G27" s="93"/>
      <c r="H27" s="46"/>
      <c r="I27" s="421"/>
      <c r="J27" s="52"/>
      <c r="K27" s="426"/>
      <c r="L27" s="5" t="s">
        <v>114</v>
      </c>
      <c r="M27" s="115" t="s">
        <v>113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4.25" customHeight="1" x14ac:dyDescent="0.35">
      <c r="A28" s="570"/>
      <c r="B28" s="414"/>
      <c r="C28" s="410"/>
      <c r="D28" s="401"/>
      <c r="E28" s="10" t="s">
        <v>123</v>
      </c>
      <c r="F28" s="10"/>
      <c r="G28" s="89"/>
      <c r="H28" s="10"/>
      <c r="I28" s="10" t="s">
        <v>503</v>
      </c>
      <c r="J28" s="10"/>
      <c r="K28" s="427"/>
      <c r="L28" s="11" t="s">
        <v>515</v>
      </c>
      <c r="M28" s="116" t="s">
        <v>38</v>
      </c>
    </row>
    <row r="29" spans="1:27" ht="43.5" x14ac:dyDescent="0.35">
      <c r="A29" s="570"/>
      <c r="B29" s="414"/>
      <c r="C29" s="103" t="s">
        <v>27</v>
      </c>
      <c r="D29" s="401"/>
      <c r="E29" s="11" t="s">
        <v>28</v>
      </c>
      <c r="F29" s="13"/>
      <c r="G29" s="94"/>
      <c r="H29" s="13"/>
      <c r="I29" s="54" t="s">
        <v>194</v>
      </c>
      <c r="J29" s="63"/>
      <c r="K29" s="19" t="s">
        <v>134</v>
      </c>
      <c r="L29" s="54" t="s">
        <v>138</v>
      </c>
      <c r="M29" s="285" t="s">
        <v>29</v>
      </c>
    </row>
    <row r="30" spans="1:27" ht="43.5" x14ac:dyDescent="0.35">
      <c r="A30" s="570"/>
      <c r="B30" s="415"/>
      <c r="C30" s="437" t="s">
        <v>180</v>
      </c>
      <c r="D30" s="400"/>
      <c r="E30" s="22"/>
      <c r="F30" s="14"/>
      <c r="G30" s="95"/>
      <c r="H30" s="14"/>
      <c r="I30" s="14" t="s">
        <v>195</v>
      </c>
      <c r="J30" s="14"/>
      <c r="K30" s="55" t="s">
        <v>4</v>
      </c>
      <c r="L30" s="22" t="s">
        <v>225</v>
      </c>
      <c r="M30" s="111" t="s">
        <v>26</v>
      </c>
    </row>
    <row r="31" spans="1:27" ht="87" x14ac:dyDescent="0.35">
      <c r="A31" s="570"/>
      <c r="B31" s="435" t="s">
        <v>165</v>
      </c>
      <c r="C31" s="438"/>
      <c r="D31" s="80" t="s">
        <v>484</v>
      </c>
      <c r="E31" s="4" t="s">
        <v>511</v>
      </c>
      <c r="F31" s="4"/>
      <c r="G31" s="91"/>
      <c r="H31" s="3"/>
      <c r="I31" s="13" t="s">
        <v>196</v>
      </c>
      <c r="J31" s="3"/>
      <c r="K31" s="38" t="s">
        <v>136</v>
      </c>
      <c r="L31" s="22" t="s">
        <v>140</v>
      </c>
      <c r="M31" s="118" t="s">
        <v>141</v>
      </c>
    </row>
    <row r="32" spans="1:27" ht="15" customHeight="1" x14ac:dyDescent="0.35">
      <c r="A32" s="570"/>
      <c r="B32" s="436"/>
      <c r="C32" s="102" t="s">
        <v>37</v>
      </c>
      <c r="D32" s="399" t="s">
        <v>149</v>
      </c>
      <c r="E32" s="157" t="s">
        <v>170</v>
      </c>
      <c r="F32" s="49"/>
      <c r="G32" s="91" t="s">
        <v>168</v>
      </c>
      <c r="H32" s="3" t="s">
        <v>169</v>
      </c>
      <c r="I32" s="14" t="s">
        <v>502</v>
      </c>
      <c r="J32" s="8" t="s">
        <v>167</v>
      </c>
      <c r="K32" s="411" t="s">
        <v>4</v>
      </c>
      <c r="L32" s="351" t="s">
        <v>156</v>
      </c>
      <c r="M32" s="111" t="s">
        <v>549</v>
      </c>
    </row>
    <row r="33" spans="1:13" ht="14.25" customHeight="1" x14ac:dyDescent="0.35">
      <c r="A33" s="571" t="s">
        <v>518</v>
      </c>
      <c r="B33" s="423"/>
      <c r="C33" s="409" t="s">
        <v>27</v>
      </c>
      <c r="D33" s="401"/>
      <c r="E33" s="11" t="s">
        <v>33</v>
      </c>
      <c r="F33" s="11" t="s">
        <v>34</v>
      </c>
      <c r="G33" s="92" t="s">
        <v>129</v>
      </c>
      <c r="H33" s="23" t="s">
        <v>127</v>
      </c>
      <c r="I33" s="24" t="s">
        <v>35</v>
      </c>
      <c r="J33" s="10" t="s">
        <v>522</v>
      </c>
      <c r="K33" s="412"/>
      <c r="L33" s="351" t="s">
        <v>521</v>
      </c>
      <c r="M33" s="116" t="s">
        <v>36</v>
      </c>
    </row>
    <row r="34" spans="1:13" ht="14.25" customHeight="1" x14ac:dyDescent="0.35">
      <c r="A34" s="424"/>
      <c r="B34" s="425"/>
      <c r="C34" s="410"/>
      <c r="D34" s="400"/>
      <c r="E34" s="65"/>
      <c r="F34" s="65"/>
      <c r="G34" s="94"/>
      <c r="H34" s="13"/>
      <c r="I34" s="14" t="s">
        <v>31</v>
      </c>
      <c r="J34" s="14"/>
      <c r="K34" s="413"/>
      <c r="L34" s="11" t="s">
        <v>516</v>
      </c>
      <c r="M34" s="111" t="s">
        <v>32</v>
      </c>
    </row>
    <row r="35" spans="1:13" ht="14.25" customHeight="1" x14ac:dyDescent="0.35">
      <c r="A35" s="428" t="s">
        <v>150</v>
      </c>
      <c r="B35" s="429"/>
      <c r="C35" s="432" t="s">
        <v>180</v>
      </c>
      <c r="D35" s="86" t="s">
        <v>484</v>
      </c>
      <c r="E35" s="65"/>
      <c r="F35" s="65"/>
      <c r="G35" s="96"/>
      <c r="H35" s="65"/>
      <c r="I35" s="65"/>
      <c r="J35" s="65"/>
      <c r="K35" s="65" t="s">
        <v>136</v>
      </c>
      <c r="L35" s="22" t="s">
        <v>517</v>
      </c>
      <c r="M35" s="119" t="s">
        <v>146</v>
      </c>
    </row>
    <row r="36" spans="1:13" ht="14.25" customHeight="1" thickBot="1" x14ac:dyDescent="0.4">
      <c r="A36" s="430"/>
      <c r="B36" s="431"/>
      <c r="C36" s="433"/>
      <c r="D36" s="87" t="s">
        <v>60</v>
      </c>
      <c r="E36" s="329" t="s">
        <v>510</v>
      </c>
      <c r="F36" s="61"/>
      <c r="G36" s="97"/>
      <c r="H36" s="61" t="s">
        <v>83</v>
      </c>
      <c r="I36" s="61"/>
      <c r="J36" s="61"/>
      <c r="K36" s="61" t="s">
        <v>134</v>
      </c>
      <c r="L36" s="66" t="s">
        <v>147</v>
      </c>
      <c r="M36" s="120" t="s">
        <v>507</v>
      </c>
    </row>
    <row r="37" spans="1:13" ht="14.25" customHeight="1" x14ac:dyDescent="0.35"/>
    <row r="38" spans="1:13" ht="14.25" customHeight="1" x14ac:dyDescent="0.35"/>
    <row r="39" spans="1:13" ht="14.25" customHeight="1" x14ac:dyDescent="0.35"/>
    <row r="40" spans="1:13" ht="14.25" customHeight="1" x14ac:dyDescent="0.35"/>
    <row r="41" spans="1:13" ht="14.25" customHeight="1" x14ac:dyDescent="0.35"/>
    <row r="42" spans="1:13" ht="14.25" customHeight="1" x14ac:dyDescent="0.35"/>
    <row r="43" spans="1:13" ht="14.25" customHeight="1" x14ac:dyDescent="0.35"/>
    <row r="44" spans="1:13" ht="14.25" customHeight="1" x14ac:dyDescent="0.35"/>
    <row r="45" spans="1:13" ht="14.25" customHeight="1" x14ac:dyDescent="0.35"/>
    <row r="46" spans="1:13" ht="14.25" customHeight="1" x14ac:dyDescent="0.35"/>
    <row r="47" spans="1:13" ht="14.25" customHeight="1" x14ac:dyDescent="0.35"/>
    <row r="48" spans="1:13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</sheetData>
  <mergeCells count="62">
    <mergeCell ref="M15:M16"/>
    <mergeCell ref="G15:G16"/>
    <mergeCell ref="M13:M14"/>
    <mergeCell ref="K4:K7"/>
    <mergeCell ref="K8:K11"/>
    <mergeCell ref="A2:B2"/>
    <mergeCell ref="K2:L2"/>
    <mergeCell ref="I13:I14"/>
    <mergeCell ref="J13:J14"/>
    <mergeCell ref="E15:E16"/>
    <mergeCell ref="F15:F16"/>
    <mergeCell ref="I15:I16"/>
    <mergeCell ref="H15:H16"/>
    <mergeCell ref="J15:J16"/>
    <mergeCell ref="E13:E14"/>
    <mergeCell ref="F13:F14"/>
    <mergeCell ref="G13:G14"/>
    <mergeCell ref="C3:C14"/>
    <mergeCell ref="D3:D7"/>
    <mergeCell ref="D8:D11"/>
    <mergeCell ref="D13:D16"/>
    <mergeCell ref="H1:M1"/>
    <mergeCell ref="M8:M9"/>
    <mergeCell ref="E8:E9"/>
    <mergeCell ref="F8:F9"/>
    <mergeCell ref="G8:G9"/>
    <mergeCell ref="E1:G1"/>
    <mergeCell ref="G4:G6"/>
    <mergeCell ref="H4:H5"/>
    <mergeCell ref="A35:B36"/>
    <mergeCell ref="C27:C28"/>
    <mergeCell ref="C35:C36"/>
    <mergeCell ref="C20:C22"/>
    <mergeCell ref="B31:B32"/>
    <mergeCell ref="C30:C31"/>
    <mergeCell ref="A22:B23"/>
    <mergeCell ref="A24:A32"/>
    <mergeCell ref="A3:B21"/>
    <mergeCell ref="C17:C18"/>
    <mergeCell ref="C15:C16"/>
    <mergeCell ref="D32:D34"/>
    <mergeCell ref="C33:C34"/>
    <mergeCell ref="K32:K34"/>
    <mergeCell ref="B24:B30"/>
    <mergeCell ref="C24:C25"/>
    <mergeCell ref="E24:E25"/>
    <mergeCell ref="G24:G25"/>
    <mergeCell ref="F24:F25"/>
    <mergeCell ref="H24:H25"/>
    <mergeCell ref="I24:I25"/>
    <mergeCell ref="J24:J25"/>
    <mergeCell ref="I26:I27"/>
    <mergeCell ref="E26:E27"/>
    <mergeCell ref="A33:B34"/>
    <mergeCell ref="K26:K28"/>
    <mergeCell ref="M24:M25"/>
    <mergeCell ref="D24:D25"/>
    <mergeCell ref="D26:D30"/>
    <mergeCell ref="D18:D20"/>
    <mergeCell ref="D22:D23"/>
    <mergeCell ref="K18:K20"/>
    <mergeCell ref="K22:K2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F0F-3478-4ECA-A8BB-758386FF167B}">
  <dimension ref="A1:AA1021"/>
  <sheetViews>
    <sheetView workbookViewId="0">
      <selection activeCell="L30" sqref="L30"/>
    </sheetView>
  </sheetViews>
  <sheetFormatPr defaultColWidth="14.453125" defaultRowHeight="14.5" x14ac:dyDescent="0.35"/>
  <cols>
    <col min="1" max="1" width="11.54296875" customWidth="1"/>
    <col min="2" max="2" width="8.81640625" bestFit="1" customWidth="1"/>
    <col min="3" max="3" width="8" style="106" customWidth="1"/>
    <col min="4" max="4" width="11.1796875" style="27" customWidth="1"/>
    <col min="5" max="5" width="14.1796875" customWidth="1"/>
    <col min="6" max="6" width="13.7265625" customWidth="1"/>
    <col min="7" max="7" width="13.54296875" customWidth="1"/>
    <col min="8" max="8" width="10.1796875" customWidth="1"/>
    <col min="9" max="9" width="11.1796875" customWidth="1"/>
    <col min="10" max="10" width="9.26953125" customWidth="1"/>
    <col min="11" max="11" width="8.26953125" customWidth="1"/>
    <col min="12" max="12" width="16.54296875" customWidth="1"/>
    <col min="13" max="13" width="15" customWidth="1"/>
    <col min="14" max="14" width="10.26953125" customWidth="1"/>
    <col min="15" max="27" width="8.7265625" customWidth="1"/>
  </cols>
  <sheetData>
    <row r="1" spans="1:27" ht="14.25" customHeight="1" thickBot="1" x14ac:dyDescent="0.4">
      <c r="A1" s="175" t="s">
        <v>231</v>
      </c>
      <c r="B1" s="174"/>
      <c r="C1" s="105" t="s">
        <v>232</v>
      </c>
      <c r="D1" s="81" t="s">
        <v>41</v>
      </c>
      <c r="E1" s="34" t="s">
        <v>198</v>
      </c>
      <c r="F1" s="34" t="s">
        <v>2</v>
      </c>
      <c r="G1" s="76" t="s">
        <v>252</v>
      </c>
      <c r="H1" s="33" t="s">
        <v>233</v>
      </c>
      <c r="I1" s="34" t="s">
        <v>3</v>
      </c>
      <c r="J1" s="34" t="s">
        <v>253</v>
      </c>
      <c r="K1" s="466" t="s">
        <v>234</v>
      </c>
      <c r="L1" s="466"/>
      <c r="M1" s="108" t="s">
        <v>148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thickBot="1" x14ac:dyDescent="0.4">
      <c r="A2" s="128" t="s">
        <v>226</v>
      </c>
      <c r="B2" s="129"/>
      <c r="C2" s="127" t="s">
        <v>227</v>
      </c>
      <c r="D2" s="142" t="s">
        <v>235</v>
      </c>
      <c r="E2" s="62" t="s">
        <v>285</v>
      </c>
      <c r="F2" s="62" t="s">
        <v>254</v>
      </c>
      <c r="G2" s="88" t="s">
        <v>244</v>
      </c>
      <c r="H2" s="59">
        <v>200</v>
      </c>
      <c r="I2" s="62"/>
      <c r="J2" s="62"/>
      <c r="K2" s="72" t="s">
        <v>64</v>
      </c>
      <c r="L2" s="59" t="s">
        <v>255</v>
      </c>
      <c r="M2" s="109" t="s">
        <v>162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thickBot="1" x14ac:dyDescent="0.4">
      <c r="A3" s="128" t="s">
        <v>226</v>
      </c>
      <c r="B3" s="130"/>
      <c r="C3" s="127" t="s">
        <v>227</v>
      </c>
      <c r="D3" s="142" t="s">
        <v>235</v>
      </c>
      <c r="E3" s="12" t="s">
        <v>286</v>
      </c>
      <c r="F3" s="12" t="s">
        <v>292</v>
      </c>
      <c r="G3" s="132" t="s">
        <v>245</v>
      </c>
      <c r="H3" s="145">
        <v>3000</v>
      </c>
      <c r="I3" s="12"/>
      <c r="J3" s="12"/>
      <c r="K3" s="146" t="s">
        <v>236</v>
      </c>
      <c r="L3" s="29" t="s">
        <v>313</v>
      </c>
      <c r="M3" s="110" t="s">
        <v>186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thickBot="1" x14ac:dyDescent="0.4">
      <c r="A4" s="128" t="s">
        <v>226</v>
      </c>
      <c r="B4" s="130"/>
      <c r="C4" s="127" t="s">
        <v>227</v>
      </c>
      <c r="D4" s="142" t="s">
        <v>235</v>
      </c>
      <c r="E4" s="12"/>
      <c r="F4" s="12" t="s">
        <v>293</v>
      </c>
      <c r="G4" s="132" t="s">
        <v>245</v>
      </c>
      <c r="H4" s="145">
        <v>3000</v>
      </c>
      <c r="I4" s="12"/>
      <c r="J4" s="12"/>
      <c r="K4" s="146" t="s">
        <v>236</v>
      </c>
      <c r="L4" s="29" t="s">
        <v>314</v>
      </c>
      <c r="M4" s="110" t="s">
        <v>137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thickBot="1" x14ac:dyDescent="0.4">
      <c r="A5" s="128" t="s">
        <v>226</v>
      </c>
      <c r="B5" s="130"/>
      <c r="C5" s="127" t="s">
        <v>227</v>
      </c>
      <c r="D5" s="141" t="s">
        <v>237</v>
      </c>
      <c r="E5" s="456" t="s">
        <v>256</v>
      </c>
      <c r="F5" s="456" t="s">
        <v>257</v>
      </c>
      <c r="G5" s="148">
        <v>0.42</v>
      </c>
      <c r="H5" s="29"/>
      <c r="I5" s="12" t="s">
        <v>258</v>
      </c>
      <c r="J5" s="13" t="s">
        <v>301</v>
      </c>
      <c r="K5" s="147" t="s">
        <v>238</v>
      </c>
      <c r="L5" s="22" t="s">
        <v>315</v>
      </c>
      <c r="M5" s="149" t="s">
        <v>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thickBot="1" x14ac:dyDescent="0.4">
      <c r="A6" s="128" t="s">
        <v>226</v>
      </c>
      <c r="B6" s="130"/>
      <c r="C6" s="127" t="s">
        <v>227</v>
      </c>
      <c r="D6" s="141" t="s">
        <v>237</v>
      </c>
      <c r="E6" s="457"/>
      <c r="F6" s="457"/>
      <c r="G6" s="148">
        <v>0.42</v>
      </c>
      <c r="H6" s="12"/>
      <c r="I6" s="11" t="s">
        <v>298</v>
      </c>
      <c r="J6" s="10" t="s">
        <v>302</v>
      </c>
      <c r="K6" s="147" t="s">
        <v>238</v>
      </c>
      <c r="L6" s="11" t="s">
        <v>316</v>
      </c>
      <c r="M6" s="149" t="s"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thickBot="1" x14ac:dyDescent="0.4">
      <c r="A7" s="128" t="s">
        <v>226</v>
      </c>
      <c r="B7" s="130"/>
      <c r="C7" s="127" t="s">
        <v>227</v>
      </c>
      <c r="D7" s="141" t="s">
        <v>237</v>
      </c>
      <c r="E7" s="11" t="s">
        <v>259</v>
      </c>
      <c r="F7" s="11" t="s">
        <v>260</v>
      </c>
      <c r="G7" s="89">
        <v>1.01</v>
      </c>
      <c r="H7" s="22" t="s">
        <v>294</v>
      </c>
      <c r="I7" s="14" t="s">
        <v>261</v>
      </c>
      <c r="J7" s="14" t="s">
        <v>303</v>
      </c>
      <c r="K7" s="147" t="s">
        <v>238</v>
      </c>
      <c r="L7" s="22" t="s">
        <v>317</v>
      </c>
      <c r="M7" s="111" t="s">
        <v>334</v>
      </c>
    </row>
    <row r="8" spans="1:27" ht="14.25" customHeight="1" thickBot="1" x14ac:dyDescent="0.4">
      <c r="A8" s="128" t="s">
        <v>226</v>
      </c>
      <c r="B8" s="130"/>
      <c r="C8" s="127" t="s">
        <v>227</v>
      </c>
      <c r="D8" s="141" t="s">
        <v>237</v>
      </c>
      <c r="E8" s="11" t="s">
        <v>259</v>
      </c>
      <c r="F8" s="11" t="s">
        <v>260</v>
      </c>
      <c r="G8" s="89">
        <v>1.01</v>
      </c>
      <c r="H8" s="22" t="s">
        <v>294</v>
      </c>
      <c r="I8" s="14" t="s">
        <v>261</v>
      </c>
      <c r="J8" s="14" t="s">
        <v>303</v>
      </c>
      <c r="K8" s="147" t="s">
        <v>238</v>
      </c>
      <c r="L8" s="22" t="s">
        <v>317</v>
      </c>
      <c r="M8" s="111" t="s">
        <v>335</v>
      </c>
    </row>
    <row r="9" spans="1:27" ht="14.25" customHeight="1" thickBot="1" x14ac:dyDescent="0.4">
      <c r="A9" s="128" t="s">
        <v>226</v>
      </c>
      <c r="B9" s="130"/>
      <c r="C9" s="127" t="s">
        <v>227</v>
      </c>
      <c r="D9" s="141" t="s">
        <v>237</v>
      </c>
      <c r="E9" s="11" t="s">
        <v>259</v>
      </c>
      <c r="F9" s="11" t="s">
        <v>260</v>
      </c>
      <c r="G9" s="89">
        <v>1.01</v>
      </c>
      <c r="H9" s="22" t="s">
        <v>294</v>
      </c>
      <c r="I9" s="14" t="s">
        <v>261</v>
      </c>
      <c r="J9" s="14" t="s">
        <v>303</v>
      </c>
      <c r="K9" s="147" t="s">
        <v>238</v>
      </c>
      <c r="L9" s="22" t="s">
        <v>317</v>
      </c>
      <c r="M9" s="111" t="s">
        <v>101</v>
      </c>
    </row>
    <row r="10" spans="1:27" ht="14.25" customHeight="1" thickBot="1" x14ac:dyDescent="0.4">
      <c r="A10" s="128" t="s">
        <v>226</v>
      </c>
      <c r="B10" s="130"/>
      <c r="C10" s="127" t="s">
        <v>227</v>
      </c>
      <c r="D10" s="84" t="s">
        <v>42</v>
      </c>
      <c r="E10" s="45" t="s">
        <v>262</v>
      </c>
      <c r="F10" s="45" t="s">
        <v>254</v>
      </c>
      <c r="G10" s="176">
        <v>0.79</v>
      </c>
      <c r="H10" s="32" t="s">
        <v>246</v>
      </c>
      <c r="I10" s="29" t="s">
        <v>299</v>
      </c>
      <c r="J10" s="63"/>
      <c r="K10" s="177" t="s">
        <v>64</v>
      </c>
      <c r="L10" s="125" t="s">
        <v>318</v>
      </c>
      <c r="M10" s="178" t="s">
        <v>53</v>
      </c>
    </row>
    <row r="11" spans="1:27" ht="14.25" customHeight="1" thickBot="1" x14ac:dyDescent="0.4">
      <c r="A11" s="154" t="s">
        <v>226</v>
      </c>
      <c r="B11" s="130"/>
      <c r="C11" s="127" t="s">
        <v>227</v>
      </c>
      <c r="D11" s="143" t="s">
        <v>239</v>
      </c>
      <c r="E11" s="153" t="s">
        <v>287</v>
      </c>
      <c r="F11" s="153" t="s">
        <v>254</v>
      </c>
      <c r="G11" s="152" t="s">
        <v>247</v>
      </c>
      <c r="H11" s="48"/>
      <c r="I11" s="45" t="s">
        <v>263</v>
      </c>
      <c r="J11" s="151">
        <v>25</v>
      </c>
      <c r="K11" s="150" t="s">
        <v>328</v>
      </c>
      <c r="L11" s="38" t="s">
        <v>329</v>
      </c>
      <c r="M11" s="179" t="s">
        <v>57</v>
      </c>
    </row>
    <row r="12" spans="1:27" ht="14.25" customHeight="1" thickBot="1" x14ac:dyDescent="0.4">
      <c r="A12" s="128" t="s">
        <v>226</v>
      </c>
      <c r="B12" s="130"/>
      <c r="C12" s="127" t="s">
        <v>227</v>
      </c>
      <c r="D12" s="143" t="s">
        <v>239</v>
      </c>
      <c r="E12" s="4" t="s">
        <v>264</v>
      </c>
      <c r="F12" s="4" t="s">
        <v>265</v>
      </c>
      <c r="G12" s="91">
        <v>0.06</v>
      </c>
      <c r="H12" s="4" t="s">
        <v>248</v>
      </c>
      <c r="I12" s="4" t="s">
        <v>266</v>
      </c>
      <c r="J12" s="14" t="s">
        <v>304</v>
      </c>
      <c r="K12" s="155" t="s">
        <v>238</v>
      </c>
      <c r="L12" s="4" t="s">
        <v>319</v>
      </c>
      <c r="M12" s="113" t="s">
        <v>18</v>
      </c>
    </row>
    <row r="13" spans="1:27" ht="14.25" customHeight="1" thickBot="1" x14ac:dyDescent="0.4">
      <c r="A13" s="154" t="s">
        <v>226</v>
      </c>
      <c r="B13" s="130"/>
      <c r="C13" s="180" t="s">
        <v>240</v>
      </c>
      <c r="D13" s="143" t="s">
        <v>239</v>
      </c>
      <c r="E13" s="153" t="s">
        <v>287</v>
      </c>
      <c r="F13" s="153" t="s">
        <v>254</v>
      </c>
      <c r="G13" s="152" t="s">
        <v>247</v>
      </c>
      <c r="H13" s="181"/>
      <c r="I13" s="182" t="s">
        <v>263</v>
      </c>
      <c r="J13" s="183">
        <v>25</v>
      </c>
      <c r="K13" s="150" t="s">
        <v>328</v>
      </c>
      <c r="L13" s="40" t="s">
        <v>330</v>
      </c>
      <c r="M13" s="179" t="s">
        <v>57</v>
      </c>
    </row>
    <row r="14" spans="1:27" ht="14.25" customHeight="1" thickBot="1" x14ac:dyDescent="0.4">
      <c r="A14" s="128" t="s">
        <v>226</v>
      </c>
      <c r="B14" s="130"/>
      <c r="C14" s="101" t="s">
        <v>153</v>
      </c>
      <c r="D14" s="141" t="s">
        <v>237</v>
      </c>
      <c r="E14" s="22" t="s">
        <v>288</v>
      </c>
      <c r="F14" s="11" t="s">
        <v>262</v>
      </c>
      <c r="G14" s="176">
        <v>0.79</v>
      </c>
      <c r="H14" s="12" t="s">
        <v>249</v>
      </c>
      <c r="I14" s="22"/>
      <c r="J14" s="16"/>
      <c r="K14" s="98" t="s">
        <v>238</v>
      </c>
      <c r="L14" s="22" t="s">
        <v>320</v>
      </c>
      <c r="M14" s="111" t="s">
        <v>154</v>
      </c>
    </row>
    <row r="15" spans="1:27" ht="14.25" customHeight="1" thickBot="1" x14ac:dyDescent="0.4">
      <c r="A15" s="128" t="s">
        <v>226</v>
      </c>
      <c r="B15" s="130"/>
      <c r="C15" s="102" t="s">
        <v>241</v>
      </c>
      <c r="D15" s="141" t="s">
        <v>237</v>
      </c>
      <c r="E15" s="7" t="s">
        <v>289</v>
      </c>
      <c r="F15" s="4"/>
      <c r="G15" s="91">
        <v>1</v>
      </c>
      <c r="H15" s="22" t="s">
        <v>295</v>
      </c>
      <c r="I15" s="4" t="s">
        <v>267</v>
      </c>
      <c r="J15" s="10" t="s">
        <v>305</v>
      </c>
      <c r="K15" s="160" t="s">
        <v>238</v>
      </c>
      <c r="L15" s="4" t="s">
        <v>321</v>
      </c>
      <c r="M15" s="113" t="s">
        <v>10</v>
      </c>
    </row>
    <row r="16" spans="1:27" ht="14.25" customHeight="1" thickBot="1" x14ac:dyDescent="0.4">
      <c r="A16" s="128" t="s">
        <v>226</v>
      </c>
      <c r="B16" s="131"/>
      <c r="C16" s="163" t="s">
        <v>19</v>
      </c>
      <c r="D16" s="141" t="s">
        <v>237</v>
      </c>
      <c r="E16" s="4" t="s">
        <v>290</v>
      </c>
      <c r="F16" s="4" t="s">
        <v>259</v>
      </c>
      <c r="G16" s="91">
        <v>5</v>
      </c>
      <c r="H16" s="4" t="s">
        <v>296</v>
      </c>
      <c r="I16" s="4" t="s">
        <v>300</v>
      </c>
      <c r="J16" s="3" t="s">
        <v>306</v>
      </c>
      <c r="K16" s="160" t="s">
        <v>238</v>
      </c>
      <c r="L16" s="4" t="s">
        <v>312</v>
      </c>
      <c r="M16" s="113" t="s">
        <v>336</v>
      </c>
    </row>
    <row r="17" spans="1:27" ht="14.25" customHeight="1" x14ac:dyDescent="0.35">
      <c r="A17" s="128" t="s">
        <v>226</v>
      </c>
      <c r="B17" s="131"/>
      <c r="C17" s="163" t="s">
        <v>19</v>
      </c>
      <c r="D17" s="141" t="s">
        <v>237</v>
      </c>
      <c r="E17" s="4" t="s">
        <v>290</v>
      </c>
      <c r="F17" s="4" t="s">
        <v>259</v>
      </c>
      <c r="G17" s="91">
        <v>5</v>
      </c>
      <c r="H17" s="4" t="s">
        <v>296</v>
      </c>
      <c r="I17" s="4" t="s">
        <v>300</v>
      </c>
      <c r="J17" s="3" t="s">
        <v>306</v>
      </c>
      <c r="K17" s="160" t="s">
        <v>238</v>
      </c>
      <c r="L17" s="4" t="s">
        <v>312</v>
      </c>
      <c r="M17" s="113" t="s">
        <v>337</v>
      </c>
    </row>
    <row r="18" spans="1:27" ht="14.25" customHeight="1" x14ac:dyDescent="0.35">
      <c r="A18" s="136" t="s">
        <v>70</v>
      </c>
      <c r="B18" s="137"/>
      <c r="C18" s="163" t="s">
        <v>19</v>
      </c>
      <c r="D18" s="141" t="s">
        <v>237</v>
      </c>
      <c r="E18" s="7" t="s">
        <v>262</v>
      </c>
      <c r="F18" s="4" t="s">
        <v>268</v>
      </c>
      <c r="G18" s="92">
        <v>0.79</v>
      </c>
      <c r="H18" s="121">
        <v>4000</v>
      </c>
      <c r="I18" s="7" t="s">
        <v>269</v>
      </c>
      <c r="J18" s="8" t="s">
        <v>307</v>
      </c>
      <c r="K18" s="160" t="s">
        <v>238</v>
      </c>
      <c r="L18" s="7" t="s">
        <v>311</v>
      </c>
      <c r="M18" s="114" t="s">
        <v>23</v>
      </c>
    </row>
    <row r="19" spans="1:27" ht="14.25" customHeight="1" x14ac:dyDescent="0.35">
      <c r="A19" s="136" t="s">
        <v>70</v>
      </c>
      <c r="B19" s="138"/>
      <c r="C19" s="100" t="s">
        <v>153</v>
      </c>
      <c r="D19" s="141" t="s">
        <v>237</v>
      </c>
      <c r="E19" s="7" t="s">
        <v>270</v>
      </c>
      <c r="F19" s="4"/>
      <c r="G19" s="122">
        <v>124000</v>
      </c>
      <c r="H19" s="8"/>
      <c r="I19" s="10" t="s">
        <v>271</v>
      </c>
      <c r="J19" s="8" t="s">
        <v>250</v>
      </c>
      <c r="K19" s="160" t="s">
        <v>238</v>
      </c>
      <c r="L19" s="7" t="s">
        <v>310</v>
      </c>
      <c r="M19" s="114" t="s">
        <v>160</v>
      </c>
    </row>
    <row r="20" spans="1:27" ht="14.25" customHeight="1" x14ac:dyDescent="0.35">
      <c r="A20" s="132" t="s">
        <v>228</v>
      </c>
      <c r="B20" s="139" t="s">
        <v>229</v>
      </c>
      <c r="C20" s="163" t="s">
        <v>240</v>
      </c>
      <c r="D20" s="99" t="s">
        <v>184</v>
      </c>
      <c r="E20" s="161" t="s">
        <v>272</v>
      </c>
      <c r="F20" s="161"/>
      <c r="G20" s="162">
        <v>0.1</v>
      </c>
      <c r="H20" s="161" t="s">
        <v>249</v>
      </c>
      <c r="I20" s="160" t="s">
        <v>333</v>
      </c>
      <c r="J20" s="17"/>
      <c r="K20" s="158" t="s">
        <v>331</v>
      </c>
      <c r="L20" s="7" t="s">
        <v>332</v>
      </c>
      <c r="M20" s="159" t="s">
        <v>176</v>
      </c>
    </row>
    <row r="21" spans="1:27" ht="14.25" customHeight="1" x14ac:dyDescent="0.35">
      <c r="A21" s="132" t="s">
        <v>228</v>
      </c>
      <c r="B21" s="139" t="s">
        <v>229</v>
      </c>
      <c r="C21" s="100" t="s">
        <v>19</v>
      </c>
      <c r="D21" s="99" t="s">
        <v>237</v>
      </c>
      <c r="E21" s="144" t="s">
        <v>273</v>
      </c>
      <c r="F21" s="8"/>
      <c r="G21" s="92"/>
      <c r="H21" s="6"/>
      <c r="I21" s="144" t="s">
        <v>274</v>
      </c>
      <c r="J21" s="8"/>
      <c r="K21" s="9" t="s">
        <v>238</v>
      </c>
      <c r="L21" s="7" t="s">
        <v>309</v>
      </c>
      <c r="M21" s="114" t="s">
        <v>25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.25" customHeight="1" x14ac:dyDescent="0.35">
      <c r="A22" s="132" t="s">
        <v>228</v>
      </c>
      <c r="B22" s="139" t="s">
        <v>229</v>
      </c>
      <c r="C22" s="163" t="s">
        <v>241</v>
      </c>
      <c r="D22" s="99" t="s">
        <v>237</v>
      </c>
      <c r="E22" s="144" t="s">
        <v>273</v>
      </c>
      <c r="F22" s="52"/>
      <c r="G22" s="93"/>
      <c r="H22" s="46"/>
      <c r="I22" s="144" t="s">
        <v>274</v>
      </c>
      <c r="J22" s="52"/>
      <c r="K22" s="9" t="s">
        <v>238</v>
      </c>
      <c r="L22" s="123">
        <v>7.3999999999999996E-2</v>
      </c>
      <c r="M22" s="115" t="s">
        <v>113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.25" customHeight="1" x14ac:dyDescent="0.35">
      <c r="A23" s="132" t="s">
        <v>228</v>
      </c>
      <c r="B23" s="139" t="s">
        <v>229</v>
      </c>
      <c r="C23" s="163" t="s">
        <v>241</v>
      </c>
      <c r="D23" s="99" t="s">
        <v>237</v>
      </c>
      <c r="E23" s="10" t="s">
        <v>273</v>
      </c>
      <c r="F23" s="10"/>
      <c r="G23" s="89"/>
      <c r="H23" s="10"/>
      <c r="I23" s="10" t="s">
        <v>297</v>
      </c>
      <c r="J23" s="10"/>
      <c r="K23" s="9" t="s">
        <v>238</v>
      </c>
      <c r="L23" s="11" t="s">
        <v>322</v>
      </c>
      <c r="M23" s="116" t="s">
        <v>338</v>
      </c>
    </row>
    <row r="24" spans="1:27" ht="14.25" customHeight="1" x14ac:dyDescent="0.35">
      <c r="A24" s="132" t="s">
        <v>228</v>
      </c>
      <c r="B24" s="139" t="s">
        <v>229</v>
      </c>
      <c r="C24" s="163" t="s">
        <v>241</v>
      </c>
      <c r="D24" s="99" t="s">
        <v>237</v>
      </c>
      <c r="E24" s="10" t="s">
        <v>273</v>
      </c>
      <c r="F24" s="10"/>
      <c r="G24" s="89"/>
      <c r="H24" s="10"/>
      <c r="I24" s="10" t="s">
        <v>297</v>
      </c>
      <c r="J24" s="10"/>
      <c r="K24" s="9" t="s">
        <v>238</v>
      </c>
      <c r="L24" s="11" t="s">
        <v>322</v>
      </c>
      <c r="M24" s="116" t="s">
        <v>124</v>
      </c>
    </row>
    <row r="25" spans="1:27" x14ac:dyDescent="0.35">
      <c r="A25" s="140" t="s">
        <v>228</v>
      </c>
      <c r="B25" s="141" t="s">
        <v>229</v>
      </c>
      <c r="C25" s="103" t="s">
        <v>242</v>
      </c>
      <c r="D25" s="99" t="s">
        <v>237</v>
      </c>
      <c r="E25" s="10" t="s">
        <v>275</v>
      </c>
      <c r="F25" s="13"/>
      <c r="G25" s="94"/>
      <c r="H25" s="13"/>
      <c r="I25" s="54" t="s">
        <v>276</v>
      </c>
      <c r="J25" s="63"/>
      <c r="K25" s="18" t="s">
        <v>134</v>
      </c>
      <c r="L25" s="54" t="s">
        <v>323</v>
      </c>
      <c r="M25" s="117" t="s">
        <v>29</v>
      </c>
    </row>
    <row r="26" spans="1:27" x14ac:dyDescent="0.35">
      <c r="A26" s="140" t="s">
        <v>228</v>
      </c>
      <c r="B26" s="141" t="s">
        <v>229</v>
      </c>
      <c r="C26" s="173" t="s">
        <v>243</v>
      </c>
      <c r="D26" s="99" t="s">
        <v>237</v>
      </c>
      <c r="E26" s="14"/>
      <c r="F26" s="14"/>
      <c r="G26" s="95"/>
      <c r="H26" s="14"/>
      <c r="I26" s="14" t="s">
        <v>277</v>
      </c>
      <c r="J26" s="14"/>
      <c r="K26" s="51" t="s">
        <v>238</v>
      </c>
      <c r="L26" s="14" t="s">
        <v>308</v>
      </c>
      <c r="M26" s="111" t="s">
        <v>26</v>
      </c>
    </row>
    <row r="27" spans="1:27" s="106" customFormat="1" x14ac:dyDescent="0.35">
      <c r="A27" s="167" t="s">
        <v>228</v>
      </c>
      <c r="B27" s="168" t="s">
        <v>165</v>
      </c>
      <c r="C27" s="173" t="s">
        <v>243</v>
      </c>
      <c r="D27" s="169" t="s">
        <v>235</v>
      </c>
      <c r="E27" s="42" t="s">
        <v>291</v>
      </c>
      <c r="F27" s="42"/>
      <c r="G27" s="165"/>
      <c r="H27" s="42"/>
      <c r="I27" s="166" t="s">
        <v>278</v>
      </c>
      <c r="J27" s="42"/>
      <c r="K27" s="170" t="s">
        <v>236</v>
      </c>
      <c r="L27" s="41">
        <v>20.100000000000001</v>
      </c>
      <c r="M27" s="118" t="s">
        <v>141</v>
      </c>
    </row>
    <row r="28" spans="1:27" ht="15" customHeight="1" x14ac:dyDescent="0.35">
      <c r="A28" s="140" t="s">
        <v>228</v>
      </c>
      <c r="B28" s="164" t="s">
        <v>165</v>
      </c>
      <c r="C28" s="102" t="s">
        <v>241</v>
      </c>
      <c r="D28" s="99" t="s">
        <v>237</v>
      </c>
      <c r="E28" s="11" t="s">
        <v>279</v>
      </c>
      <c r="F28" s="49"/>
      <c r="G28" s="91">
        <v>0.84</v>
      </c>
      <c r="H28" s="124">
        <v>4.9000000000000003E+23</v>
      </c>
      <c r="I28" s="14" t="s">
        <v>280</v>
      </c>
      <c r="J28" s="8">
        <v>27.5</v>
      </c>
      <c r="K28" s="171" t="s">
        <v>238</v>
      </c>
      <c r="L28" s="49" t="s">
        <v>324</v>
      </c>
      <c r="M28" s="111" t="s">
        <v>166</v>
      </c>
    </row>
    <row r="29" spans="1:27" ht="14.25" customHeight="1" x14ac:dyDescent="0.35">
      <c r="A29" s="132" t="s">
        <v>228</v>
      </c>
      <c r="B29" s="494" t="s">
        <v>230</v>
      </c>
      <c r="C29" s="102" t="s">
        <v>242</v>
      </c>
      <c r="D29" s="99" t="s">
        <v>237</v>
      </c>
      <c r="E29" s="11" t="s">
        <v>281</v>
      </c>
      <c r="F29" s="11" t="s">
        <v>282</v>
      </c>
      <c r="G29" s="92">
        <v>0.75</v>
      </c>
      <c r="H29" s="23" t="s">
        <v>251</v>
      </c>
      <c r="I29" s="24" t="s">
        <v>283</v>
      </c>
      <c r="J29" s="10" t="s">
        <v>519</v>
      </c>
      <c r="K29" s="171" t="s">
        <v>238</v>
      </c>
      <c r="L29" s="11" t="s">
        <v>520</v>
      </c>
      <c r="M29" s="116" t="s">
        <v>36</v>
      </c>
    </row>
    <row r="30" spans="1:27" ht="14.25" customHeight="1" x14ac:dyDescent="0.35">
      <c r="A30" s="132" t="s">
        <v>228</v>
      </c>
      <c r="B30" s="415"/>
      <c r="C30" s="102" t="s">
        <v>242</v>
      </c>
      <c r="D30" s="99" t="s">
        <v>237</v>
      </c>
      <c r="E30" s="65"/>
      <c r="F30" s="65"/>
      <c r="G30" s="94"/>
      <c r="H30" s="13"/>
      <c r="I30" s="14" t="s">
        <v>284</v>
      </c>
      <c r="J30" s="14"/>
      <c r="K30" s="171" t="s">
        <v>238</v>
      </c>
      <c r="L30" s="11" t="s">
        <v>325</v>
      </c>
      <c r="M30" s="111" t="s">
        <v>32</v>
      </c>
    </row>
    <row r="31" spans="1:27" ht="14.25" customHeight="1" x14ac:dyDescent="0.35">
      <c r="A31" s="133" t="s">
        <v>150</v>
      </c>
      <c r="B31" s="134"/>
      <c r="C31" s="172" t="s">
        <v>243</v>
      </c>
      <c r="D31" s="86" t="s">
        <v>235</v>
      </c>
      <c r="E31" s="65"/>
      <c r="F31" s="65"/>
      <c r="G31" s="96"/>
      <c r="H31" s="65"/>
      <c r="I31" s="65"/>
      <c r="J31" s="65"/>
      <c r="K31" s="65" t="s">
        <v>236</v>
      </c>
      <c r="L31" s="22" t="s">
        <v>326</v>
      </c>
      <c r="M31" s="119" t="s">
        <v>146</v>
      </c>
    </row>
    <row r="32" spans="1:27" ht="14.25" customHeight="1" thickBot="1" x14ac:dyDescent="0.4">
      <c r="A32" s="133" t="s">
        <v>150</v>
      </c>
      <c r="B32" s="135"/>
      <c r="C32" s="172" t="s">
        <v>243</v>
      </c>
      <c r="D32" s="87" t="s">
        <v>60</v>
      </c>
      <c r="E32" s="61"/>
      <c r="F32" s="61"/>
      <c r="G32" s="97"/>
      <c r="H32" s="61" t="s">
        <v>249</v>
      </c>
      <c r="I32" s="61"/>
      <c r="J32" s="61"/>
      <c r="K32" s="61" t="s">
        <v>134</v>
      </c>
      <c r="L32" s="126" t="s">
        <v>327</v>
      </c>
      <c r="M32" s="120" t="s">
        <v>508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</sheetData>
  <autoFilter ref="A1:M28" xr:uid="{5BD34F0F-3478-4ECA-A8BB-758386FF167B}">
    <filterColumn colId="10" showButton="0"/>
  </autoFilter>
  <mergeCells count="4">
    <mergeCell ref="B29:B30"/>
    <mergeCell ref="E5:E6"/>
    <mergeCell ref="F5:F6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0"/>
  <sheetViews>
    <sheetView workbookViewId="0">
      <selection activeCell="L17" sqref="L17"/>
    </sheetView>
  </sheetViews>
  <sheetFormatPr defaultColWidth="14.453125" defaultRowHeight="15" customHeight="1" x14ac:dyDescent="0.35"/>
  <cols>
    <col min="1" max="1" width="5.6328125" customWidth="1"/>
    <col min="2" max="2" width="5.08984375" customWidth="1"/>
    <col min="3" max="3" width="12" customWidth="1"/>
    <col min="4" max="4" width="10.7265625" customWidth="1"/>
    <col min="5" max="5" width="5.26953125" customWidth="1"/>
    <col min="6" max="6" width="9" customWidth="1"/>
    <col min="7" max="7" width="9.54296875" customWidth="1"/>
    <col min="8" max="8" width="7.7265625" customWidth="1"/>
    <col min="9" max="9" width="8.54296875" customWidth="1"/>
    <col min="10" max="10" width="9.453125" customWidth="1"/>
    <col min="11" max="13" width="8.54296875" customWidth="1"/>
    <col min="14" max="14" width="7.54296875" customWidth="1"/>
    <col min="15" max="15" width="7.453125" customWidth="1"/>
    <col min="16" max="16" width="10.26953125" customWidth="1"/>
    <col min="17" max="29" width="8.7265625" customWidth="1"/>
  </cols>
  <sheetData>
    <row r="1" spans="1:29" ht="14.25" customHeight="1" x14ac:dyDescent="0.35">
      <c r="A1" s="496" t="s">
        <v>553</v>
      </c>
      <c r="B1" s="497"/>
      <c r="C1" s="525" t="s">
        <v>506</v>
      </c>
      <c r="D1" s="525" t="s">
        <v>490</v>
      </c>
      <c r="E1" s="525" t="s">
        <v>488</v>
      </c>
      <c r="F1" s="522" t="s">
        <v>439</v>
      </c>
      <c r="G1" s="524"/>
      <c r="H1" s="523"/>
      <c r="I1" s="522" t="s">
        <v>440</v>
      </c>
      <c r="J1" s="523"/>
      <c r="K1" s="524" t="s">
        <v>441</v>
      </c>
      <c r="L1" s="524"/>
      <c r="M1" s="523"/>
      <c r="N1" s="497" t="s">
        <v>489</v>
      </c>
      <c r="O1" s="520" t="s">
        <v>491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236" customFormat="1" ht="14.25" customHeight="1" x14ac:dyDescent="0.35">
      <c r="A2" s="498"/>
      <c r="B2" s="499"/>
      <c r="C2" s="526"/>
      <c r="D2" s="526"/>
      <c r="E2" s="526"/>
      <c r="F2" s="80" t="s">
        <v>436</v>
      </c>
      <c r="G2" s="80" t="s">
        <v>72</v>
      </c>
      <c r="H2" s="80" t="s">
        <v>71</v>
      </c>
      <c r="I2" s="86" t="s">
        <v>447</v>
      </c>
      <c r="J2" s="86" t="s">
        <v>449</v>
      </c>
      <c r="K2" s="294" t="s">
        <v>447</v>
      </c>
      <c r="L2" s="86" t="s">
        <v>443</v>
      </c>
      <c r="M2" s="86" t="s">
        <v>444</v>
      </c>
      <c r="N2" s="499"/>
      <c r="O2" s="521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4.25" customHeight="1" x14ac:dyDescent="0.35">
      <c r="A3" s="443" t="s">
        <v>40</v>
      </c>
      <c r="B3" s="446"/>
      <c r="C3" s="527" t="s">
        <v>143</v>
      </c>
      <c r="D3" s="391" t="s">
        <v>484</v>
      </c>
      <c r="E3" s="169" t="s">
        <v>69</v>
      </c>
      <c r="F3" s="274" t="s">
        <v>8</v>
      </c>
      <c r="G3" s="169" t="s">
        <v>8</v>
      </c>
      <c r="H3" s="169" t="s">
        <v>69</v>
      </c>
      <c r="I3" s="288"/>
      <c r="J3" s="78"/>
      <c r="K3" s="32"/>
      <c r="L3" s="32"/>
      <c r="M3" s="32"/>
      <c r="N3" s="80" t="s">
        <v>152</v>
      </c>
      <c r="O3" s="19" t="s">
        <v>481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.25" customHeight="1" x14ac:dyDescent="0.35">
      <c r="A4" s="443"/>
      <c r="B4" s="446"/>
      <c r="C4" s="527"/>
      <c r="D4" s="84" t="s">
        <v>42</v>
      </c>
      <c r="E4" s="221" t="s">
        <v>83</v>
      </c>
      <c r="F4" s="273" t="s">
        <v>8</v>
      </c>
      <c r="G4" s="221" t="s">
        <v>20</v>
      </c>
      <c r="H4" s="221" t="s">
        <v>487</v>
      </c>
      <c r="I4" s="266"/>
      <c r="J4" s="294"/>
      <c r="K4" s="38"/>
      <c r="L4" s="38"/>
      <c r="M4" s="38"/>
      <c r="N4" s="235" t="s">
        <v>459</v>
      </c>
      <c r="O4" s="37" t="s">
        <v>53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4.25" customHeight="1" x14ac:dyDescent="0.35">
      <c r="A5" s="443"/>
      <c r="B5" s="446"/>
      <c r="C5" s="527"/>
      <c r="D5" s="84" t="s">
        <v>60</v>
      </c>
      <c r="E5" s="221" t="s">
        <v>58</v>
      </c>
      <c r="F5" s="274" t="s">
        <v>8</v>
      </c>
      <c r="G5" s="169" t="s">
        <v>8</v>
      </c>
      <c r="H5" s="169" t="s">
        <v>58</v>
      </c>
      <c r="I5" s="295"/>
      <c r="J5" s="296"/>
      <c r="K5" s="28"/>
      <c r="L5" s="28"/>
      <c r="M5" s="28"/>
      <c r="N5" s="235" t="s">
        <v>460</v>
      </c>
      <c r="O5" s="291" t="s">
        <v>57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4.25" customHeight="1" x14ac:dyDescent="0.35">
      <c r="A6" s="443"/>
      <c r="B6" s="446"/>
      <c r="C6" s="527"/>
      <c r="D6" s="402" t="s">
        <v>473</v>
      </c>
      <c r="E6" s="221" t="s">
        <v>152</v>
      </c>
      <c r="F6" s="273" t="s">
        <v>20</v>
      </c>
      <c r="G6" s="221" t="s">
        <v>59</v>
      </c>
      <c r="H6" s="221" t="s">
        <v>451</v>
      </c>
      <c r="I6" s="297"/>
      <c r="J6" s="255"/>
      <c r="K6" s="19"/>
      <c r="L6" s="19"/>
      <c r="M6" s="19"/>
      <c r="N6" s="235" t="s">
        <v>461</v>
      </c>
      <c r="O6" s="188" t="s">
        <v>379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25" customHeight="1" x14ac:dyDescent="0.35">
      <c r="A7" s="443"/>
      <c r="B7" s="446"/>
      <c r="C7" s="527"/>
      <c r="D7" s="403"/>
      <c r="E7" s="103" t="s">
        <v>102</v>
      </c>
      <c r="F7" s="273" t="s">
        <v>8</v>
      </c>
      <c r="G7" s="209" t="s">
        <v>69</v>
      </c>
      <c r="H7" s="221" t="s">
        <v>90</v>
      </c>
      <c r="I7" s="298"/>
      <c r="J7" s="254"/>
      <c r="K7" s="74"/>
      <c r="L7" s="74"/>
      <c r="M7" s="74"/>
      <c r="N7" s="244" t="s">
        <v>99</v>
      </c>
      <c r="O7" s="292" t="s">
        <v>100</v>
      </c>
    </row>
    <row r="8" spans="1:29" ht="14.25" customHeight="1" x14ac:dyDescent="0.35">
      <c r="A8" s="443"/>
      <c r="B8" s="446"/>
      <c r="C8" s="527"/>
      <c r="D8" s="403"/>
      <c r="E8" s="103" t="s">
        <v>102</v>
      </c>
      <c r="F8" s="273" t="s">
        <v>8</v>
      </c>
      <c r="G8" s="221" t="s">
        <v>382</v>
      </c>
      <c r="H8" s="221" t="s">
        <v>59</v>
      </c>
      <c r="I8" s="286"/>
      <c r="J8" s="299"/>
      <c r="K8" s="55"/>
      <c r="L8" s="55"/>
      <c r="M8" s="55"/>
      <c r="N8" s="244" t="s">
        <v>462</v>
      </c>
      <c r="O8" s="285" t="s">
        <v>101</v>
      </c>
    </row>
    <row r="9" spans="1:29" ht="14.25" customHeight="1" x14ac:dyDescent="0.35">
      <c r="A9" s="443"/>
      <c r="B9" s="446"/>
      <c r="C9" s="528"/>
      <c r="D9" s="403"/>
      <c r="E9" s="221" t="s">
        <v>103</v>
      </c>
      <c r="F9" s="273" t="s">
        <v>8</v>
      </c>
      <c r="G9" s="170" t="s">
        <v>69</v>
      </c>
      <c r="H9" s="221" t="s">
        <v>452</v>
      </c>
      <c r="I9" s="266"/>
      <c r="J9" s="294"/>
      <c r="K9" s="38"/>
      <c r="L9" s="38"/>
      <c r="M9" s="38"/>
      <c r="N9" s="244" t="s">
        <v>463</v>
      </c>
      <c r="O9" s="51" t="s">
        <v>18</v>
      </c>
    </row>
    <row r="10" spans="1:29" ht="14.25" customHeight="1" x14ac:dyDescent="0.35">
      <c r="A10" s="443"/>
      <c r="B10" s="446"/>
      <c r="C10" s="500" t="s">
        <v>19</v>
      </c>
      <c r="D10" s="404"/>
      <c r="E10" s="169" t="s">
        <v>382</v>
      </c>
      <c r="F10" s="274" t="s">
        <v>121</v>
      </c>
      <c r="G10" s="221" t="s">
        <v>8</v>
      </c>
      <c r="H10" s="221" t="s">
        <v>532</v>
      </c>
      <c r="I10" s="300"/>
      <c r="J10" s="77"/>
      <c r="K10" s="86" t="s">
        <v>119</v>
      </c>
      <c r="L10" s="86" t="s">
        <v>119</v>
      </c>
      <c r="M10" s="84" t="s">
        <v>535</v>
      </c>
      <c r="N10" s="85" t="s">
        <v>533</v>
      </c>
      <c r="O10" s="184" t="s">
        <v>336</v>
      </c>
    </row>
    <row r="11" spans="1:29" ht="14.25" customHeight="1" x14ac:dyDescent="0.35">
      <c r="A11" s="443"/>
      <c r="B11" s="446"/>
      <c r="C11" s="501"/>
      <c r="D11" s="80" t="s">
        <v>484</v>
      </c>
      <c r="J11" s="77"/>
    </row>
    <row r="12" spans="1:29" ht="14.15" customHeight="1" x14ac:dyDescent="0.35">
      <c r="A12" s="495"/>
      <c r="B12" s="461"/>
      <c r="C12" s="60" t="s">
        <v>133</v>
      </c>
      <c r="D12" s="260" t="s">
        <v>60</v>
      </c>
      <c r="E12" s="221" t="s">
        <v>383</v>
      </c>
      <c r="F12" s="273" t="s">
        <v>8</v>
      </c>
      <c r="G12" s="221" t="s">
        <v>8</v>
      </c>
      <c r="H12" s="278" t="s">
        <v>383</v>
      </c>
      <c r="I12" s="221" t="s">
        <v>8</v>
      </c>
      <c r="J12" s="221" t="s">
        <v>383</v>
      </c>
      <c r="K12" s="170"/>
      <c r="L12" s="170"/>
      <c r="M12" s="170"/>
      <c r="N12" s="103" t="s">
        <v>464</v>
      </c>
      <c r="O12" s="223" t="s">
        <v>387</v>
      </c>
    </row>
    <row r="13" spans="1:29" ht="14.5" customHeight="1" x14ac:dyDescent="0.35">
      <c r="A13" s="502" t="s">
        <v>145</v>
      </c>
      <c r="B13" s="269" t="s">
        <v>474</v>
      </c>
      <c r="C13" s="418" t="s">
        <v>37</v>
      </c>
      <c r="D13" s="510" t="s">
        <v>473</v>
      </c>
      <c r="E13" s="258" t="s">
        <v>121</v>
      </c>
      <c r="F13" s="205"/>
      <c r="G13" s="198"/>
      <c r="H13" s="198"/>
      <c r="I13" s="258" t="s">
        <v>152</v>
      </c>
      <c r="J13" s="258" t="s">
        <v>121</v>
      </c>
      <c r="K13" s="18"/>
      <c r="L13" s="18"/>
      <c r="M13" s="18"/>
      <c r="N13" s="244" t="s">
        <v>465</v>
      </c>
      <c r="O13" s="18" t="s">
        <v>482</v>
      </c>
    </row>
    <row r="14" spans="1:29" ht="14.5" x14ac:dyDescent="0.35">
      <c r="A14" s="503"/>
      <c r="B14" s="517" t="s">
        <v>446</v>
      </c>
      <c r="C14" s="513"/>
      <c r="D14" s="511"/>
      <c r="E14" s="260" t="s">
        <v>20</v>
      </c>
      <c r="F14" s="273" t="s">
        <v>69</v>
      </c>
      <c r="G14" s="220" t="s">
        <v>485</v>
      </c>
      <c r="H14" s="278" t="s">
        <v>453</v>
      </c>
      <c r="I14" s="221" t="s">
        <v>69</v>
      </c>
      <c r="J14" s="221" t="s">
        <v>20</v>
      </c>
      <c r="K14" s="26"/>
      <c r="L14" s="26"/>
      <c r="M14" s="26"/>
      <c r="N14" s="244" t="s">
        <v>466</v>
      </c>
      <c r="O14" s="17" t="s">
        <v>113</v>
      </c>
    </row>
    <row r="15" spans="1:29" ht="14.5" x14ac:dyDescent="0.35">
      <c r="A15" s="503"/>
      <c r="B15" s="518"/>
      <c r="C15" s="514"/>
      <c r="D15" s="512"/>
      <c r="E15" s="244" t="s">
        <v>390</v>
      </c>
      <c r="F15" s="201"/>
      <c r="G15" s="201"/>
      <c r="H15" s="201"/>
      <c r="I15" s="221" t="s">
        <v>383</v>
      </c>
      <c r="J15" s="244" t="s">
        <v>390</v>
      </c>
      <c r="K15" s="54"/>
      <c r="L15" s="54"/>
      <c r="M15" s="290"/>
      <c r="N15" s="244" t="s">
        <v>467</v>
      </c>
      <c r="O15" s="53" t="s">
        <v>124</v>
      </c>
    </row>
    <row r="16" spans="1:29" ht="14.5" x14ac:dyDescent="0.35">
      <c r="A16" s="503"/>
      <c r="B16" s="518"/>
      <c r="C16" s="272" t="s">
        <v>133</v>
      </c>
      <c r="D16" s="260" t="s">
        <v>184</v>
      </c>
      <c r="E16" s="260" t="s">
        <v>8</v>
      </c>
      <c r="F16" s="221" t="s">
        <v>69</v>
      </c>
      <c r="G16" s="220" t="s">
        <v>485</v>
      </c>
      <c r="H16" s="220" t="s">
        <v>454</v>
      </c>
      <c r="I16" s="169" t="s">
        <v>8</v>
      </c>
      <c r="J16" s="258" t="s">
        <v>126</v>
      </c>
      <c r="L16" s="293"/>
      <c r="M16" s="269"/>
      <c r="N16" s="269" t="s">
        <v>468</v>
      </c>
      <c r="O16" s="53" t="s">
        <v>483</v>
      </c>
    </row>
    <row r="17" spans="1:15" ht="14.5" x14ac:dyDescent="0.35">
      <c r="A17" s="503"/>
      <c r="B17" s="519"/>
      <c r="C17" s="507" t="s">
        <v>27</v>
      </c>
      <c r="D17" s="510" t="s">
        <v>473</v>
      </c>
      <c r="E17" s="260" t="s">
        <v>126</v>
      </c>
      <c r="F17" s="222" t="s">
        <v>119</v>
      </c>
      <c r="G17" s="221" t="s">
        <v>8</v>
      </c>
      <c r="H17" s="103" t="s">
        <v>455</v>
      </c>
      <c r="I17" s="301"/>
      <c r="J17" s="302"/>
      <c r="K17" s="269" t="s">
        <v>119</v>
      </c>
      <c r="L17" s="244" t="s">
        <v>457</v>
      </c>
      <c r="M17" s="244" t="s">
        <v>458</v>
      </c>
      <c r="N17" s="244" t="s">
        <v>469</v>
      </c>
      <c r="O17" s="53" t="s">
        <v>29</v>
      </c>
    </row>
    <row r="18" spans="1:15" ht="14.25" customHeight="1" x14ac:dyDescent="0.35">
      <c r="A18" s="504" t="s">
        <v>480</v>
      </c>
      <c r="B18" s="503"/>
      <c r="C18" s="508"/>
      <c r="D18" s="511"/>
      <c r="E18" s="260" t="s">
        <v>486</v>
      </c>
      <c r="F18" s="221" t="s">
        <v>69</v>
      </c>
      <c r="G18" s="221" t="s">
        <v>8</v>
      </c>
      <c r="H18" s="103" t="s">
        <v>456</v>
      </c>
      <c r="I18" s="297"/>
      <c r="J18" s="255"/>
      <c r="K18" s="273" t="s">
        <v>8</v>
      </c>
      <c r="L18" s="268" t="s">
        <v>58</v>
      </c>
      <c r="M18" s="286" t="s">
        <v>164</v>
      </c>
      <c r="N18" s="244" t="s">
        <v>470</v>
      </c>
      <c r="O18" s="21" t="s">
        <v>32</v>
      </c>
    </row>
    <row r="19" spans="1:15" ht="14.25" customHeight="1" x14ac:dyDescent="0.35">
      <c r="A19" s="505"/>
      <c r="B19" s="506"/>
      <c r="C19" s="509"/>
      <c r="D19" s="512"/>
      <c r="E19" s="289" t="s">
        <v>20</v>
      </c>
      <c r="F19" s="209"/>
      <c r="G19" s="209"/>
      <c r="H19" s="206"/>
      <c r="I19" s="19"/>
      <c r="J19" s="255"/>
      <c r="K19" s="260" t="s">
        <v>69</v>
      </c>
      <c r="L19" s="260" t="s">
        <v>69</v>
      </c>
      <c r="M19" s="260" t="s">
        <v>119</v>
      </c>
      <c r="N19" s="260" t="s">
        <v>80</v>
      </c>
      <c r="O19" s="41" t="s">
        <v>36</v>
      </c>
    </row>
    <row r="20" spans="1:15" ht="14.25" customHeight="1" x14ac:dyDescent="0.35">
      <c r="A20" s="515" t="s">
        <v>475</v>
      </c>
      <c r="B20" s="516"/>
      <c r="C20" s="279" t="s">
        <v>477</v>
      </c>
      <c r="D20" s="235" t="s">
        <v>60</v>
      </c>
      <c r="E20" s="260" t="s">
        <v>69</v>
      </c>
      <c r="F20" s="221" t="s">
        <v>8</v>
      </c>
      <c r="G20" s="221" t="s">
        <v>8</v>
      </c>
      <c r="H20" s="221" t="s">
        <v>152</v>
      </c>
      <c r="I20" s="303"/>
      <c r="J20" s="279"/>
      <c r="K20" s="50"/>
      <c r="L20" s="50"/>
      <c r="M20" s="50"/>
      <c r="N20" s="235" t="s">
        <v>471</v>
      </c>
      <c r="O20" s="51" t="s">
        <v>507</v>
      </c>
    </row>
    <row r="21" spans="1:15" ht="14.25" customHeight="1" thickBot="1" x14ac:dyDescent="0.4">
      <c r="A21" s="280" t="s">
        <v>476</v>
      </c>
      <c r="B21" s="281"/>
      <c r="C21" s="282" t="s">
        <v>153</v>
      </c>
      <c r="D21" s="264" t="s">
        <v>473</v>
      </c>
      <c r="E21" s="264" t="s">
        <v>8</v>
      </c>
      <c r="F21" s="259" t="s">
        <v>478</v>
      </c>
      <c r="G21" s="265" t="s">
        <v>479</v>
      </c>
      <c r="H21" s="259"/>
      <c r="I21" s="304"/>
      <c r="J21" s="305"/>
      <c r="K21" s="283"/>
      <c r="L21" s="283"/>
      <c r="M21" s="283"/>
      <c r="N21" s="287" t="s">
        <v>472</v>
      </c>
      <c r="O21" s="284" t="s">
        <v>160</v>
      </c>
    </row>
    <row r="22" spans="1:15" ht="14.25" customHeight="1" x14ac:dyDescent="0.35"/>
    <row r="23" spans="1:15" ht="14.25" customHeight="1" x14ac:dyDescent="0.35"/>
    <row r="24" spans="1:15" ht="14.25" customHeight="1" x14ac:dyDescent="0.35">
      <c r="I24" s="237"/>
    </row>
    <row r="25" spans="1:15" ht="14.25" customHeight="1" x14ac:dyDescent="0.35"/>
    <row r="26" spans="1:15" ht="14.25" customHeight="1" x14ac:dyDescent="0.35"/>
    <row r="27" spans="1:15" ht="14.25" customHeight="1" x14ac:dyDescent="0.35"/>
    <row r="28" spans="1:15" ht="14.25" customHeight="1" x14ac:dyDescent="0.35"/>
    <row r="29" spans="1:15" ht="14.25" customHeight="1" x14ac:dyDescent="0.35"/>
    <row r="30" spans="1:15" ht="14.25" customHeight="1" x14ac:dyDescent="0.35"/>
    <row r="31" spans="1:15" ht="14.25" customHeight="1" x14ac:dyDescent="0.35"/>
    <row r="32" spans="1:1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</sheetData>
  <mergeCells count="21">
    <mergeCell ref="O1:O2"/>
    <mergeCell ref="I1:J1"/>
    <mergeCell ref="F1:H1"/>
    <mergeCell ref="D13:D15"/>
    <mergeCell ref="E1:E2"/>
    <mergeCell ref="D1:D2"/>
    <mergeCell ref="D6:D10"/>
    <mergeCell ref="K1:M1"/>
    <mergeCell ref="D17:D19"/>
    <mergeCell ref="C13:C15"/>
    <mergeCell ref="A20:B20"/>
    <mergeCell ref="B14:B17"/>
    <mergeCell ref="N1:N2"/>
    <mergeCell ref="C1:C2"/>
    <mergeCell ref="C3:C9"/>
    <mergeCell ref="A3:B12"/>
    <mergeCell ref="A1:B2"/>
    <mergeCell ref="C10:C11"/>
    <mergeCell ref="A13:A17"/>
    <mergeCell ref="A18:B19"/>
    <mergeCell ref="C17:C1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E12C-0FCB-47AD-9B7C-0C4D70ABFB0C}">
  <dimension ref="A1:AI1018"/>
  <sheetViews>
    <sheetView workbookViewId="0">
      <selection activeCell="B4" sqref="B4:B12"/>
    </sheetView>
  </sheetViews>
  <sheetFormatPr defaultColWidth="14.453125" defaultRowHeight="14.5" x14ac:dyDescent="0.35"/>
  <cols>
    <col min="1" max="1" width="16.453125" customWidth="1"/>
    <col min="2" max="2" width="15.54296875" bestFit="1" customWidth="1"/>
    <col min="3" max="3" width="17.7265625" bestFit="1" customWidth="1"/>
    <col min="4" max="4" width="12.81640625" style="106" bestFit="1" customWidth="1"/>
    <col min="5" max="5" width="17.7265625" style="106" bestFit="1" customWidth="1"/>
    <col min="6" max="6" width="13.453125" style="106" bestFit="1" customWidth="1"/>
    <col min="7" max="7" width="11.81640625" style="106" customWidth="1"/>
    <col min="8" max="13" width="10.1796875" style="106" customWidth="1"/>
    <col min="14" max="14" width="10.453125" style="106" customWidth="1"/>
    <col min="15" max="15" width="9.7265625" style="106" customWidth="1"/>
    <col min="16" max="16" width="13.453125" style="106" customWidth="1"/>
    <col min="17" max="17" width="10.1796875" style="106" customWidth="1"/>
    <col min="18" max="18" width="9.26953125" style="106" customWidth="1"/>
    <col min="19" max="19" width="9" style="106" customWidth="1"/>
    <col min="20" max="20" width="7.7265625" style="106" customWidth="1"/>
    <col min="21" max="21" width="21.1796875" customWidth="1"/>
    <col min="22" max="22" width="10.26953125" customWidth="1"/>
    <col min="23" max="35" width="8.7265625" customWidth="1"/>
  </cols>
  <sheetData>
    <row r="1" spans="1:35" ht="15" customHeight="1" thickBot="1" x14ac:dyDescent="0.4">
      <c r="A1" s="15" t="s">
        <v>111</v>
      </c>
      <c r="B1" s="15"/>
      <c r="C1" s="15"/>
      <c r="D1" s="533" t="s">
        <v>47</v>
      </c>
      <c r="E1" s="533"/>
      <c r="F1" s="533"/>
      <c r="G1" s="534"/>
      <c r="H1" s="534"/>
      <c r="I1" s="534"/>
      <c r="J1" s="534"/>
      <c r="K1" s="534"/>
      <c r="L1" s="534"/>
      <c r="M1" s="534"/>
      <c r="N1" s="534"/>
      <c r="O1" s="534"/>
      <c r="P1" s="535" t="s">
        <v>48</v>
      </c>
      <c r="Q1" s="535"/>
      <c r="R1" s="535"/>
      <c r="S1" s="453"/>
      <c r="T1" s="453"/>
      <c r="U1" s="453"/>
      <c r="V1" s="1"/>
    </row>
    <row r="2" spans="1:35" ht="15" customHeight="1" thickBot="1" x14ac:dyDescent="0.4">
      <c r="A2" s="444" t="s">
        <v>552</v>
      </c>
      <c r="B2" s="444" t="s">
        <v>366</v>
      </c>
      <c r="C2" s="444" t="s">
        <v>41</v>
      </c>
      <c r="D2" s="539" t="s">
        <v>367</v>
      </c>
      <c r="E2" s="546" t="s">
        <v>378</v>
      </c>
      <c r="F2" s="530" t="s">
        <v>439</v>
      </c>
      <c r="G2" s="531"/>
      <c r="H2" s="532"/>
      <c r="I2" s="536" t="s">
        <v>524</v>
      </c>
      <c r="J2" s="538"/>
      <c r="K2" s="536" t="s">
        <v>525</v>
      </c>
      <c r="L2" s="537"/>
      <c r="M2" s="538"/>
      <c r="N2" s="542" t="s">
        <v>369</v>
      </c>
      <c r="O2" s="539" t="s">
        <v>370</v>
      </c>
      <c r="P2" s="539" t="s">
        <v>371</v>
      </c>
      <c r="Q2" s="539" t="s">
        <v>372</v>
      </c>
      <c r="R2" s="539" t="s">
        <v>373</v>
      </c>
      <c r="S2" s="539" t="s">
        <v>374</v>
      </c>
      <c r="T2" s="539" t="s">
        <v>375</v>
      </c>
      <c r="U2" s="541" t="s">
        <v>148</v>
      </c>
      <c r="V2" s="1"/>
    </row>
    <row r="3" spans="1:35" s="193" customFormat="1" ht="43.5" x14ac:dyDescent="0.35">
      <c r="A3" s="447"/>
      <c r="B3" s="447"/>
      <c r="C3" s="443"/>
      <c r="D3" s="545"/>
      <c r="E3" s="547"/>
      <c r="F3" s="374" t="s">
        <v>426</v>
      </c>
      <c r="G3" s="194" t="s">
        <v>427</v>
      </c>
      <c r="H3" s="375" t="s">
        <v>428</v>
      </c>
      <c r="I3" s="194" t="s">
        <v>401</v>
      </c>
      <c r="J3" s="194" t="s">
        <v>402</v>
      </c>
      <c r="K3" s="376" t="s">
        <v>425</v>
      </c>
      <c r="L3" s="194" t="s">
        <v>432</v>
      </c>
      <c r="M3" s="375" t="s">
        <v>408</v>
      </c>
      <c r="N3" s="543"/>
      <c r="O3" s="540"/>
      <c r="P3" s="540"/>
      <c r="Q3" s="540"/>
      <c r="R3" s="544"/>
      <c r="S3" s="540"/>
      <c r="T3" s="540"/>
      <c r="U3" s="504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35">
      <c r="A4" s="153" t="s">
        <v>226</v>
      </c>
      <c r="B4" s="144" t="s">
        <v>227</v>
      </c>
      <c r="C4" s="45" t="s">
        <v>235</v>
      </c>
      <c r="D4" s="221">
        <v>2</v>
      </c>
      <c r="E4" s="170">
        <v>1</v>
      </c>
      <c r="F4" s="220"/>
      <c r="G4" s="209">
        <v>1</v>
      </c>
      <c r="H4" s="361">
        <v>2</v>
      </c>
      <c r="I4" s="209"/>
      <c r="J4" s="209"/>
      <c r="K4" s="366"/>
      <c r="L4" s="209"/>
      <c r="M4" s="371"/>
      <c r="N4" s="209">
        <f>G4*H4*D4+H4</f>
        <v>6</v>
      </c>
      <c r="O4" s="42" t="s">
        <v>105</v>
      </c>
      <c r="P4" s="209" t="s">
        <v>95</v>
      </c>
      <c r="Q4" s="209"/>
      <c r="R4" s="195">
        <v>481</v>
      </c>
      <c r="S4" s="209">
        <v>15</v>
      </c>
      <c r="T4" s="209"/>
      <c r="U4" s="44" t="s">
        <v>339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35">
      <c r="A5" s="153" t="s">
        <v>226</v>
      </c>
      <c r="B5" s="144" t="s">
        <v>227</v>
      </c>
      <c r="C5" s="21" t="s">
        <v>42</v>
      </c>
      <c r="D5" s="221" t="s">
        <v>249</v>
      </c>
      <c r="E5" s="170">
        <v>3</v>
      </c>
      <c r="F5" s="221"/>
      <c r="G5" s="208">
        <v>5</v>
      </c>
      <c r="H5" s="362" t="s">
        <v>377</v>
      </c>
      <c r="I5" s="210"/>
      <c r="J5" s="210"/>
      <c r="K5" s="367"/>
      <c r="L5" s="210"/>
      <c r="M5" s="372"/>
      <c r="N5" s="196">
        <f>1000*400+400+3*(400^2+400)+400^2+3</f>
        <v>1041603</v>
      </c>
      <c r="O5" s="197" t="s">
        <v>340</v>
      </c>
      <c r="P5" s="195" t="s">
        <v>81</v>
      </c>
      <c r="Q5" s="195" t="s">
        <v>341</v>
      </c>
      <c r="S5" s="197">
        <v>100</v>
      </c>
      <c r="T5" s="197">
        <v>256</v>
      </c>
      <c r="U5" s="30" t="s">
        <v>342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5">
      <c r="A6" s="153" t="s">
        <v>226</v>
      </c>
      <c r="B6" s="144" t="s">
        <v>227</v>
      </c>
      <c r="C6" s="28" t="s">
        <v>60</v>
      </c>
      <c r="D6" s="221">
        <v>16</v>
      </c>
      <c r="E6" s="170">
        <v>1</v>
      </c>
      <c r="F6" s="221"/>
      <c r="G6" s="210">
        <v>1</v>
      </c>
      <c r="H6" s="274">
        <v>16</v>
      </c>
      <c r="I6" s="198"/>
      <c r="J6" s="198"/>
      <c r="K6" s="288"/>
      <c r="L6" s="198"/>
      <c r="M6" s="274"/>
      <c r="N6" s="199">
        <f>D6*G6*H6+E6</f>
        <v>257</v>
      </c>
      <c r="O6" s="200"/>
      <c r="P6" s="195" t="s">
        <v>81</v>
      </c>
      <c r="Q6" s="195" t="s">
        <v>343</v>
      </c>
      <c r="R6" s="195" t="s">
        <v>359</v>
      </c>
      <c r="S6" s="197">
        <v>100</v>
      </c>
      <c r="T6" s="197">
        <v>10</v>
      </c>
      <c r="U6" s="30" t="s">
        <v>344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35">
      <c r="A7" s="153" t="s">
        <v>226</v>
      </c>
      <c r="B7" s="144" t="s">
        <v>227</v>
      </c>
      <c r="C7" s="171" t="s">
        <v>237</v>
      </c>
      <c r="D7" s="221">
        <v>1</v>
      </c>
      <c r="E7" s="170">
        <v>2</v>
      </c>
      <c r="F7" s="221"/>
      <c r="G7" s="210">
        <v>10</v>
      </c>
      <c r="H7" s="347">
        <v>5</v>
      </c>
      <c r="I7" s="166"/>
      <c r="J7" s="166"/>
      <c r="K7" s="368"/>
      <c r="L7" s="166"/>
      <c r="M7" s="347"/>
      <c r="N7" s="201">
        <f>D7*H7+H7+(G7-2)*(H7+H7)+H7*H7+E7</f>
        <v>117</v>
      </c>
      <c r="O7" s="196"/>
      <c r="P7" s="211" t="s">
        <v>91</v>
      </c>
      <c r="Q7" s="215" t="s">
        <v>341</v>
      </c>
      <c r="R7" s="41" t="s">
        <v>360</v>
      </c>
      <c r="S7" s="216">
        <v>200</v>
      </c>
      <c r="T7" s="216">
        <v>50</v>
      </c>
      <c r="U7" s="161" t="s">
        <v>345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35">
      <c r="A8" s="153" t="s">
        <v>226</v>
      </c>
      <c r="B8" s="144" t="s">
        <v>227</v>
      </c>
      <c r="C8" s="171" t="s">
        <v>237</v>
      </c>
      <c r="D8" s="221">
        <v>1</v>
      </c>
      <c r="E8" s="170">
        <v>2</v>
      </c>
      <c r="F8" s="221"/>
      <c r="G8" s="210">
        <v>10</v>
      </c>
      <c r="H8" s="347">
        <v>5</v>
      </c>
      <c r="I8" s="166"/>
      <c r="J8" s="166"/>
      <c r="K8" s="368"/>
      <c r="L8" s="166"/>
      <c r="M8" s="347"/>
      <c r="N8" s="201">
        <f>D8*H8+H8+(G8-2)*(H8+H8)+H8*H8+E8</f>
        <v>117</v>
      </c>
      <c r="O8" s="41" t="s">
        <v>403</v>
      </c>
      <c r="P8" s="211" t="s">
        <v>91</v>
      </c>
      <c r="Q8" s="215" t="s">
        <v>343</v>
      </c>
      <c r="R8" s="41" t="s">
        <v>381</v>
      </c>
      <c r="S8" s="216">
        <v>200</v>
      </c>
      <c r="T8" s="216">
        <v>1000</v>
      </c>
      <c r="U8" s="161" t="s">
        <v>345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35">
      <c r="A9" s="153" t="s">
        <v>226</v>
      </c>
      <c r="B9" s="144" t="s">
        <v>227</v>
      </c>
      <c r="C9" s="171" t="s">
        <v>237</v>
      </c>
      <c r="D9" s="103">
        <v>11</v>
      </c>
      <c r="E9" s="41"/>
      <c r="F9" s="103"/>
      <c r="G9" s="211">
        <v>2</v>
      </c>
      <c r="H9" s="349">
        <v>20</v>
      </c>
      <c r="I9" s="207"/>
      <c r="J9" s="207"/>
      <c r="K9" s="369"/>
      <c r="L9" s="207"/>
      <c r="M9" s="349"/>
      <c r="N9" s="41">
        <v>722</v>
      </c>
      <c r="O9" s="41"/>
      <c r="P9" s="211" t="s">
        <v>91</v>
      </c>
      <c r="Q9" s="207" t="s">
        <v>343</v>
      </c>
      <c r="R9" s="207" t="s">
        <v>362</v>
      </c>
      <c r="S9" s="41" t="s">
        <v>346</v>
      </c>
      <c r="T9" s="41"/>
      <c r="U9" s="185" t="s">
        <v>347</v>
      </c>
    </row>
    <row r="10" spans="1:35" ht="14.25" customHeight="1" x14ac:dyDescent="0.35">
      <c r="A10" s="352" t="s">
        <v>226</v>
      </c>
      <c r="B10" s="353" t="s">
        <v>227</v>
      </c>
      <c r="C10" s="354" t="s">
        <v>237</v>
      </c>
      <c r="D10" s="103">
        <v>11</v>
      </c>
      <c r="E10" s="41"/>
      <c r="F10" s="103"/>
      <c r="G10" s="170">
        <v>2</v>
      </c>
      <c r="H10" s="346">
        <v>20</v>
      </c>
      <c r="I10" s="41"/>
      <c r="J10" s="41"/>
      <c r="K10" s="111"/>
      <c r="L10" s="41"/>
      <c r="M10" s="346"/>
      <c r="N10" s="41">
        <v>722</v>
      </c>
      <c r="O10" s="41"/>
      <c r="P10" s="170" t="s">
        <v>95</v>
      </c>
      <c r="Q10" s="41" t="s">
        <v>343</v>
      </c>
      <c r="R10" s="41" t="s">
        <v>362</v>
      </c>
      <c r="S10" s="41" t="s">
        <v>348</v>
      </c>
      <c r="T10" s="41"/>
      <c r="U10" s="263" t="s">
        <v>347</v>
      </c>
    </row>
    <row r="11" spans="1:35" ht="14.25" customHeight="1" x14ac:dyDescent="0.35">
      <c r="A11" s="187" t="s">
        <v>226</v>
      </c>
      <c r="B11" s="186" t="s">
        <v>227</v>
      </c>
      <c r="C11" s="190" t="s">
        <v>237</v>
      </c>
      <c r="D11" s="169">
        <v>11</v>
      </c>
      <c r="E11" s="198">
        <v>3</v>
      </c>
      <c r="F11" s="169"/>
      <c r="G11" s="198">
        <v>12</v>
      </c>
      <c r="H11" s="347">
        <v>10</v>
      </c>
      <c r="I11" s="166"/>
      <c r="J11" s="166"/>
      <c r="K11" s="368"/>
      <c r="L11" s="166"/>
      <c r="M11" s="347"/>
      <c r="N11" s="166">
        <f>D11*H11+H11+(G11-2)*(H11*H11+H11)+H11*E11+E11</f>
        <v>1253</v>
      </c>
      <c r="O11" s="166"/>
      <c r="P11" s="198" t="s">
        <v>95</v>
      </c>
      <c r="Q11" s="166"/>
      <c r="R11" s="166" t="s">
        <v>361</v>
      </c>
      <c r="S11" s="166"/>
      <c r="T11" s="166"/>
      <c r="U11" s="18" t="s">
        <v>349</v>
      </c>
    </row>
    <row r="12" spans="1:35" ht="14.25" customHeight="1" x14ac:dyDescent="0.35">
      <c r="A12" s="187" t="s">
        <v>226</v>
      </c>
      <c r="B12" s="186" t="s">
        <v>227</v>
      </c>
      <c r="C12" s="190" t="s">
        <v>237</v>
      </c>
      <c r="D12" s="169">
        <v>120</v>
      </c>
      <c r="E12" s="198">
        <v>1</v>
      </c>
      <c r="F12" s="169"/>
      <c r="G12" s="198">
        <v>2</v>
      </c>
      <c r="H12" s="274" t="s">
        <v>404</v>
      </c>
      <c r="I12" s="198"/>
      <c r="J12" s="198"/>
      <c r="K12" s="288"/>
      <c r="L12" s="198"/>
      <c r="M12" s="274"/>
      <c r="N12" s="166">
        <f>D12*70+10+70*10+1</f>
        <v>9111</v>
      </c>
      <c r="O12" s="166" t="s">
        <v>105</v>
      </c>
      <c r="P12" s="166"/>
      <c r="Q12" s="166" t="s">
        <v>343</v>
      </c>
      <c r="R12" s="166"/>
      <c r="S12" s="201">
        <v>500</v>
      </c>
      <c r="T12" s="166"/>
      <c r="U12" s="18" t="s">
        <v>350</v>
      </c>
    </row>
    <row r="13" spans="1:35" ht="14.25" customHeight="1" x14ac:dyDescent="0.35">
      <c r="A13" s="330" t="s">
        <v>226</v>
      </c>
      <c r="B13" s="263" t="s">
        <v>19</v>
      </c>
      <c r="C13" s="354" t="s">
        <v>237</v>
      </c>
      <c r="D13" s="221">
        <v>12</v>
      </c>
      <c r="E13" s="170">
        <v>1</v>
      </c>
      <c r="F13" s="221">
        <v>6</v>
      </c>
      <c r="G13" s="170">
        <v>1</v>
      </c>
      <c r="H13" s="273">
        <v>200</v>
      </c>
      <c r="I13" s="170"/>
      <c r="J13" s="170"/>
      <c r="K13" s="267">
        <v>3</v>
      </c>
      <c r="L13" s="170">
        <v>3</v>
      </c>
      <c r="M13" s="273" t="s">
        <v>534</v>
      </c>
      <c r="N13" s="41">
        <f>H64</f>
        <v>15688</v>
      </c>
      <c r="O13" s="41"/>
      <c r="P13" s="170" t="s">
        <v>68</v>
      </c>
      <c r="Q13" s="41"/>
      <c r="R13" s="360">
        <v>30000</v>
      </c>
      <c r="S13" s="199">
        <v>100</v>
      </c>
      <c r="T13" s="41"/>
      <c r="U13" s="51" t="s">
        <v>336</v>
      </c>
    </row>
    <row r="14" spans="1:35" ht="14.25" customHeight="1" x14ac:dyDescent="0.35">
      <c r="A14" s="330" t="s">
        <v>226</v>
      </c>
      <c r="B14" s="60" t="s">
        <v>351</v>
      </c>
      <c r="C14" s="60" t="s">
        <v>60</v>
      </c>
      <c r="D14" s="221">
        <v>32</v>
      </c>
      <c r="E14" s="170">
        <v>1</v>
      </c>
      <c r="F14" s="221"/>
      <c r="G14" s="170"/>
      <c r="H14" s="346">
        <v>1</v>
      </c>
      <c r="I14" s="41">
        <v>32</v>
      </c>
      <c r="J14" s="41"/>
      <c r="K14" s="111"/>
      <c r="L14" s="41"/>
      <c r="M14" s="346"/>
      <c r="N14" s="41">
        <f>12*G14</f>
        <v>0</v>
      </c>
      <c r="O14" s="41"/>
      <c r="P14" s="170" t="s">
        <v>68</v>
      </c>
      <c r="Q14" s="170" t="s">
        <v>343</v>
      </c>
      <c r="R14" s="359" t="s">
        <v>384</v>
      </c>
      <c r="S14" s="203">
        <v>100</v>
      </c>
      <c r="T14" s="203">
        <v>10</v>
      </c>
      <c r="U14" s="230" t="s">
        <v>386</v>
      </c>
    </row>
    <row r="15" spans="1:35" s="234" customFormat="1" x14ac:dyDescent="0.35">
      <c r="A15" s="45" t="s">
        <v>70</v>
      </c>
      <c r="B15" s="355" t="s">
        <v>153</v>
      </c>
      <c r="C15" s="355" t="s">
        <v>237</v>
      </c>
      <c r="D15" s="80">
        <v>100</v>
      </c>
      <c r="E15" s="32" t="s">
        <v>391</v>
      </c>
      <c r="F15" s="356" t="s">
        <v>407</v>
      </c>
      <c r="G15" s="32" t="s">
        <v>450</v>
      </c>
      <c r="H15" s="310"/>
      <c r="I15" s="25"/>
      <c r="J15" s="25"/>
      <c r="K15" s="370"/>
      <c r="L15" s="25"/>
      <c r="M15" s="310"/>
      <c r="N15" s="25">
        <f>244</f>
        <v>244</v>
      </c>
      <c r="O15" s="357" t="s">
        <v>340</v>
      </c>
      <c r="P15" s="45"/>
      <c r="Q15" s="189">
        <v>8.9999999999999993E-3</v>
      </c>
      <c r="R15" s="32"/>
      <c r="S15" s="358">
        <v>2000</v>
      </c>
      <c r="T15" s="233">
        <v>40</v>
      </c>
      <c r="U15" s="243" t="s">
        <v>352</v>
      </c>
    </row>
    <row r="16" spans="1:35" ht="14.25" customHeight="1" x14ac:dyDescent="0.35">
      <c r="A16" s="160" t="s">
        <v>229</v>
      </c>
      <c r="B16" s="60" t="s">
        <v>240</v>
      </c>
      <c r="C16" s="58" t="s">
        <v>184</v>
      </c>
      <c r="D16" s="221">
        <v>2</v>
      </c>
      <c r="E16" s="170">
        <v>1</v>
      </c>
      <c r="F16" s="221">
        <v>2</v>
      </c>
      <c r="G16" s="106" t="s">
        <v>406</v>
      </c>
      <c r="H16" s="165" t="s">
        <v>405</v>
      </c>
      <c r="I16" s="42">
        <v>1</v>
      </c>
      <c r="J16" s="198">
        <v>128</v>
      </c>
      <c r="K16" s="113"/>
      <c r="L16" s="42"/>
      <c r="M16" s="165"/>
      <c r="N16" s="42">
        <f>(2*256+256)+(128*256+256)+J16*(8+4)</f>
        <v>35328</v>
      </c>
      <c r="O16" s="41" t="s">
        <v>403</v>
      </c>
      <c r="P16" s="210" t="s">
        <v>81</v>
      </c>
      <c r="Q16" s="212">
        <v>2.0000000000000001E-4</v>
      </c>
      <c r="R16" s="213">
        <v>1200000</v>
      </c>
      <c r="S16" s="231">
        <f>3*350</f>
        <v>1050</v>
      </c>
      <c r="T16" s="202">
        <v>64</v>
      </c>
      <c r="U16" s="53" t="s">
        <v>353</v>
      </c>
    </row>
    <row r="17" spans="1:21" ht="14.25" customHeight="1" x14ac:dyDescent="0.35">
      <c r="A17" s="160" t="s">
        <v>229</v>
      </c>
      <c r="B17" s="420" t="s">
        <v>241</v>
      </c>
      <c r="C17" s="191" t="s">
        <v>237</v>
      </c>
      <c r="D17" s="221"/>
      <c r="E17" s="170"/>
      <c r="F17" s="364"/>
      <c r="H17" s="165"/>
      <c r="I17" s="273">
        <v>2</v>
      </c>
      <c r="J17" s="170">
        <v>5</v>
      </c>
      <c r="K17" s="118"/>
      <c r="L17" s="206"/>
      <c r="M17" s="373"/>
      <c r="N17" s="42">
        <f>2*I17*J17*(8+4)</f>
        <v>240</v>
      </c>
      <c r="O17" s="41" t="s">
        <v>117</v>
      </c>
      <c r="P17" s="210" t="s">
        <v>81</v>
      </c>
      <c r="Q17" s="210"/>
      <c r="R17" s="41" t="s">
        <v>363</v>
      </c>
      <c r="S17" s="203">
        <v>20000</v>
      </c>
      <c r="T17" s="203"/>
      <c r="U17" s="17" t="s">
        <v>354</v>
      </c>
    </row>
    <row r="18" spans="1:21" ht="14.25" customHeight="1" x14ac:dyDescent="0.35">
      <c r="A18" s="160" t="s">
        <v>229</v>
      </c>
      <c r="B18" s="529"/>
      <c r="C18" s="191" t="s">
        <v>237</v>
      </c>
      <c r="D18" s="220">
        <v>40</v>
      </c>
      <c r="E18" s="199">
        <v>40</v>
      </c>
      <c r="F18" s="364"/>
      <c r="H18" s="363"/>
      <c r="I18" s="273">
        <v>3</v>
      </c>
      <c r="J18" s="198">
        <v>40</v>
      </c>
      <c r="K18" s="118"/>
      <c r="L18" s="206"/>
      <c r="M18" s="373"/>
      <c r="N18" s="42">
        <f>2*I18*J18*(8+4)</f>
        <v>2880</v>
      </c>
      <c r="O18" s="41" t="s">
        <v>117</v>
      </c>
      <c r="P18" s="210" t="s">
        <v>81</v>
      </c>
      <c r="Q18" s="195" t="s">
        <v>343</v>
      </c>
      <c r="R18" s="41" t="s">
        <v>364</v>
      </c>
      <c r="S18" s="106">
        <v>200</v>
      </c>
      <c r="T18" s="199">
        <v>10</v>
      </c>
      <c r="U18" s="53" t="s">
        <v>355</v>
      </c>
    </row>
    <row r="19" spans="1:21" x14ac:dyDescent="0.35">
      <c r="A19" s="185" t="s">
        <v>229</v>
      </c>
      <c r="B19" s="51" t="s">
        <v>242</v>
      </c>
      <c r="C19" s="191" t="s">
        <v>237</v>
      </c>
      <c r="D19" s="222">
        <v>128</v>
      </c>
      <c r="E19" s="270"/>
      <c r="F19" s="221">
        <v>3</v>
      </c>
      <c r="G19" s="204">
        <v>1</v>
      </c>
      <c r="H19" s="363" t="s">
        <v>419</v>
      </c>
      <c r="I19" s="204"/>
      <c r="J19" s="204"/>
      <c r="K19" s="114">
        <v>3</v>
      </c>
      <c r="L19" s="204" t="s">
        <v>433</v>
      </c>
      <c r="M19" s="363" t="s">
        <v>429</v>
      </c>
      <c r="N19" s="204">
        <f>F44</f>
        <v>33587738</v>
      </c>
      <c r="O19" s="42"/>
      <c r="P19" s="195" t="s">
        <v>81</v>
      </c>
      <c r="Q19" s="195" t="s">
        <v>343</v>
      </c>
      <c r="R19" s="204"/>
      <c r="S19" s="204">
        <v>20</v>
      </c>
      <c r="T19" s="199">
        <v>64</v>
      </c>
      <c r="U19" s="53" t="s">
        <v>356</v>
      </c>
    </row>
    <row r="20" spans="1:21" x14ac:dyDescent="0.35">
      <c r="A20" s="18" t="s">
        <v>165</v>
      </c>
      <c r="B20" s="51" t="s">
        <v>241</v>
      </c>
      <c r="C20" s="191" t="s">
        <v>237</v>
      </c>
      <c r="D20" s="222">
        <v>8</v>
      </c>
      <c r="E20" s="270">
        <v>1</v>
      </c>
      <c r="F20" s="221">
        <v>1</v>
      </c>
      <c r="G20" s="198"/>
      <c r="H20" s="347"/>
      <c r="I20" s="166">
        <v>6</v>
      </c>
      <c r="J20" s="166">
        <v>8</v>
      </c>
      <c r="K20" s="368"/>
      <c r="L20" s="166"/>
      <c r="M20" s="347"/>
      <c r="N20" s="166">
        <f>I20*J20*(8+4)+I20*(F20*D20+E20)</f>
        <v>630</v>
      </c>
      <c r="O20" s="166" t="s">
        <v>105</v>
      </c>
      <c r="P20" s="198" t="s">
        <v>81</v>
      </c>
      <c r="Q20" s="195" t="s">
        <v>343</v>
      </c>
      <c r="R20" s="195" t="s">
        <v>365</v>
      </c>
      <c r="S20" s="204">
        <v>10</v>
      </c>
      <c r="T20" s="199">
        <v>10</v>
      </c>
      <c r="U20" s="54" t="s">
        <v>357</v>
      </c>
    </row>
    <row r="21" spans="1:21" ht="14.25" customHeight="1" x14ac:dyDescent="0.35">
      <c r="A21" s="19" t="s">
        <v>376</v>
      </c>
      <c r="B21" s="19" t="s">
        <v>242</v>
      </c>
      <c r="C21" s="343" t="s">
        <v>237</v>
      </c>
      <c r="D21" s="235" t="s">
        <v>431</v>
      </c>
      <c r="E21" s="41"/>
      <c r="F21" s="103">
        <v>1</v>
      </c>
      <c r="G21" s="166"/>
      <c r="H21" s="347" t="s">
        <v>430</v>
      </c>
      <c r="I21" s="166"/>
      <c r="J21" s="166"/>
      <c r="K21" s="368">
        <v>1</v>
      </c>
      <c r="L21" s="166">
        <v>16</v>
      </c>
      <c r="M21" s="347">
        <v>15</v>
      </c>
      <c r="N21" s="166">
        <f>F51</f>
        <v>462144</v>
      </c>
      <c r="O21" s="166"/>
      <c r="P21" s="166" t="s">
        <v>131</v>
      </c>
      <c r="Q21" s="166"/>
      <c r="R21" s="166"/>
      <c r="S21" s="166"/>
      <c r="T21" s="166"/>
      <c r="U21" s="28" t="s">
        <v>358</v>
      </c>
    </row>
    <row r="22" spans="1:21" ht="14.25" customHeight="1" x14ac:dyDescent="0.35">
      <c r="A22" s="55" t="s">
        <v>376</v>
      </c>
      <c r="B22" s="38" t="s">
        <v>242</v>
      </c>
      <c r="C22" s="343" t="s">
        <v>237</v>
      </c>
      <c r="D22" s="50">
        <v>5</v>
      </c>
      <c r="E22" s="41">
        <v>5</v>
      </c>
      <c r="F22" s="111"/>
      <c r="G22" s="41"/>
      <c r="H22" s="346"/>
      <c r="I22" s="41"/>
      <c r="J22" s="41"/>
      <c r="K22" s="111">
        <v>2</v>
      </c>
      <c r="L22" s="170" t="s">
        <v>540</v>
      </c>
      <c r="M22" s="346">
        <v>3</v>
      </c>
      <c r="N22" s="41">
        <f>M22*(9+4)</f>
        <v>39</v>
      </c>
      <c r="O22" s="41"/>
      <c r="P22" s="41"/>
      <c r="Q22" s="41"/>
      <c r="R22" s="41"/>
      <c r="S22" s="41"/>
      <c r="T22" s="41"/>
      <c r="U22" s="41" t="s">
        <v>36</v>
      </c>
    </row>
    <row r="23" spans="1:21" ht="14.25" customHeight="1" thickBot="1" x14ac:dyDescent="0.4">
      <c r="A23" s="75" t="s">
        <v>150</v>
      </c>
      <c r="B23" s="75" t="s">
        <v>243</v>
      </c>
      <c r="C23" s="75" t="s">
        <v>60</v>
      </c>
      <c r="D23" s="344">
        <v>2</v>
      </c>
      <c r="E23" s="344"/>
      <c r="F23" s="365"/>
      <c r="G23" s="345">
        <v>1</v>
      </c>
      <c r="H23" s="348">
        <v>6</v>
      </c>
      <c r="I23" s="344"/>
      <c r="J23" s="344"/>
      <c r="K23" s="365"/>
      <c r="L23" s="344"/>
      <c r="M23" s="348"/>
      <c r="N23" s="344">
        <f>H23*D23+H23</f>
        <v>18</v>
      </c>
      <c r="O23" s="344"/>
      <c r="P23" s="344"/>
      <c r="Q23" s="344"/>
      <c r="R23" s="344"/>
      <c r="S23" s="350">
        <v>40000</v>
      </c>
      <c r="T23" s="344"/>
      <c r="U23" s="280" t="s">
        <v>507</v>
      </c>
    </row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>
      <c r="A27" s="224" t="s">
        <v>153</v>
      </c>
      <c r="B27" s="219"/>
      <c r="C27" s="219" t="s">
        <v>367</v>
      </c>
      <c r="D27" s="219" t="s">
        <v>378</v>
      </c>
      <c r="E27" s="229" t="s">
        <v>397</v>
      </c>
    </row>
    <row r="28" spans="1:21" ht="14.25" customHeight="1" x14ac:dyDescent="0.35">
      <c r="A28" s="225" t="s">
        <v>394</v>
      </c>
      <c r="B28" s="219">
        <v>100</v>
      </c>
      <c r="C28" s="227"/>
      <c r="D28" s="227"/>
      <c r="E28" s="227"/>
    </row>
    <row r="29" spans="1:21" ht="14.25" customHeight="1" x14ac:dyDescent="0.35">
      <c r="A29" s="225" t="s">
        <v>395</v>
      </c>
      <c r="B29" s="219">
        <v>8</v>
      </c>
      <c r="C29" s="227"/>
      <c r="D29" s="227"/>
      <c r="E29" s="227"/>
    </row>
    <row r="30" spans="1:21" ht="14.25" customHeight="1" x14ac:dyDescent="0.35">
      <c r="A30" s="225" t="s">
        <v>396</v>
      </c>
      <c r="B30" s="219">
        <v>1</v>
      </c>
      <c r="C30" s="227"/>
      <c r="D30" s="227"/>
      <c r="E30" s="227"/>
    </row>
    <row r="31" spans="1:21" ht="14.25" customHeight="1" x14ac:dyDescent="0.35">
      <c r="A31" s="225" t="s">
        <v>398</v>
      </c>
      <c r="B31" s="219">
        <v>4</v>
      </c>
      <c r="C31" s="227"/>
      <c r="D31" s="227"/>
      <c r="E31" s="227"/>
    </row>
    <row r="32" spans="1:21" ht="14.25" customHeight="1" x14ac:dyDescent="0.35">
      <c r="A32" s="225" t="s">
        <v>399</v>
      </c>
      <c r="B32" s="219">
        <v>1</v>
      </c>
      <c r="C32" s="227"/>
      <c r="D32" s="227"/>
      <c r="E32" s="227"/>
    </row>
    <row r="33" spans="1:20" ht="14.25" customHeight="1" x14ac:dyDescent="0.35">
      <c r="A33" s="224" t="s">
        <v>392</v>
      </c>
      <c r="B33" s="219"/>
      <c r="C33" s="227"/>
      <c r="D33" s="227"/>
      <c r="E33" s="227"/>
    </row>
    <row r="34" spans="1:20" ht="14.25" customHeight="1" x14ac:dyDescent="0.35">
      <c r="A34" s="219" t="s">
        <v>393</v>
      </c>
      <c r="B34" s="219"/>
      <c r="C34" s="227">
        <f>B28</f>
        <v>100</v>
      </c>
      <c r="D34" s="227">
        <f>B28*16</f>
        <v>1600</v>
      </c>
      <c r="E34" s="227">
        <f>(B31*C34+1)</f>
        <v>401</v>
      </c>
    </row>
    <row r="35" spans="1:20" ht="14.25" customHeight="1" x14ac:dyDescent="0.35"/>
    <row r="36" spans="1:20" s="193" customFormat="1" ht="43.5" x14ac:dyDescent="0.35">
      <c r="A36" s="239" t="s">
        <v>415</v>
      </c>
      <c r="B36" s="240" t="s">
        <v>367</v>
      </c>
      <c r="C36" s="240" t="s">
        <v>378</v>
      </c>
      <c r="D36" s="232" t="s">
        <v>432</v>
      </c>
      <c r="E36" s="232" t="s">
        <v>408</v>
      </c>
      <c r="F36" s="241" t="s">
        <v>409</v>
      </c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ht="14.25" customHeight="1" x14ac:dyDescent="0.35">
      <c r="A37" s="225" t="s">
        <v>399</v>
      </c>
      <c r="B37" s="227"/>
      <c r="C37" s="227"/>
      <c r="D37" s="226"/>
      <c r="E37" s="220"/>
      <c r="F37" s="227"/>
    </row>
    <row r="38" spans="1:20" s="238" customFormat="1" ht="14.25" customHeight="1" x14ac:dyDescent="0.35">
      <c r="A38" s="228" t="s">
        <v>410</v>
      </c>
      <c r="B38" s="227" t="s">
        <v>411</v>
      </c>
      <c r="C38" s="227" t="s">
        <v>412</v>
      </c>
      <c r="D38" s="228">
        <v>64</v>
      </c>
      <c r="E38" s="226">
        <v>7</v>
      </c>
      <c r="F38" s="227">
        <f>D38*(E38+1)</f>
        <v>512</v>
      </c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</row>
    <row r="39" spans="1:20" ht="14.25" customHeight="1" x14ac:dyDescent="0.35">
      <c r="A39" s="228" t="s">
        <v>410</v>
      </c>
      <c r="B39" s="227" t="s">
        <v>413</v>
      </c>
      <c r="C39" s="227" t="s">
        <v>414</v>
      </c>
      <c r="D39" s="226">
        <v>2</v>
      </c>
      <c r="E39" s="226">
        <v>5</v>
      </c>
      <c r="F39" s="227">
        <f>D39*(E39+1)</f>
        <v>12</v>
      </c>
    </row>
    <row r="40" spans="1:20" ht="14.25" customHeight="1" x14ac:dyDescent="0.35">
      <c r="A40" s="228" t="s">
        <v>410</v>
      </c>
      <c r="B40" s="227" t="s">
        <v>416</v>
      </c>
      <c r="C40" s="227" t="s">
        <v>417</v>
      </c>
      <c r="D40" s="226">
        <v>2</v>
      </c>
      <c r="E40" s="226">
        <v>3</v>
      </c>
      <c r="F40" s="227">
        <f>D40*(E40+1)</f>
        <v>8</v>
      </c>
    </row>
    <row r="41" spans="1:20" ht="14.25" customHeight="1" x14ac:dyDescent="0.35">
      <c r="A41" s="228" t="s">
        <v>420</v>
      </c>
      <c r="B41" s="227" t="s">
        <v>421</v>
      </c>
      <c r="C41" s="227" t="s">
        <v>422</v>
      </c>
      <c r="D41" s="226"/>
      <c r="E41" s="226"/>
      <c r="F41" s="227">
        <f>4096*4096+4096</f>
        <v>16781312</v>
      </c>
    </row>
    <row r="42" spans="1:20" ht="14.25" customHeight="1" x14ac:dyDescent="0.35">
      <c r="A42" s="228" t="s">
        <v>420</v>
      </c>
      <c r="B42" s="227" t="s">
        <v>422</v>
      </c>
      <c r="C42" s="227" t="s">
        <v>422</v>
      </c>
      <c r="D42" s="226"/>
      <c r="E42" s="226"/>
      <c r="F42" s="227">
        <f>4096*4096+4096</f>
        <v>16781312</v>
      </c>
    </row>
    <row r="43" spans="1:20" ht="14.25" customHeight="1" x14ac:dyDescent="0.35">
      <c r="A43" s="228" t="s">
        <v>420</v>
      </c>
      <c r="B43" s="227" t="s">
        <v>422</v>
      </c>
      <c r="C43" s="227" t="s">
        <v>423</v>
      </c>
      <c r="D43" s="226"/>
      <c r="E43" s="226"/>
      <c r="F43" s="227">
        <f>4096*6+6</f>
        <v>24582</v>
      </c>
    </row>
    <row r="44" spans="1:20" ht="14.25" customHeight="1" x14ac:dyDescent="0.35">
      <c r="A44" s="228" t="s">
        <v>418</v>
      </c>
      <c r="B44" s="228"/>
      <c r="C44" s="226"/>
      <c r="D44" s="226"/>
      <c r="E44" s="226"/>
      <c r="F44" s="226">
        <f>SUM(F38:F43)</f>
        <v>33587738</v>
      </c>
      <c r="Q44" s="206"/>
    </row>
    <row r="45" spans="1:20" ht="14.25" customHeight="1" x14ac:dyDescent="0.35"/>
    <row r="46" spans="1:20" s="193" customFormat="1" ht="43.5" x14ac:dyDescent="0.35">
      <c r="A46" s="239" t="s">
        <v>424</v>
      </c>
      <c r="B46" s="240" t="s">
        <v>367</v>
      </c>
      <c r="C46" s="240" t="s">
        <v>378</v>
      </c>
      <c r="D46" s="232" t="s">
        <v>432</v>
      </c>
      <c r="E46" s="232" t="s">
        <v>408</v>
      </c>
      <c r="F46" s="241" t="s">
        <v>409</v>
      </c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ht="14.25" customHeight="1" x14ac:dyDescent="0.35">
      <c r="A47" s="225" t="s">
        <v>399</v>
      </c>
      <c r="B47" s="227"/>
      <c r="C47" s="227"/>
      <c r="D47" s="226"/>
      <c r="E47" s="220"/>
      <c r="F47" s="227"/>
    </row>
    <row r="48" spans="1:20" ht="14.25" customHeight="1" x14ac:dyDescent="0.35">
      <c r="A48" s="228" t="s">
        <v>410</v>
      </c>
      <c r="B48" s="227" t="s">
        <v>431</v>
      </c>
      <c r="C48" s="227"/>
      <c r="D48" s="226">
        <v>16</v>
      </c>
      <c r="E48" s="226">
        <v>15</v>
      </c>
      <c r="F48" s="227">
        <f>D48*(E48+1)</f>
        <v>256</v>
      </c>
    </row>
    <row r="49" spans="1:8" ht="14.25" customHeight="1" x14ac:dyDescent="0.35">
      <c r="A49" s="228" t="s">
        <v>420</v>
      </c>
      <c r="B49" s="227" t="s">
        <v>434</v>
      </c>
      <c r="C49" s="227" t="s">
        <v>435</v>
      </c>
      <c r="D49" s="226"/>
      <c r="E49" s="226"/>
      <c r="F49" s="227">
        <f>15*60*16*32+32</f>
        <v>460832</v>
      </c>
    </row>
    <row r="50" spans="1:8" ht="14.25" customHeight="1" x14ac:dyDescent="0.35">
      <c r="A50" s="228" t="s">
        <v>420</v>
      </c>
      <c r="B50" s="227" t="s">
        <v>435</v>
      </c>
      <c r="C50" s="227">
        <v>1</v>
      </c>
      <c r="D50" s="226"/>
      <c r="E50" s="226"/>
      <c r="F50" s="227">
        <f>32*32+32</f>
        <v>1056</v>
      </c>
    </row>
    <row r="51" spans="1:8" ht="14.25" customHeight="1" x14ac:dyDescent="0.35">
      <c r="A51" s="228" t="s">
        <v>418</v>
      </c>
      <c r="B51" s="228"/>
      <c r="C51" s="226"/>
      <c r="D51" s="226"/>
      <c r="E51" s="226"/>
      <c r="F51" s="226">
        <f>SUM(F48:F50)</f>
        <v>462144</v>
      </c>
    </row>
    <row r="52" spans="1:8" ht="14.25" customHeight="1" x14ac:dyDescent="0.35"/>
    <row r="53" spans="1:8" ht="14.25" customHeight="1" x14ac:dyDescent="0.35"/>
    <row r="54" spans="1:8" ht="43.5" x14ac:dyDescent="0.35">
      <c r="A54" s="239" t="s">
        <v>526</v>
      </c>
      <c r="B54" s="378" t="s">
        <v>367</v>
      </c>
      <c r="C54" s="225" t="s">
        <v>368</v>
      </c>
      <c r="D54" s="225" t="s">
        <v>530</v>
      </c>
      <c r="E54" s="240" t="s">
        <v>378</v>
      </c>
      <c r="F54" s="232" t="s">
        <v>432</v>
      </c>
      <c r="G54" s="232" t="s">
        <v>408</v>
      </c>
      <c r="H54" s="241" t="s">
        <v>409</v>
      </c>
    </row>
    <row r="55" spans="1:8" ht="14.25" customHeight="1" x14ac:dyDescent="0.35">
      <c r="A55" s="224" t="s">
        <v>392</v>
      </c>
      <c r="C55" s="219"/>
      <c r="D55" s="219"/>
      <c r="E55" s="227"/>
      <c r="F55" s="226"/>
      <c r="G55" s="220"/>
      <c r="H55" s="227"/>
    </row>
    <row r="56" spans="1:8" ht="14.25" customHeight="1" x14ac:dyDescent="0.35">
      <c r="A56" s="228" t="s">
        <v>393</v>
      </c>
      <c r="B56" s="379" t="s">
        <v>527</v>
      </c>
      <c r="C56" s="219"/>
      <c r="D56" s="219"/>
      <c r="E56" s="227" t="s">
        <v>527</v>
      </c>
      <c r="F56" s="226">
        <v>1</v>
      </c>
      <c r="G56" s="226">
        <v>10</v>
      </c>
      <c r="H56" s="227">
        <f>F56*(G56+1)</f>
        <v>11</v>
      </c>
    </row>
    <row r="57" spans="1:8" ht="14.25" customHeight="1" x14ac:dyDescent="0.35">
      <c r="A57" s="228" t="s">
        <v>393</v>
      </c>
      <c r="B57" s="379" t="s">
        <v>527</v>
      </c>
      <c r="C57" s="219"/>
      <c r="D57" s="219"/>
      <c r="E57" s="227" t="s">
        <v>528</v>
      </c>
      <c r="F57" s="226">
        <v>1</v>
      </c>
      <c r="G57" s="226">
        <v>3</v>
      </c>
      <c r="H57" s="227">
        <f>F57*(G57+1)</f>
        <v>4</v>
      </c>
    </row>
    <row r="58" spans="1:8" ht="14.25" customHeight="1" x14ac:dyDescent="0.35">
      <c r="A58" s="228" t="s">
        <v>393</v>
      </c>
      <c r="B58" s="379" t="s">
        <v>528</v>
      </c>
      <c r="C58" s="219"/>
      <c r="D58" s="219"/>
      <c r="E58" s="227" t="s">
        <v>529</v>
      </c>
      <c r="F58" s="226">
        <v>1</v>
      </c>
      <c r="G58" s="226">
        <v>1</v>
      </c>
      <c r="H58" s="227">
        <f>F58*(G58+1)</f>
        <v>2</v>
      </c>
    </row>
    <row r="59" spans="1:8" ht="14.25" customHeight="1" x14ac:dyDescent="0.35">
      <c r="A59" s="377" t="s">
        <v>19</v>
      </c>
      <c r="B59" s="379"/>
      <c r="C59" s="219"/>
      <c r="D59" s="219"/>
      <c r="E59" s="227"/>
      <c r="F59" s="226"/>
      <c r="G59" s="226"/>
      <c r="H59" s="227"/>
    </row>
    <row r="60" spans="1:8" ht="14.25" customHeight="1" x14ac:dyDescent="0.35">
      <c r="A60" s="377" t="s">
        <v>420</v>
      </c>
      <c r="B60" s="379">
        <v>12</v>
      </c>
      <c r="C60" s="219">
        <v>6</v>
      </c>
      <c r="D60" s="219">
        <v>200</v>
      </c>
      <c r="E60" s="227"/>
      <c r="F60" s="226"/>
      <c r="G60" s="226"/>
      <c r="H60" s="227">
        <f>C60*B60*D60+C60*D60</f>
        <v>15600</v>
      </c>
    </row>
    <row r="61" spans="1:8" ht="14.25" customHeight="1" x14ac:dyDescent="0.35">
      <c r="A61" s="377" t="s">
        <v>531</v>
      </c>
      <c r="B61" s="379"/>
      <c r="C61" s="219"/>
      <c r="D61" s="219"/>
      <c r="E61" s="227"/>
      <c r="F61" s="226"/>
      <c r="G61" s="226"/>
      <c r="H61" s="227"/>
    </row>
    <row r="62" spans="1:8" ht="14.25" customHeight="1" x14ac:dyDescent="0.35">
      <c r="A62" s="377" t="s">
        <v>420</v>
      </c>
      <c r="B62" s="379">
        <v>12</v>
      </c>
      <c r="C62" s="219">
        <v>1</v>
      </c>
      <c r="D62" s="219">
        <v>5</v>
      </c>
      <c r="E62" s="227"/>
      <c r="F62" s="226"/>
      <c r="G62" s="226"/>
      <c r="H62" s="227">
        <f>B62*C62*D62+D62</f>
        <v>65</v>
      </c>
    </row>
    <row r="63" spans="1:8" ht="14.25" customHeight="1" x14ac:dyDescent="0.35">
      <c r="A63" s="377" t="s">
        <v>420</v>
      </c>
      <c r="B63" s="379">
        <v>5</v>
      </c>
      <c r="C63" s="219">
        <v>1</v>
      </c>
      <c r="D63" s="219">
        <v>1</v>
      </c>
      <c r="E63" s="227"/>
      <c r="F63" s="226"/>
      <c r="G63" s="226"/>
      <c r="H63" s="227">
        <f>B63*C63*D63+D63</f>
        <v>6</v>
      </c>
    </row>
    <row r="64" spans="1:8" ht="14.25" customHeight="1" x14ac:dyDescent="0.35">
      <c r="A64" s="228" t="s">
        <v>418</v>
      </c>
      <c r="B64" s="380"/>
      <c r="C64" s="219"/>
      <c r="D64" s="219"/>
      <c r="E64" s="226"/>
      <c r="F64" s="226"/>
      <c r="G64" s="226"/>
      <c r="H64" s="226">
        <f>SUM(H56:H63)</f>
        <v>15688</v>
      </c>
    </row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</sheetData>
  <mergeCells count="19">
    <mergeCell ref="A2:A3"/>
    <mergeCell ref="B2:B3"/>
    <mergeCell ref="C2:C3"/>
    <mergeCell ref="D2:D3"/>
    <mergeCell ref="E2:E3"/>
    <mergeCell ref="B17:B18"/>
    <mergeCell ref="F2:H2"/>
    <mergeCell ref="D1:O1"/>
    <mergeCell ref="P1:U1"/>
    <mergeCell ref="K2:M2"/>
    <mergeCell ref="I2:J2"/>
    <mergeCell ref="T2:T3"/>
    <mergeCell ref="U2:U3"/>
    <mergeCell ref="N2:N3"/>
    <mergeCell ref="O2:O3"/>
    <mergeCell ref="P2:P3"/>
    <mergeCell ref="Q2:Q3"/>
    <mergeCell ref="R2:R3"/>
    <mergeCell ref="S2:S3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9E87-937B-41DE-8EF0-754C146AFFD6}">
  <dimension ref="A1:W996"/>
  <sheetViews>
    <sheetView workbookViewId="0">
      <selection activeCell="G7" sqref="G7"/>
    </sheetView>
  </sheetViews>
  <sheetFormatPr defaultColWidth="14.453125" defaultRowHeight="14.5" x14ac:dyDescent="0.35"/>
  <cols>
    <col min="1" max="1" width="23.54296875" customWidth="1"/>
    <col min="2" max="2" width="8.81640625" bestFit="1" customWidth="1"/>
    <col min="3" max="3" width="15.1796875" style="106" bestFit="1" customWidth="1"/>
    <col min="4" max="4" width="11.1796875" style="27" customWidth="1"/>
    <col min="5" max="5" width="9.26953125" customWidth="1"/>
    <col min="6" max="6" width="8.26953125" customWidth="1"/>
    <col min="7" max="8" width="16.54296875" customWidth="1"/>
    <col min="9" max="9" width="32.453125" customWidth="1"/>
    <col min="10" max="10" width="10.26953125" customWidth="1"/>
    <col min="11" max="23" width="8.7265625" customWidth="1"/>
  </cols>
  <sheetData>
    <row r="1" spans="1:23" ht="14.15" customHeight="1" x14ac:dyDescent="0.35">
      <c r="A1" s="331" t="s">
        <v>231</v>
      </c>
      <c r="B1" s="332"/>
      <c r="C1" s="156" t="s">
        <v>232</v>
      </c>
      <c r="D1" s="82" t="s">
        <v>41</v>
      </c>
      <c r="E1" s="333" t="s">
        <v>253</v>
      </c>
      <c r="F1" s="548" t="s">
        <v>234</v>
      </c>
      <c r="G1" s="548"/>
      <c r="H1" s="334" t="s">
        <v>369</v>
      </c>
      <c r="I1" s="335" t="s">
        <v>148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x14ac:dyDescent="0.35">
      <c r="A2" s="261" t="s">
        <v>70</v>
      </c>
      <c r="B2" s="261"/>
      <c r="C2" s="103" t="s">
        <v>153</v>
      </c>
      <c r="D2" s="336" t="s">
        <v>237</v>
      </c>
      <c r="E2" s="337">
        <v>20</v>
      </c>
      <c r="F2" s="339" t="s">
        <v>238</v>
      </c>
      <c r="G2" s="384" t="s">
        <v>538</v>
      </c>
      <c r="H2" s="244">
        <v>244</v>
      </c>
      <c r="I2" s="103" t="s">
        <v>160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x14ac:dyDescent="0.35">
      <c r="A3" s="336" t="s">
        <v>228</v>
      </c>
      <c r="B3" s="342" t="s">
        <v>165</v>
      </c>
      <c r="C3" s="221" t="s">
        <v>241</v>
      </c>
      <c r="D3" s="339" t="s">
        <v>237</v>
      </c>
      <c r="E3" s="337">
        <v>20</v>
      </c>
      <c r="F3" s="336" t="s">
        <v>238</v>
      </c>
      <c r="G3" s="341">
        <v>4.2999999999999997E-2</v>
      </c>
      <c r="H3" s="337">
        <v>630</v>
      </c>
      <c r="I3" s="103" t="s">
        <v>166</v>
      </c>
    </row>
    <row r="4" spans="1:23" ht="14.25" customHeight="1" x14ac:dyDescent="0.35">
      <c r="A4" s="336" t="s">
        <v>228</v>
      </c>
      <c r="B4" s="336" t="s">
        <v>230</v>
      </c>
      <c r="C4" s="103" t="s">
        <v>242</v>
      </c>
      <c r="D4" s="339" t="s">
        <v>237</v>
      </c>
      <c r="E4" s="337">
        <v>20</v>
      </c>
      <c r="F4" s="336" t="s">
        <v>238</v>
      </c>
      <c r="G4" s="341">
        <v>0.08</v>
      </c>
      <c r="H4" s="386">
        <v>30</v>
      </c>
      <c r="I4" s="103" t="s">
        <v>36</v>
      </c>
    </row>
    <row r="5" spans="1:23" ht="14.25" customHeight="1" x14ac:dyDescent="0.35">
      <c r="A5" s="336" t="s">
        <v>226</v>
      </c>
      <c r="B5" s="336"/>
      <c r="C5" s="261" t="s">
        <v>227</v>
      </c>
      <c r="D5" s="336" t="s">
        <v>237</v>
      </c>
      <c r="E5" s="337">
        <v>20</v>
      </c>
      <c r="F5" s="338" t="s">
        <v>238</v>
      </c>
      <c r="G5" s="385">
        <v>0.1</v>
      </c>
      <c r="H5" s="337">
        <v>117</v>
      </c>
      <c r="I5" s="261" t="s">
        <v>539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14.25" customHeight="1" x14ac:dyDescent="0.35">
      <c r="A6" s="336" t="s">
        <v>226</v>
      </c>
      <c r="B6" s="336"/>
      <c r="C6" s="261" t="s">
        <v>227</v>
      </c>
      <c r="D6" s="336" t="s">
        <v>239</v>
      </c>
      <c r="E6" s="381">
        <v>20</v>
      </c>
      <c r="F6" s="340" t="s">
        <v>238</v>
      </c>
      <c r="G6" s="385">
        <v>6.9999999999999999E-6</v>
      </c>
      <c r="H6" s="337">
        <v>9111</v>
      </c>
      <c r="I6" s="103" t="s">
        <v>18</v>
      </c>
    </row>
    <row r="7" spans="1:23" ht="15" customHeight="1" x14ac:dyDescent="0.35">
      <c r="A7" s="336" t="s">
        <v>226</v>
      </c>
      <c r="B7" s="336"/>
      <c r="C7" s="262" t="s">
        <v>19</v>
      </c>
      <c r="D7" s="336" t="s">
        <v>237</v>
      </c>
      <c r="E7" s="337">
        <v>20</v>
      </c>
      <c r="F7" s="339" t="s">
        <v>238</v>
      </c>
      <c r="G7" s="341">
        <v>6.0000000000000001E-3</v>
      </c>
      <c r="H7" s="337">
        <v>15688</v>
      </c>
      <c r="I7" s="103" t="s">
        <v>336</v>
      </c>
    </row>
    <row r="8" spans="1:23" ht="14.25" customHeight="1" x14ac:dyDescent="0.35"/>
    <row r="9" spans="1:23" ht="14.25" customHeight="1" x14ac:dyDescent="0.35"/>
    <row r="10" spans="1:23" ht="14.25" customHeight="1" x14ac:dyDescent="0.35"/>
    <row r="11" spans="1:23" ht="14.25" customHeight="1" x14ac:dyDescent="0.35"/>
    <row r="12" spans="1:23" ht="14.25" customHeight="1" x14ac:dyDescent="0.35"/>
    <row r="13" spans="1:23" ht="14.25" customHeight="1" x14ac:dyDescent="0.35"/>
    <row r="14" spans="1:23" ht="14.25" customHeight="1" x14ac:dyDescent="0.35"/>
    <row r="15" spans="1:23" ht="14.25" customHeight="1" x14ac:dyDescent="0.35"/>
    <row r="16" spans="1:2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</sheetData>
  <autoFilter ref="A1:I7" xr:uid="{863A9E87-937B-41DE-8EF0-754C146AFFD6}">
    <filterColumn colId="5" showButton="0"/>
    <sortState xmlns:xlrd2="http://schemas.microsoft.com/office/spreadsheetml/2017/richdata2" ref="A2:I7">
      <sortCondition ref="C1:C7"/>
    </sortState>
  </autoFilter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3C24-C155-49B5-BFA7-4C3E96513FC6}">
  <dimension ref="A1:X1015"/>
  <sheetViews>
    <sheetView tabSelected="1" workbookViewId="0">
      <selection activeCell="C23" sqref="C23"/>
    </sheetView>
  </sheetViews>
  <sheetFormatPr defaultColWidth="14.453125" defaultRowHeight="14.5" x14ac:dyDescent="0.35"/>
  <cols>
    <col min="1" max="2" width="10" customWidth="1"/>
    <col min="3" max="3" width="11.453125" style="236" customWidth="1"/>
    <col min="4" max="4" width="12.54296875" style="236" customWidth="1"/>
    <col min="5" max="5" width="13.453125" customWidth="1"/>
    <col min="6" max="6" width="10.1796875" customWidth="1"/>
    <col min="7" max="7" width="13.08984375" customWidth="1"/>
    <col min="8" max="8" width="9" customWidth="1"/>
    <col min="9" max="9" width="7.7265625" customWidth="1"/>
    <col min="10" max="10" width="8.7265625" customWidth="1"/>
    <col min="11" max="11" width="10.26953125" customWidth="1"/>
    <col min="12" max="24" width="8.7265625" customWidth="1"/>
  </cols>
  <sheetData>
    <row r="1" spans="1:24" ht="14.25" customHeight="1" x14ac:dyDescent="0.35">
      <c r="A1" s="495" t="s">
        <v>551</v>
      </c>
      <c r="B1" s="461"/>
      <c r="C1" s="80" t="s">
        <v>448</v>
      </c>
      <c r="D1" s="80" t="s">
        <v>41</v>
      </c>
      <c r="E1" s="80" t="s">
        <v>92</v>
      </c>
      <c r="F1" s="80" t="s">
        <v>51</v>
      </c>
      <c r="G1" s="80" t="s">
        <v>77</v>
      </c>
      <c r="H1" s="80" t="s">
        <v>52</v>
      </c>
      <c r="I1" s="80" t="s">
        <v>49</v>
      </c>
      <c r="J1" s="19" t="s">
        <v>497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5">
      <c r="A2" s="551" t="s">
        <v>40</v>
      </c>
      <c r="B2" s="460"/>
      <c r="C2" s="508" t="s">
        <v>143</v>
      </c>
      <c r="D2" s="79" t="s">
        <v>484</v>
      </c>
      <c r="E2" s="79" t="s">
        <v>95</v>
      </c>
      <c r="F2" s="79"/>
      <c r="G2" s="80" t="s">
        <v>163</v>
      </c>
      <c r="H2" s="79" t="s">
        <v>164</v>
      </c>
      <c r="I2" s="79"/>
      <c r="J2" s="44" t="s">
        <v>548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35">
      <c r="A3" s="570"/>
      <c r="B3" s="446"/>
      <c r="C3" s="508"/>
      <c r="D3" s="309" t="s">
        <v>42</v>
      </c>
      <c r="E3" s="553" t="s">
        <v>81</v>
      </c>
      <c r="F3" s="311" t="s">
        <v>84</v>
      </c>
      <c r="G3" s="313"/>
      <c r="H3" s="315" t="s">
        <v>54</v>
      </c>
      <c r="I3" s="315" t="s">
        <v>50</v>
      </c>
      <c r="J3" s="30" t="s">
        <v>53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35">
      <c r="A4" s="570"/>
      <c r="B4" s="446"/>
      <c r="C4" s="508"/>
      <c r="D4" s="85" t="s">
        <v>60</v>
      </c>
      <c r="E4" s="484"/>
      <c r="F4" s="311" t="s">
        <v>86</v>
      </c>
      <c r="G4" s="311" t="s">
        <v>85</v>
      </c>
      <c r="H4" s="315" t="s">
        <v>54</v>
      </c>
      <c r="I4" s="315" t="s">
        <v>59</v>
      </c>
      <c r="J4" s="30" t="s">
        <v>57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35">
      <c r="A5" s="570"/>
      <c r="B5" s="446"/>
      <c r="C5" s="508"/>
      <c r="D5" s="485" t="s">
        <v>473</v>
      </c>
      <c r="E5" s="552" t="s">
        <v>91</v>
      </c>
      <c r="F5" s="552" t="s">
        <v>84</v>
      </c>
      <c r="G5" s="268" t="s">
        <v>87</v>
      </c>
      <c r="H5" s="549" t="s">
        <v>79</v>
      </c>
      <c r="I5" s="320" t="s">
        <v>78</v>
      </c>
      <c r="J5" s="161" t="s">
        <v>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35">
      <c r="A6" s="570"/>
      <c r="B6" s="446"/>
      <c r="C6" s="508"/>
      <c r="D6" s="486"/>
      <c r="E6" s="483"/>
      <c r="F6" s="484"/>
      <c r="G6" s="268" t="s">
        <v>93</v>
      </c>
      <c r="H6" s="550"/>
      <c r="I6" s="321" t="s">
        <v>380</v>
      </c>
      <c r="J6" s="188" t="s">
        <v>379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35">
      <c r="A7" s="570"/>
      <c r="B7" s="446"/>
      <c r="C7" s="508"/>
      <c r="D7" s="486"/>
      <c r="E7" s="484"/>
      <c r="F7" s="399" t="s">
        <v>86</v>
      </c>
      <c r="G7" s="399" t="s">
        <v>93</v>
      </c>
      <c r="H7" s="244" t="s">
        <v>96</v>
      </c>
      <c r="I7" s="244"/>
      <c r="J7" s="420" t="s">
        <v>100</v>
      </c>
    </row>
    <row r="8" spans="1:24" ht="14.25" customHeight="1" x14ac:dyDescent="0.35">
      <c r="A8" s="570"/>
      <c r="B8" s="446"/>
      <c r="C8" s="508"/>
      <c r="D8" s="486"/>
      <c r="E8" s="552" t="s">
        <v>95</v>
      </c>
      <c r="F8" s="400"/>
      <c r="G8" s="400"/>
      <c r="H8" s="244" t="s">
        <v>97</v>
      </c>
      <c r="I8" s="244"/>
      <c r="J8" s="529"/>
    </row>
    <row r="9" spans="1:24" ht="14.25" customHeight="1" x14ac:dyDescent="0.35">
      <c r="A9" s="570"/>
      <c r="B9" s="446"/>
      <c r="C9" s="508"/>
      <c r="D9" s="486"/>
      <c r="E9" s="483"/>
      <c r="F9" s="268"/>
      <c r="G9" s="268" t="s">
        <v>88</v>
      </c>
      <c r="H9" s="244"/>
      <c r="I9" s="244"/>
      <c r="J9" s="43" t="s">
        <v>101</v>
      </c>
    </row>
    <row r="10" spans="1:24" ht="14.25" customHeight="1" x14ac:dyDescent="0.35">
      <c r="A10" s="570"/>
      <c r="B10" s="446"/>
      <c r="C10" s="509"/>
      <c r="D10" s="486"/>
      <c r="E10" s="312"/>
      <c r="F10" s="312" t="s">
        <v>86</v>
      </c>
      <c r="G10" s="312"/>
      <c r="H10" s="313" t="s">
        <v>106</v>
      </c>
      <c r="I10" s="322"/>
      <c r="J10" s="26" t="s">
        <v>18</v>
      </c>
    </row>
    <row r="11" spans="1:24" ht="14.25" customHeight="1" x14ac:dyDescent="0.35">
      <c r="A11" s="570"/>
      <c r="B11" s="446"/>
      <c r="C11" s="258" t="s">
        <v>19</v>
      </c>
      <c r="D11" s="487"/>
      <c r="E11" s="557" t="s">
        <v>68</v>
      </c>
      <c r="F11" s="394"/>
      <c r="G11" s="311" t="s">
        <v>523</v>
      </c>
      <c r="H11" s="313" t="s">
        <v>54</v>
      </c>
      <c r="I11" s="257"/>
      <c r="J11" s="51" t="s">
        <v>336</v>
      </c>
    </row>
    <row r="12" spans="1:24" ht="14.15" customHeight="1" x14ac:dyDescent="0.35">
      <c r="A12" s="495"/>
      <c r="B12" s="461"/>
      <c r="C12" s="260" t="s">
        <v>133</v>
      </c>
      <c r="D12" s="271" t="s">
        <v>60</v>
      </c>
      <c r="E12" s="487"/>
      <c r="F12" s="311" t="s">
        <v>86</v>
      </c>
      <c r="G12" s="311" t="s">
        <v>385</v>
      </c>
      <c r="H12" s="316" t="s">
        <v>54</v>
      </c>
      <c r="I12" s="316" t="s">
        <v>59</v>
      </c>
      <c r="J12" s="223" t="s">
        <v>387</v>
      </c>
    </row>
    <row r="13" spans="1:24" ht="14.5" customHeight="1" x14ac:dyDescent="0.35">
      <c r="A13" s="556" t="s">
        <v>139</v>
      </c>
      <c r="B13" s="253" t="s">
        <v>165</v>
      </c>
      <c r="C13" s="507" t="s">
        <v>37</v>
      </c>
      <c r="D13" s="510" t="s">
        <v>473</v>
      </c>
      <c r="E13" s="485" t="s">
        <v>81</v>
      </c>
      <c r="F13" s="84" t="s">
        <v>86</v>
      </c>
      <c r="G13" s="84" t="s">
        <v>171</v>
      </c>
      <c r="H13" s="326" t="s">
        <v>59</v>
      </c>
      <c r="I13" s="235" t="s">
        <v>59</v>
      </c>
      <c r="J13" s="51" t="s">
        <v>549</v>
      </c>
    </row>
    <row r="14" spans="1:24" x14ac:dyDescent="0.35">
      <c r="A14" s="572"/>
      <c r="B14" s="517" t="s">
        <v>445</v>
      </c>
      <c r="C14" s="508"/>
      <c r="D14" s="511"/>
      <c r="E14" s="486"/>
      <c r="F14" s="396"/>
      <c r="G14" s="244" t="s">
        <v>115</v>
      </c>
      <c r="H14" s="317" t="s">
        <v>400</v>
      </c>
      <c r="I14" s="323"/>
      <c r="J14" s="17" t="s">
        <v>113</v>
      </c>
    </row>
    <row r="15" spans="1:24" x14ac:dyDescent="0.35">
      <c r="A15" s="572"/>
      <c r="B15" s="518"/>
      <c r="C15" s="509"/>
      <c r="D15" s="512"/>
      <c r="E15" s="487"/>
      <c r="F15" s="309" t="s">
        <v>86</v>
      </c>
      <c r="G15" s="244" t="s">
        <v>122</v>
      </c>
      <c r="H15" s="275" t="s">
        <v>79</v>
      </c>
      <c r="I15" s="235" t="s">
        <v>59</v>
      </c>
      <c r="J15" s="54" t="s">
        <v>124</v>
      </c>
    </row>
    <row r="16" spans="1:24" x14ac:dyDescent="0.35">
      <c r="A16" s="572"/>
      <c r="B16" s="518"/>
      <c r="C16" s="271" t="s">
        <v>133</v>
      </c>
      <c r="D16" s="260" t="s">
        <v>183</v>
      </c>
      <c r="E16" s="83" t="s">
        <v>95</v>
      </c>
      <c r="F16" s="85" t="s">
        <v>173</v>
      </c>
      <c r="G16" s="85" t="s">
        <v>175</v>
      </c>
      <c r="H16" s="318" t="s">
        <v>174</v>
      </c>
      <c r="I16" s="324"/>
      <c r="J16" s="51" t="s">
        <v>550</v>
      </c>
    </row>
    <row r="17" spans="1:10" x14ac:dyDescent="0.35">
      <c r="A17" s="572"/>
      <c r="B17" s="519"/>
      <c r="C17" s="244" t="s">
        <v>27</v>
      </c>
      <c r="D17" s="511" t="s">
        <v>473</v>
      </c>
      <c r="E17" s="309" t="s">
        <v>81</v>
      </c>
      <c r="F17" s="309" t="s">
        <v>86</v>
      </c>
      <c r="G17" s="314"/>
      <c r="H17" s="314" t="s">
        <v>90</v>
      </c>
      <c r="I17" s="235" t="s">
        <v>125</v>
      </c>
      <c r="J17" s="53" t="s">
        <v>29</v>
      </c>
    </row>
    <row r="18" spans="1:10" ht="14.25" customHeight="1" x14ac:dyDescent="0.35">
      <c r="A18" s="427" t="s">
        <v>480</v>
      </c>
      <c r="B18" s="519"/>
      <c r="C18" s="395" t="s">
        <v>27</v>
      </c>
      <c r="D18" s="512"/>
      <c r="E18" s="258" t="s">
        <v>131</v>
      </c>
      <c r="F18" s="258"/>
      <c r="G18" s="258"/>
      <c r="H18" s="258"/>
      <c r="I18" s="258"/>
      <c r="J18" s="28" t="s">
        <v>32</v>
      </c>
    </row>
    <row r="19" spans="1:10" ht="14.25" customHeight="1" x14ac:dyDescent="0.35">
      <c r="A19" s="554" t="s">
        <v>150</v>
      </c>
      <c r="B19" s="555"/>
      <c r="C19" s="275" t="s">
        <v>180</v>
      </c>
      <c r="D19" s="275" t="s">
        <v>60</v>
      </c>
      <c r="E19" s="275"/>
      <c r="F19" s="275"/>
      <c r="G19" s="275"/>
      <c r="H19" s="275" t="s">
        <v>151</v>
      </c>
      <c r="I19" s="275"/>
      <c r="J19" s="18" t="s">
        <v>507</v>
      </c>
    </row>
    <row r="20" spans="1:10" ht="14.25" customHeight="1" thickBot="1" x14ac:dyDescent="0.4">
      <c r="A20" s="245" t="s">
        <v>70</v>
      </c>
      <c r="B20" s="256"/>
      <c r="C20" s="276" t="s">
        <v>153</v>
      </c>
      <c r="D20" s="276" t="s">
        <v>473</v>
      </c>
      <c r="E20" s="277"/>
      <c r="F20" s="277" t="s">
        <v>158</v>
      </c>
      <c r="G20" s="277"/>
      <c r="H20" s="319" t="s">
        <v>159</v>
      </c>
      <c r="I20" s="325" t="s">
        <v>390</v>
      </c>
      <c r="J20" s="252" t="s">
        <v>160</v>
      </c>
    </row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spans="6:6" ht="14.25" customHeight="1" x14ac:dyDescent="0.35"/>
    <row r="34" spans="6:6" ht="14.25" customHeight="1" x14ac:dyDescent="0.35"/>
    <row r="35" spans="6:6" ht="14.25" customHeight="1" x14ac:dyDescent="0.35"/>
    <row r="36" spans="6:6" ht="14.25" customHeight="1" x14ac:dyDescent="0.35"/>
    <row r="37" spans="6:6" ht="14.25" customHeight="1" x14ac:dyDescent="0.35">
      <c r="F37" s="16"/>
    </row>
    <row r="38" spans="6:6" ht="14.25" customHeight="1" x14ac:dyDescent="0.35"/>
    <row r="39" spans="6:6" ht="14.25" customHeight="1" x14ac:dyDescent="0.35"/>
    <row r="40" spans="6:6" ht="14.25" customHeight="1" x14ac:dyDescent="0.35"/>
    <row r="41" spans="6:6" ht="14.25" customHeight="1" x14ac:dyDescent="0.35"/>
    <row r="42" spans="6:6" ht="14.25" customHeight="1" x14ac:dyDescent="0.35"/>
    <row r="43" spans="6:6" ht="14.25" customHeight="1" x14ac:dyDescent="0.35"/>
    <row r="44" spans="6:6" ht="14.25" customHeight="1" x14ac:dyDescent="0.35"/>
    <row r="45" spans="6:6" ht="14.25" customHeight="1" x14ac:dyDescent="0.35"/>
    <row r="46" spans="6:6" ht="14.25" customHeight="1" x14ac:dyDescent="0.35"/>
    <row r="47" spans="6:6" ht="14.25" customHeight="1" x14ac:dyDescent="0.35"/>
    <row r="48" spans="6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</sheetData>
  <mergeCells count="21">
    <mergeCell ref="J7:J8"/>
    <mergeCell ref="E8:E9"/>
    <mergeCell ref="C13:C15"/>
    <mergeCell ref="B14:B17"/>
    <mergeCell ref="A19:B19"/>
    <mergeCell ref="A13:A17"/>
    <mergeCell ref="A18:B18"/>
    <mergeCell ref="D13:D15"/>
    <mergeCell ref="D17:D18"/>
    <mergeCell ref="E13:E15"/>
    <mergeCell ref="D5:D11"/>
    <mergeCell ref="E11:E12"/>
    <mergeCell ref="A1:B1"/>
    <mergeCell ref="H5:H6"/>
    <mergeCell ref="F7:F8"/>
    <mergeCell ref="G7:G8"/>
    <mergeCell ref="A2:B12"/>
    <mergeCell ref="C2:C10"/>
    <mergeCell ref="E5:E7"/>
    <mergeCell ref="F5:F6"/>
    <mergeCell ref="E3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C8CD-3CD7-4904-9DEA-B761262FF387}">
  <dimension ref="A1:AI1012"/>
  <sheetViews>
    <sheetView workbookViewId="0">
      <selection activeCell="S6" sqref="S6"/>
    </sheetView>
  </sheetViews>
  <sheetFormatPr defaultColWidth="14.453125" defaultRowHeight="15" customHeight="1" x14ac:dyDescent="0.35"/>
  <cols>
    <col min="1" max="2" width="10" customWidth="1"/>
    <col min="3" max="3" width="8.81640625" customWidth="1"/>
    <col min="4" max="5" width="12.54296875" customWidth="1"/>
    <col min="6" max="6" width="8.1796875" customWidth="1"/>
    <col min="7" max="7" width="7.7265625" customWidth="1"/>
    <col min="8" max="13" width="8.54296875" customWidth="1"/>
    <col min="14" max="14" width="7.54296875" customWidth="1"/>
    <col min="15" max="15" width="9.7265625" customWidth="1"/>
    <col min="16" max="16" width="13.453125" customWidth="1"/>
    <col min="17" max="17" width="10.1796875" customWidth="1"/>
    <col min="18" max="18" width="9.26953125" customWidth="1"/>
    <col min="19" max="19" width="9" customWidth="1"/>
    <col min="20" max="20" width="7.7265625" customWidth="1"/>
    <col min="21" max="21" width="8.7265625" customWidth="1"/>
    <col min="22" max="22" width="10.26953125" customWidth="1"/>
    <col min="23" max="35" width="8.7265625" customWidth="1"/>
  </cols>
  <sheetData>
    <row r="1" spans="1:35" ht="15" customHeight="1" thickBot="1" x14ac:dyDescent="0.4">
      <c r="A1" s="15" t="s">
        <v>111</v>
      </c>
      <c r="B1" s="15"/>
      <c r="C1" s="15"/>
      <c r="D1" s="15"/>
      <c r="E1" s="558" t="s">
        <v>47</v>
      </c>
      <c r="F1" s="558"/>
      <c r="G1" s="558"/>
      <c r="H1" s="558"/>
      <c r="I1" s="73"/>
      <c r="J1" s="73"/>
      <c r="K1" s="73"/>
      <c r="L1" s="73"/>
      <c r="M1" s="73"/>
      <c r="N1" s="73"/>
      <c r="P1" s="535" t="s">
        <v>48</v>
      </c>
      <c r="Q1" s="535"/>
      <c r="R1" s="535"/>
      <c r="S1" s="453"/>
      <c r="T1" s="453"/>
      <c r="U1" s="453"/>
      <c r="V1" s="1"/>
    </row>
    <row r="2" spans="1:35" ht="14.25" customHeight="1" thickBot="1" x14ac:dyDescent="0.4">
      <c r="A2" s="444" t="s">
        <v>46</v>
      </c>
      <c r="B2" s="444"/>
      <c r="C2" s="444" t="s">
        <v>44</v>
      </c>
      <c r="D2" s="444" t="s">
        <v>41</v>
      </c>
      <c r="E2" s="559" t="s">
        <v>439</v>
      </c>
      <c r="F2" s="559"/>
      <c r="G2" s="559"/>
      <c r="H2" s="559"/>
      <c r="I2" s="242" t="s">
        <v>440</v>
      </c>
      <c r="J2" s="242"/>
      <c r="K2" s="560" t="s">
        <v>441</v>
      </c>
      <c r="L2" s="560"/>
      <c r="M2" s="560"/>
      <c r="N2" s="31" t="s">
        <v>94</v>
      </c>
      <c r="O2" s="31" t="s">
        <v>45</v>
      </c>
      <c r="P2" s="31" t="s">
        <v>92</v>
      </c>
      <c r="Q2" s="31" t="s">
        <v>51</v>
      </c>
      <c r="R2" s="31" t="s">
        <v>77</v>
      </c>
      <c r="S2" s="31" t="s">
        <v>52</v>
      </c>
      <c r="T2" s="31" t="s">
        <v>49</v>
      </c>
      <c r="U2" s="25" t="s">
        <v>148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4.25" customHeight="1" x14ac:dyDescent="0.35">
      <c r="A3" s="447"/>
      <c r="B3" s="447"/>
      <c r="C3" s="447"/>
      <c r="D3" s="443"/>
      <c r="E3" s="31" t="s">
        <v>438</v>
      </c>
      <c r="F3" s="31" t="s">
        <v>436</v>
      </c>
      <c r="G3" s="31" t="s">
        <v>72</v>
      </c>
      <c r="H3" s="31" t="s">
        <v>71</v>
      </c>
      <c r="I3" s="31" t="s">
        <v>118</v>
      </c>
      <c r="J3" s="31" t="s">
        <v>437</v>
      </c>
      <c r="K3" s="31" t="s">
        <v>442</v>
      </c>
      <c r="L3" s="31" t="s">
        <v>443</v>
      </c>
      <c r="M3" s="31" t="s">
        <v>444</v>
      </c>
      <c r="N3" s="45"/>
      <c r="O3" s="31"/>
      <c r="P3" s="45"/>
      <c r="Q3" s="45"/>
      <c r="R3" s="45"/>
      <c r="S3" s="45"/>
      <c r="T3" s="45"/>
      <c r="U3" s="44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35">
      <c r="A4" s="562" t="s">
        <v>40</v>
      </c>
      <c r="B4" s="562"/>
      <c r="C4" s="422" t="s">
        <v>143</v>
      </c>
      <c r="D4" s="45" t="s">
        <v>132</v>
      </c>
      <c r="E4" s="209">
        <v>2</v>
      </c>
      <c r="F4" s="27"/>
      <c r="G4" s="45" t="s">
        <v>8</v>
      </c>
      <c r="H4" s="31" t="s">
        <v>69</v>
      </c>
      <c r="I4" s="45"/>
      <c r="J4" s="45"/>
      <c r="K4" s="45"/>
      <c r="L4" s="45"/>
      <c r="M4" s="45"/>
      <c r="N4" s="45"/>
      <c r="O4" s="26" t="s">
        <v>105</v>
      </c>
      <c r="P4" s="45" t="s">
        <v>95</v>
      </c>
      <c r="Q4" s="45"/>
      <c r="R4" s="40" t="s">
        <v>163</v>
      </c>
      <c r="S4" s="45" t="s">
        <v>164</v>
      </c>
      <c r="T4" s="45"/>
      <c r="U4" s="44" t="s">
        <v>162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35">
      <c r="A5" s="443"/>
      <c r="B5" s="443"/>
      <c r="C5" s="563"/>
      <c r="D5" s="21" t="s">
        <v>42</v>
      </c>
      <c r="E5" s="195" t="s">
        <v>249</v>
      </c>
      <c r="F5" s="21"/>
      <c r="G5" s="67" t="s">
        <v>20</v>
      </c>
      <c r="H5" s="67" t="s">
        <v>67</v>
      </c>
      <c r="I5" s="20"/>
      <c r="J5" s="20"/>
      <c r="K5" s="20"/>
      <c r="L5" s="20"/>
      <c r="M5" s="20"/>
      <c r="N5" s="69"/>
      <c r="O5" s="30" t="s">
        <v>55</v>
      </c>
      <c r="P5" s="40" t="s">
        <v>81</v>
      </c>
      <c r="Q5" s="40" t="s">
        <v>84</v>
      </c>
      <c r="R5" s="27"/>
      <c r="S5" s="30" t="s">
        <v>54</v>
      </c>
      <c r="T5" s="30" t="s">
        <v>50</v>
      </c>
      <c r="U5" s="30" t="s">
        <v>53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5">
      <c r="A6" s="443"/>
      <c r="B6" s="443"/>
      <c r="C6" s="563"/>
      <c r="D6" s="28" t="s">
        <v>60</v>
      </c>
      <c r="E6" s="198">
        <v>16</v>
      </c>
      <c r="F6" s="56"/>
      <c r="G6" s="20" t="s">
        <v>8</v>
      </c>
      <c r="H6" s="28" t="s">
        <v>58</v>
      </c>
      <c r="I6" s="28"/>
      <c r="J6" s="28"/>
      <c r="K6" s="28"/>
      <c r="L6" s="28"/>
      <c r="M6" s="28"/>
      <c r="N6" s="50"/>
      <c r="O6" s="70"/>
      <c r="P6" s="40" t="s">
        <v>81</v>
      </c>
      <c r="Q6" s="40" t="s">
        <v>86</v>
      </c>
      <c r="R6" s="40" t="s">
        <v>85</v>
      </c>
      <c r="S6" s="30" t="s">
        <v>54</v>
      </c>
      <c r="T6" s="30" t="s">
        <v>59</v>
      </c>
      <c r="U6" s="30" t="s">
        <v>57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35">
      <c r="A7" s="443"/>
      <c r="B7" s="443"/>
      <c r="C7" s="563"/>
      <c r="D7" s="564" t="s">
        <v>149</v>
      </c>
      <c r="E7" s="198">
        <v>1</v>
      </c>
      <c r="F7" s="56"/>
      <c r="G7" s="470" t="s">
        <v>59</v>
      </c>
      <c r="H7" s="28"/>
      <c r="I7" s="28"/>
      <c r="J7" s="28"/>
      <c r="K7" s="28"/>
      <c r="L7" s="28"/>
      <c r="M7" s="28"/>
      <c r="N7" s="47"/>
      <c r="O7" s="69"/>
      <c r="P7" s="411" t="s">
        <v>91</v>
      </c>
      <c r="Q7" s="411" t="s">
        <v>84</v>
      </c>
      <c r="R7" s="55" t="s">
        <v>87</v>
      </c>
      <c r="S7" s="568" t="s">
        <v>79</v>
      </c>
      <c r="T7" s="217" t="s">
        <v>78</v>
      </c>
      <c r="U7" s="161" t="s">
        <v>7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35">
      <c r="A8" s="443"/>
      <c r="B8" s="443"/>
      <c r="C8" s="563"/>
      <c r="D8" s="468"/>
      <c r="E8" s="198">
        <v>1</v>
      </c>
      <c r="F8" s="28"/>
      <c r="G8" s="413"/>
      <c r="H8" s="19" t="s">
        <v>20</v>
      </c>
      <c r="I8" s="19"/>
      <c r="J8" s="19"/>
      <c r="K8" s="19"/>
      <c r="L8" s="19"/>
      <c r="M8" s="19"/>
      <c r="N8" s="47"/>
      <c r="O8" s="19" t="s">
        <v>82</v>
      </c>
      <c r="P8" s="412"/>
      <c r="Q8" s="413"/>
      <c r="R8" s="55" t="s">
        <v>93</v>
      </c>
      <c r="S8" s="569"/>
      <c r="T8" s="218" t="s">
        <v>380</v>
      </c>
      <c r="U8" s="188" t="s">
        <v>379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35">
      <c r="A9" s="443"/>
      <c r="B9" s="443"/>
      <c r="C9" s="563"/>
      <c r="D9" s="468"/>
      <c r="E9" s="207">
        <v>11</v>
      </c>
      <c r="F9" s="51"/>
      <c r="G9" s="411" t="s">
        <v>69</v>
      </c>
      <c r="H9" s="416" t="s">
        <v>90</v>
      </c>
      <c r="I9" s="74"/>
      <c r="J9" s="74"/>
      <c r="K9" s="74"/>
      <c r="L9" s="74"/>
      <c r="M9" s="74"/>
      <c r="N9" s="420" t="s">
        <v>99</v>
      </c>
      <c r="O9" s="51"/>
      <c r="P9" s="413"/>
      <c r="Q9" s="416" t="s">
        <v>86</v>
      </c>
      <c r="R9" s="416" t="s">
        <v>93</v>
      </c>
      <c r="S9" s="51" t="s">
        <v>96</v>
      </c>
      <c r="T9" s="51"/>
      <c r="U9" s="420" t="s">
        <v>100</v>
      </c>
    </row>
    <row r="10" spans="1:35" ht="14.25" customHeight="1" x14ac:dyDescent="0.35">
      <c r="A10" s="443"/>
      <c r="B10" s="443"/>
      <c r="C10" s="563"/>
      <c r="D10" s="468"/>
      <c r="E10" s="207">
        <v>11</v>
      </c>
      <c r="F10" s="18"/>
      <c r="G10" s="413"/>
      <c r="H10" s="427"/>
      <c r="I10" s="19"/>
      <c r="J10" s="19"/>
      <c r="K10" s="19"/>
      <c r="L10" s="19"/>
      <c r="M10" s="19"/>
      <c r="N10" s="529"/>
      <c r="O10" s="51"/>
      <c r="P10" s="411" t="s">
        <v>95</v>
      </c>
      <c r="Q10" s="427"/>
      <c r="R10" s="427"/>
      <c r="S10" s="51" t="s">
        <v>97</v>
      </c>
      <c r="T10" s="51"/>
      <c r="U10" s="529"/>
    </row>
    <row r="11" spans="1:35" ht="14.25" customHeight="1" x14ac:dyDescent="0.35">
      <c r="A11" s="443"/>
      <c r="B11" s="443"/>
      <c r="C11" s="563"/>
      <c r="D11" s="468"/>
      <c r="E11" s="198">
        <v>11</v>
      </c>
      <c r="F11" s="28"/>
      <c r="G11" s="38" t="s">
        <v>382</v>
      </c>
      <c r="H11" s="55" t="s">
        <v>59</v>
      </c>
      <c r="I11" s="55"/>
      <c r="J11" s="55"/>
      <c r="K11" s="55"/>
      <c r="L11" s="55"/>
      <c r="M11" s="55"/>
      <c r="N11" s="51"/>
      <c r="O11" s="51"/>
      <c r="P11" s="412"/>
      <c r="Q11" s="55"/>
      <c r="R11" s="55" t="s">
        <v>88</v>
      </c>
      <c r="S11" s="51"/>
      <c r="T11" s="51"/>
      <c r="U11" s="43" t="s">
        <v>101</v>
      </c>
    </row>
    <row r="12" spans="1:35" ht="14.25" customHeight="1" x14ac:dyDescent="0.35">
      <c r="A12" s="443"/>
      <c r="B12" s="443"/>
      <c r="C12" s="529"/>
      <c r="D12" s="476"/>
      <c r="E12" s="198">
        <v>120</v>
      </c>
      <c r="F12" s="28"/>
      <c r="G12" s="38" t="s">
        <v>69</v>
      </c>
      <c r="H12" s="67" t="s">
        <v>104</v>
      </c>
      <c r="I12" s="31"/>
      <c r="J12" s="31"/>
      <c r="K12" s="31"/>
      <c r="L12" s="31"/>
      <c r="M12" s="31"/>
      <c r="N12" s="26"/>
      <c r="O12" s="26" t="s">
        <v>105</v>
      </c>
      <c r="P12" s="25"/>
      <c r="Q12" s="25" t="s">
        <v>86</v>
      </c>
      <c r="R12" s="25"/>
      <c r="S12" s="27" t="s">
        <v>106</v>
      </c>
      <c r="T12" s="26"/>
      <c r="U12" s="26" t="s">
        <v>18</v>
      </c>
    </row>
    <row r="13" spans="1:35" ht="14.25" customHeight="1" x14ac:dyDescent="0.35">
      <c r="A13" s="443"/>
      <c r="B13" s="443"/>
      <c r="C13" s="18"/>
      <c r="D13" s="28"/>
      <c r="F13" s="28"/>
      <c r="G13" s="38"/>
      <c r="H13" s="31"/>
      <c r="M13" s="31"/>
      <c r="N13" s="26"/>
      <c r="O13" s="43"/>
      <c r="P13" s="44"/>
      <c r="Q13" s="44"/>
      <c r="R13" s="44"/>
      <c r="S13" s="27"/>
      <c r="T13" s="43"/>
      <c r="U13" s="43"/>
    </row>
    <row r="14" spans="1:35" ht="14.25" customHeight="1" x14ac:dyDescent="0.35">
      <c r="A14" s="443"/>
      <c r="B14" s="443"/>
      <c r="C14" s="18"/>
      <c r="D14" s="28"/>
      <c r="F14" s="28"/>
      <c r="G14" s="45"/>
      <c r="H14" s="31"/>
      <c r="M14" s="31"/>
      <c r="N14" s="26"/>
      <c r="O14" s="43"/>
      <c r="P14" s="44"/>
      <c r="Q14" s="44"/>
      <c r="R14" s="44"/>
      <c r="S14" s="27"/>
      <c r="T14" s="43"/>
      <c r="U14" s="43"/>
    </row>
    <row r="15" spans="1:35" ht="14.15" customHeight="1" x14ac:dyDescent="0.35">
      <c r="A15" s="495"/>
      <c r="B15" s="495"/>
      <c r="C15" s="60" t="s">
        <v>133</v>
      </c>
      <c r="D15" s="35" t="s">
        <v>60</v>
      </c>
      <c r="E15" s="198" t="s">
        <v>383</v>
      </c>
      <c r="F15" s="40" t="s">
        <v>8</v>
      </c>
      <c r="G15" s="45" t="s">
        <v>8</v>
      </c>
      <c r="H15" s="198" t="s">
        <v>8</v>
      </c>
      <c r="I15" s="221" t="s">
        <v>8</v>
      </c>
      <c r="J15" s="221" t="s">
        <v>383</v>
      </c>
      <c r="K15" s="170"/>
      <c r="L15" s="170"/>
      <c r="M15" s="170"/>
      <c r="N15" s="42">
        <v>1</v>
      </c>
      <c r="O15" s="54"/>
      <c r="P15" s="40" t="s">
        <v>68</v>
      </c>
      <c r="Q15" s="40" t="s">
        <v>86</v>
      </c>
      <c r="R15" s="40" t="s">
        <v>385</v>
      </c>
      <c r="S15" s="39" t="s">
        <v>54</v>
      </c>
      <c r="T15" s="39" t="s">
        <v>59</v>
      </c>
      <c r="U15" s="223" t="s">
        <v>387</v>
      </c>
    </row>
    <row r="16" spans="1:35" ht="14.5" x14ac:dyDescent="0.35">
      <c r="A16" s="556" t="s">
        <v>139</v>
      </c>
      <c r="B16" s="18" t="s">
        <v>165</v>
      </c>
      <c r="C16" s="565" t="s">
        <v>37</v>
      </c>
      <c r="D16" s="191" t="s">
        <v>149</v>
      </c>
      <c r="E16" s="58"/>
      <c r="F16" s="28" t="s">
        <v>119</v>
      </c>
      <c r="G16" s="28" t="s">
        <v>121</v>
      </c>
      <c r="H16" s="18"/>
      <c r="I16" s="18"/>
      <c r="J16" s="18"/>
      <c r="K16" s="18"/>
      <c r="L16" s="18"/>
      <c r="M16" s="18"/>
      <c r="N16" s="18"/>
      <c r="O16" s="18" t="s">
        <v>105</v>
      </c>
      <c r="P16" s="28" t="s">
        <v>81</v>
      </c>
      <c r="Q16" s="21" t="s">
        <v>86</v>
      </c>
      <c r="R16" s="21" t="s">
        <v>171</v>
      </c>
      <c r="S16" s="53" t="s">
        <v>59</v>
      </c>
      <c r="T16" s="50" t="s">
        <v>59</v>
      </c>
      <c r="U16" s="54" t="s">
        <v>166</v>
      </c>
    </row>
    <row r="17" spans="1:21" ht="14.5" x14ac:dyDescent="0.35">
      <c r="A17" s="504"/>
      <c r="B17" s="416" t="s">
        <v>445</v>
      </c>
      <c r="C17" s="566"/>
      <c r="D17" s="192"/>
      <c r="E17" s="58"/>
      <c r="F17" s="56" t="s">
        <v>69</v>
      </c>
      <c r="G17" s="56" t="s">
        <v>116</v>
      </c>
      <c r="H17" s="26"/>
      <c r="I17" s="26"/>
      <c r="J17" s="26"/>
      <c r="K17" s="26"/>
      <c r="L17" s="26"/>
      <c r="M17" s="26"/>
      <c r="N17" s="26"/>
      <c r="O17" s="51" t="s">
        <v>117</v>
      </c>
      <c r="P17" s="107" t="s">
        <v>81</v>
      </c>
      <c r="Q17" s="107"/>
      <c r="R17" s="51" t="s">
        <v>115</v>
      </c>
      <c r="S17" s="230" t="s">
        <v>400</v>
      </c>
      <c r="T17" s="37"/>
      <c r="U17" s="17" t="s">
        <v>113</v>
      </c>
    </row>
    <row r="18" spans="1:21" ht="14.5" x14ac:dyDescent="0.35">
      <c r="A18" s="504"/>
      <c r="B18" s="426"/>
      <c r="C18" s="567"/>
      <c r="D18" s="192"/>
      <c r="E18" s="58"/>
      <c r="F18" s="28" t="s">
        <v>119</v>
      </c>
      <c r="G18" s="28" t="s">
        <v>120</v>
      </c>
      <c r="H18" s="53"/>
      <c r="I18" s="53"/>
      <c r="J18" s="53"/>
      <c r="K18" s="53"/>
      <c r="L18" s="53"/>
      <c r="M18" s="53"/>
      <c r="N18" s="53"/>
      <c r="O18" s="51" t="s">
        <v>117</v>
      </c>
      <c r="P18" s="107" t="s">
        <v>81</v>
      </c>
      <c r="Q18" s="21" t="s">
        <v>86</v>
      </c>
      <c r="R18" s="51" t="s">
        <v>122</v>
      </c>
      <c r="S18" s="27" t="s">
        <v>79</v>
      </c>
      <c r="T18" s="50" t="s">
        <v>59</v>
      </c>
      <c r="U18" s="53" t="s">
        <v>124</v>
      </c>
    </row>
    <row r="19" spans="1:21" ht="14.5" x14ac:dyDescent="0.35">
      <c r="A19" s="504"/>
      <c r="B19" s="426"/>
      <c r="C19" s="60" t="s">
        <v>133</v>
      </c>
      <c r="D19" s="58" t="s">
        <v>183</v>
      </c>
      <c r="E19" s="58"/>
      <c r="F19" s="28" t="s">
        <v>8</v>
      </c>
      <c r="G19" s="28" t="s">
        <v>172</v>
      </c>
      <c r="H19" s="26"/>
      <c r="I19" s="26"/>
      <c r="J19" s="26"/>
      <c r="K19" s="26"/>
      <c r="L19" s="26"/>
      <c r="M19" s="26"/>
      <c r="N19" s="26"/>
      <c r="O19" s="51" t="s">
        <v>117</v>
      </c>
      <c r="P19" s="107" t="s">
        <v>95</v>
      </c>
      <c r="Q19" s="21" t="s">
        <v>173</v>
      </c>
      <c r="R19" s="28" t="s">
        <v>175</v>
      </c>
      <c r="S19" s="71" t="s">
        <v>174</v>
      </c>
      <c r="T19" s="36"/>
      <c r="U19" s="53" t="s">
        <v>176</v>
      </c>
    </row>
    <row r="20" spans="1:21" ht="14.5" x14ac:dyDescent="0.35">
      <c r="A20" s="504"/>
      <c r="B20" s="427"/>
      <c r="C20" s="51" t="s">
        <v>27</v>
      </c>
      <c r="D20" s="192"/>
      <c r="E20" s="58"/>
      <c r="F20" s="28" t="s">
        <v>181</v>
      </c>
      <c r="G20" s="53"/>
      <c r="H20" s="53"/>
      <c r="I20" s="53"/>
      <c r="J20" s="53"/>
      <c r="K20" s="53"/>
      <c r="L20" s="53"/>
      <c r="M20" s="53"/>
      <c r="N20" s="53"/>
      <c r="O20" s="26"/>
      <c r="P20" s="21" t="s">
        <v>81</v>
      </c>
      <c r="Q20" s="21" t="s">
        <v>86</v>
      </c>
      <c r="R20" s="53"/>
      <c r="S20" s="53" t="s">
        <v>90</v>
      </c>
      <c r="T20" s="50" t="s">
        <v>125</v>
      </c>
      <c r="U20" s="53" t="s">
        <v>29</v>
      </c>
    </row>
    <row r="21" spans="1:21" ht="14.25" customHeight="1" x14ac:dyDescent="0.35">
      <c r="A21" s="504"/>
      <c r="B21" s="44" t="s">
        <v>39</v>
      </c>
      <c r="C21" s="44" t="s">
        <v>30</v>
      </c>
      <c r="D21" s="192"/>
      <c r="E21" s="58"/>
      <c r="F21" s="43" t="s">
        <v>130</v>
      </c>
      <c r="G21" s="44"/>
      <c r="H21" s="44"/>
      <c r="I21" s="44"/>
      <c r="J21" s="44"/>
      <c r="K21" s="44"/>
      <c r="L21" s="44"/>
      <c r="M21" s="44"/>
      <c r="N21" s="43"/>
      <c r="O21" s="43"/>
      <c r="P21" s="43" t="s">
        <v>131</v>
      </c>
      <c r="Q21" s="43"/>
      <c r="R21" s="43"/>
      <c r="S21" s="43"/>
      <c r="T21" s="43"/>
      <c r="U21" s="184" t="s">
        <v>32</v>
      </c>
    </row>
    <row r="22" spans="1:21" ht="14.25" customHeight="1" x14ac:dyDescent="0.35">
      <c r="A22" s="561" t="s">
        <v>150</v>
      </c>
      <c r="B22" s="561"/>
      <c r="C22" s="27" t="s">
        <v>180</v>
      </c>
      <c r="D22" s="27" t="s">
        <v>60</v>
      </c>
      <c r="E22" s="27"/>
      <c r="F22" s="27"/>
      <c r="G22" s="45" t="s">
        <v>8</v>
      </c>
      <c r="H22" s="27" t="s">
        <v>152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 t="s">
        <v>151</v>
      </c>
      <c r="T22" s="27"/>
      <c r="U22" s="43" t="s">
        <v>508</v>
      </c>
    </row>
    <row r="23" spans="1:21" ht="14.25" customHeight="1" thickBot="1" x14ac:dyDescent="0.4">
      <c r="A23" s="245" t="s">
        <v>70</v>
      </c>
      <c r="B23" s="245"/>
      <c r="C23" s="246" t="s">
        <v>153</v>
      </c>
      <c r="D23" s="246" t="s">
        <v>149</v>
      </c>
      <c r="E23" s="246"/>
      <c r="F23" s="247"/>
      <c r="G23" s="245" t="s">
        <v>182</v>
      </c>
      <c r="H23" s="248"/>
      <c r="I23" s="248"/>
      <c r="J23" s="248"/>
      <c r="K23" s="248"/>
      <c r="L23" s="248"/>
      <c r="M23" s="248"/>
      <c r="N23" s="68"/>
      <c r="O23" s="249" t="s">
        <v>55</v>
      </c>
      <c r="P23" s="250"/>
      <c r="Q23" s="250" t="s">
        <v>158</v>
      </c>
      <c r="R23" s="250"/>
      <c r="S23" s="251" t="s">
        <v>159</v>
      </c>
      <c r="T23" s="252" t="s">
        <v>390</v>
      </c>
      <c r="U23" s="251" t="s">
        <v>160</v>
      </c>
    </row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/>
    <row r="28" spans="1:21" ht="14.25" customHeight="1" x14ac:dyDescent="0.35"/>
    <row r="29" spans="1:21" ht="14.25" customHeight="1" x14ac:dyDescent="0.35"/>
    <row r="30" spans="1:21" ht="14.25" customHeight="1" x14ac:dyDescent="0.35"/>
    <row r="31" spans="1:21" ht="14.25" customHeight="1" x14ac:dyDescent="0.35"/>
    <row r="32" spans="1:21" ht="14.25" customHeight="1" x14ac:dyDescent="0.35"/>
    <row r="33" spans="17:17" ht="14.25" customHeight="1" x14ac:dyDescent="0.35"/>
    <row r="34" spans="17:17" ht="14.25" customHeight="1" x14ac:dyDescent="0.35"/>
    <row r="35" spans="17:17" ht="14.25" customHeight="1" x14ac:dyDescent="0.35"/>
    <row r="36" spans="17:17" ht="14.25" customHeight="1" x14ac:dyDescent="0.35"/>
    <row r="37" spans="17:17" ht="14.25" customHeight="1" x14ac:dyDescent="0.35"/>
    <row r="38" spans="17:17" ht="14.25" customHeight="1" x14ac:dyDescent="0.35"/>
    <row r="39" spans="17:17" ht="14.25" customHeight="1" x14ac:dyDescent="0.35"/>
    <row r="40" spans="17:17" ht="14.25" customHeight="1" x14ac:dyDescent="0.35">
      <c r="Q40" s="16"/>
    </row>
    <row r="41" spans="17:17" ht="14.25" customHeight="1" x14ac:dyDescent="0.35"/>
    <row r="42" spans="17:17" ht="14.25" customHeight="1" x14ac:dyDescent="0.35"/>
    <row r="43" spans="17:17" ht="14.25" customHeight="1" x14ac:dyDescent="0.35"/>
    <row r="44" spans="17:17" ht="14.25" customHeight="1" x14ac:dyDescent="0.35"/>
    <row r="45" spans="17:17" ht="14.25" customHeight="1" x14ac:dyDescent="0.35"/>
    <row r="46" spans="17:17" ht="14.25" customHeight="1" x14ac:dyDescent="0.35"/>
    <row r="47" spans="17:17" ht="14.25" customHeight="1" x14ac:dyDescent="0.35"/>
    <row r="48" spans="17:17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</sheetData>
  <mergeCells count="25">
    <mergeCell ref="U9:U10"/>
    <mergeCell ref="P10:P11"/>
    <mergeCell ref="A16:A21"/>
    <mergeCell ref="C16:C18"/>
    <mergeCell ref="B17:B20"/>
    <mergeCell ref="A22:B22"/>
    <mergeCell ref="S7:S8"/>
    <mergeCell ref="G9:G10"/>
    <mergeCell ref="H9:H10"/>
    <mergeCell ref="N9:N10"/>
    <mergeCell ref="Q9:Q10"/>
    <mergeCell ref="R9:R10"/>
    <mergeCell ref="A4:B15"/>
    <mergeCell ref="C4:C12"/>
    <mergeCell ref="D7:D12"/>
    <mergeCell ref="G7:G8"/>
    <mergeCell ref="P7:P9"/>
    <mergeCell ref="Q7:Q8"/>
    <mergeCell ref="E1:H1"/>
    <mergeCell ref="P1:U1"/>
    <mergeCell ref="A2:B3"/>
    <mergeCell ref="C2:C3"/>
    <mergeCell ref="D2:D3"/>
    <mergeCell ref="E2:H2"/>
    <mergeCell ref="K2:M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Excel2LaTeX</vt:lpstr>
      <vt:lpstr>detection environments</vt:lpstr>
      <vt:lpstr>detection_environments_num</vt:lpstr>
      <vt:lpstr>NN_complexity</vt:lpstr>
      <vt:lpstr>NN_complexity_num</vt:lpstr>
      <vt:lpstr>complexity_vs_performance_num</vt:lpstr>
      <vt:lpstr>NN_trainning</vt:lpstr>
      <vt:lpstr>NN_parameters_full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TU-Pseudonym 7504255944999905</cp:lastModifiedBy>
  <dcterms:created xsi:type="dcterms:W3CDTF">2015-06-05T18:19:34Z</dcterms:created>
  <dcterms:modified xsi:type="dcterms:W3CDTF">2025-09-24T19:34:30Z</dcterms:modified>
</cp:coreProperties>
</file>