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81809\Documents\"/>
    </mc:Choice>
  </mc:AlternateContent>
  <xr:revisionPtr revIDLastSave="0" documentId="13_ncr:1_{FD0ACD2B-98A7-4EF9-96A5-6A9D91B096FB}" xr6:coauthVersionLast="47" xr6:coauthVersionMax="47" xr10:uidLastSave="{00000000-0000-0000-0000-000000000000}"/>
  <bookViews>
    <workbookView xWindow="-120" yWindow="-16320" windowWidth="29040" windowHeight="15840" activeTab="1" xr2:uid="{00000000-000D-0000-FFFF-FFFF00000000}"/>
  </bookViews>
  <sheets>
    <sheet name="財務諸表" sheetId="1" r:id="rId1"/>
    <sheet name="251Q" sheetId="5" r:id="rId2"/>
    <sheet name="243Q" sheetId="11" r:id="rId3"/>
    <sheet name="メモ" sheetId="6" r:id="rId4"/>
    <sheet name="モデル(百万円)" sheetId="2" r:id="rId5"/>
    <sheet name="販管費・減価償却費" sheetId="8" r:id="rId6"/>
    <sheet name="モビリティ事業利用料" sheetId="7" r:id="rId7"/>
    <sheet name="海外" sheetId="10" r:id="rId8"/>
    <sheet name="駐車場件数・台数" sheetId="9" r:id="rId9"/>
    <sheet name="リンク集" sheetId="3" r:id="rId10"/>
    <sheet name="業績予想" sheetId="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5" l="1"/>
  <c r="G25" i="5"/>
  <c r="F25" i="5"/>
  <c r="G74" i="5"/>
  <c r="G70" i="5"/>
  <c r="F70" i="5"/>
  <c r="E70" i="5"/>
  <c r="G72" i="5"/>
  <c r="F72" i="5"/>
  <c r="E72" i="5"/>
  <c r="F74" i="5"/>
  <c r="E74" i="5"/>
  <c r="E75" i="5"/>
  <c r="E73" i="5"/>
  <c r="E71" i="5"/>
  <c r="F75" i="5"/>
  <c r="F73" i="5"/>
  <c r="F71" i="5"/>
  <c r="G75" i="5"/>
  <c r="G73" i="5"/>
  <c r="G71" i="5"/>
  <c r="G69" i="5"/>
  <c r="F69" i="5"/>
  <c r="E69" i="5"/>
  <c r="S75" i="5"/>
  <c r="R75" i="5"/>
  <c r="Q75" i="5"/>
  <c r="S73" i="5"/>
  <c r="R73" i="5"/>
  <c r="Q73" i="5"/>
  <c r="S72" i="5"/>
  <c r="R72" i="5"/>
  <c r="Q72" i="5"/>
  <c r="S69" i="5"/>
  <c r="R69" i="5"/>
  <c r="Q69" i="5"/>
  <c r="G48" i="5"/>
  <c r="G18" i="5"/>
  <c r="G19" i="5" s="1"/>
  <c r="F18" i="5"/>
  <c r="E18" i="5"/>
  <c r="G34" i="5"/>
  <c r="G35" i="5" s="1"/>
  <c r="F34" i="5"/>
  <c r="E34" i="5"/>
  <c r="E24" i="5"/>
  <c r="F24" i="5"/>
  <c r="G16" i="5"/>
  <c r="G17" i="5" s="1"/>
  <c r="F16" i="5"/>
  <c r="F17" i="5" s="1"/>
  <c r="G64" i="5"/>
  <c r="G63" i="5"/>
  <c r="O55" i="5"/>
  <c r="K55" i="5"/>
  <c r="J55" i="5"/>
  <c r="H55" i="5"/>
  <c r="P78" i="5"/>
  <c r="Q78" i="5" s="1"/>
  <c r="Q55" i="5" s="1"/>
  <c r="L78" i="5"/>
  <c r="M78" i="5" s="1"/>
  <c r="N78" i="5" s="1"/>
  <c r="N55" i="5" s="1"/>
  <c r="I78" i="5"/>
  <c r="J78" i="5" s="1"/>
  <c r="F79" i="5"/>
  <c r="E79" i="5"/>
  <c r="Q9" i="5"/>
  <c r="R9" i="5"/>
  <c r="S9" i="5"/>
  <c r="P20" i="5"/>
  <c r="O20" i="5"/>
  <c r="N20" i="5"/>
  <c r="S13" i="5"/>
  <c r="G13" i="5" s="1"/>
  <c r="R13" i="5"/>
  <c r="R15" i="5" s="1"/>
  <c r="Q13" i="5"/>
  <c r="Q15" i="5" s="1"/>
  <c r="S12" i="5"/>
  <c r="R12" i="5"/>
  <c r="Q12" i="5"/>
  <c r="S19" i="5"/>
  <c r="R19" i="5"/>
  <c r="Q19" i="5"/>
  <c r="S17" i="5"/>
  <c r="R17" i="5"/>
  <c r="Q17" i="5"/>
  <c r="S47" i="5"/>
  <c r="R47" i="5"/>
  <c r="Q47" i="5"/>
  <c r="S45" i="5"/>
  <c r="R45" i="5"/>
  <c r="Q45" i="5"/>
  <c r="S41" i="5"/>
  <c r="R41" i="5"/>
  <c r="Q41" i="5"/>
  <c r="S38" i="5"/>
  <c r="S39" i="5" s="1"/>
  <c r="R38" i="5"/>
  <c r="R39" i="5" s="1"/>
  <c r="Q38" i="5"/>
  <c r="Q39" i="5" s="1"/>
  <c r="S27" i="5"/>
  <c r="R27" i="5"/>
  <c r="Q27" i="5"/>
  <c r="S29" i="5"/>
  <c r="R29" i="5"/>
  <c r="Q29" i="5"/>
  <c r="S31" i="5"/>
  <c r="R31" i="5"/>
  <c r="Q31" i="5"/>
  <c r="S24" i="5"/>
  <c r="S25" i="5" s="1"/>
  <c r="R24" i="5"/>
  <c r="R25" i="5" s="1"/>
  <c r="Q24" i="5"/>
  <c r="Q25" i="5" s="1"/>
  <c r="S22" i="5"/>
  <c r="S23" i="5" s="1"/>
  <c r="R22" i="5"/>
  <c r="R23" i="5" s="1"/>
  <c r="S35" i="5"/>
  <c r="R35" i="5"/>
  <c r="Q35" i="5"/>
  <c r="Q22" i="5"/>
  <c r="P75" i="5"/>
  <c r="O75" i="5"/>
  <c r="N75" i="5"/>
  <c r="F48" i="5"/>
  <c r="E48" i="5"/>
  <c r="P42" i="5"/>
  <c r="O42" i="5"/>
  <c r="S43" i="5" s="1"/>
  <c r="N42" i="5"/>
  <c r="R43" i="5" s="1"/>
  <c r="M42" i="5"/>
  <c r="Q43" i="5" s="1"/>
  <c r="L42" i="5"/>
  <c r="K42" i="5"/>
  <c r="J42" i="5"/>
  <c r="I42" i="5"/>
  <c r="H42" i="5"/>
  <c r="P47" i="5"/>
  <c r="O47" i="5"/>
  <c r="N47" i="5"/>
  <c r="P45" i="5"/>
  <c r="O45" i="5"/>
  <c r="N45" i="5"/>
  <c r="P41" i="5"/>
  <c r="O41" i="5"/>
  <c r="N41" i="5"/>
  <c r="P4" i="5"/>
  <c r="P68" i="5" s="1"/>
  <c r="P39" i="5"/>
  <c r="P36" i="5"/>
  <c r="O36" i="5"/>
  <c r="S37" i="5" s="1"/>
  <c r="N36" i="5"/>
  <c r="R37" i="5" s="1"/>
  <c r="P35" i="5"/>
  <c r="O35" i="5"/>
  <c r="N35" i="5"/>
  <c r="M35" i="5"/>
  <c r="L35" i="5"/>
  <c r="P32" i="5"/>
  <c r="O32" i="5"/>
  <c r="S33" i="5" s="1"/>
  <c r="N32" i="5"/>
  <c r="R33" i="5" s="1"/>
  <c r="M32" i="5"/>
  <c r="Q33" i="5" s="1"/>
  <c r="L32" i="5"/>
  <c r="K32" i="5"/>
  <c r="J32" i="5"/>
  <c r="I32" i="5"/>
  <c r="H32" i="5"/>
  <c r="P31" i="5"/>
  <c r="O31" i="5"/>
  <c r="N31" i="5"/>
  <c r="M31" i="5"/>
  <c r="L31" i="5"/>
  <c r="P29" i="5"/>
  <c r="O29" i="5"/>
  <c r="N29" i="5"/>
  <c r="M29" i="5"/>
  <c r="L29" i="5"/>
  <c r="P27" i="5"/>
  <c r="O27" i="5"/>
  <c r="N27" i="5"/>
  <c r="M27" i="5"/>
  <c r="L27" i="5"/>
  <c r="P25" i="5"/>
  <c r="O25" i="5"/>
  <c r="N25" i="5"/>
  <c r="M25" i="5"/>
  <c r="L25" i="5"/>
  <c r="P10" i="5"/>
  <c r="P12" i="5"/>
  <c r="P14" i="5"/>
  <c r="P15" i="5"/>
  <c r="P19" i="5"/>
  <c r="P17" i="5"/>
  <c r="O15" i="5"/>
  <c r="O14" i="5"/>
  <c r="O12" i="5"/>
  <c r="O10" i="5"/>
  <c r="O17" i="5"/>
  <c r="O19" i="5"/>
  <c r="N15" i="5"/>
  <c r="N14" i="5"/>
  <c r="N19" i="5"/>
  <c r="M19" i="5"/>
  <c r="L19" i="5"/>
  <c r="N12" i="5"/>
  <c r="N10" i="5"/>
  <c r="N17" i="5"/>
  <c r="M17" i="5"/>
  <c r="L17" i="5"/>
  <c r="M10" i="5"/>
  <c r="N4" i="5"/>
  <c r="N68" i="5" s="1"/>
  <c r="G44" i="5"/>
  <c r="E9" i="5"/>
  <c r="L10" i="5"/>
  <c r="M15" i="5"/>
  <c r="L15" i="5"/>
  <c r="K15" i="5"/>
  <c r="J15" i="5"/>
  <c r="I15" i="5"/>
  <c r="H15" i="5"/>
  <c r="E15" i="5"/>
  <c r="M45" i="5"/>
  <c r="L45" i="5"/>
  <c r="M14" i="5"/>
  <c r="L14" i="5"/>
  <c r="E4" i="5"/>
  <c r="H4" i="5"/>
  <c r="H54" i="5" s="1"/>
  <c r="I4" i="5"/>
  <c r="I54" i="5" s="1"/>
  <c r="J4" i="5"/>
  <c r="J54" i="5" s="1"/>
  <c r="K4" i="5"/>
  <c r="K54" i="5" s="1"/>
  <c r="L4" i="5"/>
  <c r="L54" i="5" s="1"/>
  <c r="M4" i="5"/>
  <c r="M54" i="5" s="1"/>
  <c r="E7" i="5"/>
  <c r="E20" i="5" s="1"/>
  <c r="H7" i="5"/>
  <c r="H70" i="5" s="1"/>
  <c r="I7" i="5"/>
  <c r="I70" i="5" s="1"/>
  <c r="J7" i="5"/>
  <c r="J20" i="5" s="1"/>
  <c r="K7" i="5"/>
  <c r="K70" i="5" s="1"/>
  <c r="L7" i="5"/>
  <c r="P8" i="5" s="1"/>
  <c r="M7" i="5"/>
  <c r="M70" i="5" s="1"/>
  <c r="F11" i="5"/>
  <c r="F12" i="5" s="1"/>
  <c r="G11" i="5"/>
  <c r="L12" i="5"/>
  <c r="M12" i="5"/>
  <c r="E22" i="5"/>
  <c r="H22" i="5"/>
  <c r="H36" i="5" s="1"/>
  <c r="I22" i="5"/>
  <c r="I36" i="5" s="1"/>
  <c r="J22" i="5"/>
  <c r="N23" i="5" s="1"/>
  <c r="K22" i="5"/>
  <c r="O23" i="5" s="1"/>
  <c r="L22" i="5"/>
  <c r="P23" i="5" s="1"/>
  <c r="M22" i="5"/>
  <c r="M72" i="5" s="1"/>
  <c r="E26" i="5"/>
  <c r="E28" i="5"/>
  <c r="E30" i="5"/>
  <c r="L41" i="5"/>
  <c r="M41" i="5"/>
  <c r="L47" i="5"/>
  <c r="M47" i="5"/>
  <c r="E50" i="5"/>
  <c r="H50" i="5"/>
  <c r="I50" i="5"/>
  <c r="J50" i="5"/>
  <c r="K50" i="5"/>
  <c r="L50" i="5"/>
  <c r="M50" i="5"/>
  <c r="E52" i="5"/>
  <c r="H52" i="5"/>
  <c r="I52" i="5"/>
  <c r="J52" i="5"/>
  <c r="K52" i="5"/>
  <c r="L52" i="5"/>
  <c r="M52" i="5"/>
  <c r="E53" i="5"/>
  <c r="E65" i="5" s="1"/>
  <c r="E67" i="5"/>
  <c r="H67" i="5"/>
  <c r="H75" i="5" s="1"/>
  <c r="I67" i="5"/>
  <c r="I75" i="5" s="1"/>
  <c r="J67" i="5"/>
  <c r="J75" i="5" s="1"/>
  <c r="K67" i="5"/>
  <c r="K75" i="5" s="1"/>
  <c r="L67" i="5"/>
  <c r="L75" i="5" s="1"/>
  <c r="M67" i="5"/>
  <c r="M75" i="5" s="1"/>
  <c r="H18" i="8"/>
  <c r="G18" i="8"/>
  <c r="F18" i="8"/>
  <c r="E18" i="8"/>
  <c r="D18" i="8"/>
  <c r="C18" i="8"/>
  <c r="H15" i="8"/>
  <c r="D15" i="8"/>
  <c r="J15" i="10"/>
  <c r="H15" i="10"/>
  <c r="K33" i="8"/>
  <c r="S96" i="9"/>
  <c r="S84" i="9"/>
  <c r="R84" i="9"/>
  <c r="Q84" i="9"/>
  <c r="Q70" i="9"/>
  <c r="R70" i="9"/>
  <c r="R97" i="9" s="1"/>
  <c r="T70" i="9"/>
  <c r="Q97" i="9"/>
  <c r="S70" i="9"/>
  <c r="R96" i="9"/>
  <c r="Q96" i="9"/>
  <c r="N78" i="9"/>
  <c r="M78" i="9"/>
  <c r="L78" i="9"/>
  <c r="K78" i="9"/>
  <c r="J78" i="9"/>
  <c r="I78" i="9"/>
  <c r="H78" i="9"/>
  <c r="G78" i="9"/>
  <c r="F78" i="9"/>
  <c r="E78" i="9"/>
  <c r="D78" i="9"/>
  <c r="N73" i="9"/>
  <c r="M73" i="9"/>
  <c r="L73" i="9"/>
  <c r="K73" i="9"/>
  <c r="J73" i="9"/>
  <c r="I73" i="9"/>
  <c r="H73" i="9"/>
  <c r="G73" i="9"/>
  <c r="F73" i="9"/>
  <c r="E73" i="9"/>
  <c r="D73" i="9"/>
  <c r="N71" i="9"/>
  <c r="M71" i="9"/>
  <c r="L71" i="9"/>
  <c r="K71" i="9"/>
  <c r="J71" i="9"/>
  <c r="I71" i="9"/>
  <c r="H71" i="9"/>
  <c r="G71" i="9"/>
  <c r="F71" i="9"/>
  <c r="E71" i="9"/>
  <c r="D71" i="9"/>
  <c r="N65" i="9"/>
  <c r="M65" i="9"/>
  <c r="L65" i="9"/>
  <c r="K65" i="9"/>
  <c r="J65" i="9"/>
  <c r="I65" i="9"/>
  <c r="H65" i="9"/>
  <c r="G65" i="9"/>
  <c r="F65" i="9"/>
  <c r="E65" i="9"/>
  <c r="D65" i="9"/>
  <c r="N59" i="9"/>
  <c r="M59" i="9"/>
  <c r="L59" i="9"/>
  <c r="K59" i="9"/>
  <c r="J59" i="9"/>
  <c r="I59" i="9"/>
  <c r="H59" i="9"/>
  <c r="G59" i="9"/>
  <c r="F59" i="9"/>
  <c r="E59" i="9"/>
  <c r="D59" i="9"/>
  <c r="N57" i="9"/>
  <c r="M57" i="9"/>
  <c r="L57" i="9"/>
  <c r="K57" i="9"/>
  <c r="J57" i="9"/>
  <c r="I57" i="9"/>
  <c r="H57" i="9"/>
  <c r="G57" i="9"/>
  <c r="F57" i="9"/>
  <c r="E57" i="9"/>
  <c r="D57" i="9"/>
  <c r="J28" i="10"/>
  <c r="I28" i="10"/>
  <c r="H28" i="10"/>
  <c r="G28" i="10"/>
  <c r="F28" i="10"/>
  <c r="J26" i="10"/>
  <c r="I26" i="10"/>
  <c r="H26" i="10"/>
  <c r="G26" i="10"/>
  <c r="F26" i="10"/>
  <c r="J24" i="10"/>
  <c r="I24" i="10"/>
  <c r="H24" i="10"/>
  <c r="G24" i="10"/>
  <c r="F24" i="10"/>
  <c r="J22" i="10"/>
  <c r="I22" i="10"/>
  <c r="H22" i="10"/>
  <c r="G22" i="10"/>
  <c r="F22" i="10"/>
  <c r="J20" i="10"/>
  <c r="I20" i="10"/>
  <c r="H20" i="10"/>
  <c r="G20" i="10"/>
  <c r="F20" i="10"/>
  <c r="G18" i="10"/>
  <c r="J14" i="10"/>
  <c r="I14" i="10"/>
  <c r="H14" i="10"/>
  <c r="G14" i="10"/>
  <c r="F14" i="10"/>
  <c r="J12" i="10"/>
  <c r="I12" i="10"/>
  <c r="H12" i="10"/>
  <c r="G12" i="10"/>
  <c r="F12" i="10"/>
  <c r="J10" i="10"/>
  <c r="I10" i="10"/>
  <c r="H10" i="10"/>
  <c r="G10" i="10"/>
  <c r="F10" i="10"/>
  <c r="J8" i="10"/>
  <c r="I8" i="10"/>
  <c r="H8" i="10"/>
  <c r="G8" i="10"/>
  <c r="F8" i="10"/>
  <c r="H6" i="10"/>
  <c r="G6" i="10"/>
  <c r="F6" i="10"/>
  <c r="J17" i="10"/>
  <c r="J18" i="10" s="1"/>
  <c r="I17" i="10"/>
  <c r="I15" i="10" s="1"/>
  <c r="H17" i="10"/>
  <c r="H18" i="10" s="1"/>
  <c r="G17" i="10"/>
  <c r="G15" i="10" s="1"/>
  <c r="F17" i="10"/>
  <c r="F15" i="10" s="1"/>
  <c r="E17" i="10"/>
  <c r="F18" i="10" s="1"/>
  <c r="J5" i="10"/>
  <c r="J6" i="10" s="1"/>
  <c r="I5" i="10"/>
  <c r="I6" i="10" s="1"/>
  <c r="H5" i="10"/>
  <c r="G5" i="10"/>
  <c r="F5" i="10"/>
  <c r="E5" i="10"/>
  <c r="H45" i="9"/>
  <c r="G45" i="9"/>
  <c r="F45" i="9"/>
  <c r="E45" i="9"/>
  <c r="D45" i="9"/>
  <c r="H40" i="9"/>
  <c r="G40" i="9"/>
  <c r="F40" i="9"/>
  <c r="E40" i="9"/>
  <c r="D40" i="9"/>
  <c r="H35" i="9"/>
  <c r="G35" i="9"/>
  <c r="F35" i="9"/>
  <c r="E35" i="9"/>
  <c r="D35" i="9"/>
  <c r="H31" i="9"/>
  <c r="G31" i="9"/>
  <c r="F31" i="9"/>
  <c r="E31" i="9"/>
  <c r="D31" i="9"/>
  <c r="H33" i="9"/>
  <c r="G33" i="9"/>
  <c r="F33" i="9"/>
  <c r="E33" i="9"/>
  <c r="D33" i="9"/>
  <c r="H20" i="9"/>
  <c r="G20" i="9"/>
  <c r="F20" i="9"/>
  <c r="E20" i="9"/>
  <c r="D20" i="9"/>
  <c r="H14" i="9"/>
  <c r="G14" i="9"/>
  <c r="F14" i="9"/>
  <c r="E14" i="9"/>
  <c r="D14" i="9"/>
  <c r="H7" i="9"/>
  <c r="G7" i="9"/>
  <c r="F7" i="9"/>
  <c r="E7" i="9"/>
  <c r="D7" i="9"/>
  <c r="H5" i="9"/>
  <c r="G5" i="9"/>
  <c r="F5" i="9"/>
  <c r="E5" i="9"/>
  <c r="D5" i="9"/>
  <c r="E4" i="8"/>
  <c r="H3" i="8"/>
  <c r="G3" i="8"/>
  <c r="G4" i="8" s="1"/>
  <c r="F3" i="8"/>
  <c r="F15" i="8" s="1"/>
  <c r="E3" i="8"/>
  <c r="E15" i="8" s="1"/>
  <c r="D3" i="8"/>
  <c r="C3" i="8"/>
  <c r="D4" i="8" s="1"/>
  <c r="H25" i="8"/>
  <c r="G25" i="8"/>
  <c r="F25" i="8"/>
  <c r="E25" i="8"/>
  <c r="D25" i="8"/>
  <c r="H36" i="8"/>
  <c r="G36" i="8"/>
  <c r="F36" i="8"/>
  <c r="E36" i="8"/>
  <c r="D36" i="8"/>
  <c r="H34" i="8"/>
  <c r="G34" i="8"/>
  <c r="F34" i="8"/>
  <c r="E34" i="8"/>
  <c r="D34" i="8"/>
  <c r="H32" i="8"/>
  <c r="G32" i="8"/>
  <c r="F32" i="8"/>
  <c r="E32" i="8"/>
  <c r="D32" i="8"/>
  <c r="H30" i="8"/>
  <c r="G30" i="8"/>
  <c r="F30" i="8"/>
  <c r="E30" i="8"/>
  <c r="D30" i="8"/>
  <c r="H28" i="8"/>
  <c r="G28" i="8"/>
  <c r="F28" i="8"/>
  <c r="E28" i="8"/>
  <c r="D28" i="8"/>
  <c r="H23" i="8"/>
  <c r="G23" i="8"/>
  <c r="F23" i="8"/>
  <c r="E23" i="8"/>
  <c r="D23" i="8"/>
  <c r="H20" i="8"/>
  <c r="G20" i="8"/>
  <c r="F20" i="8"/>
  <c r="E20" i="8"/>
  <c r="D20" i="8"/>
  <c r="H17" i="8"/>
  <c r="G17" i="8"/>
  <c r="F17" i="8"/>
  <c r="E17" i="8"/>
  <c r="D17" i="8"/>
  <c r="H14" i="8"/>
  <c r="G14" i="8"/>
  <c r="F14" i="8"/>
  <c r="E14" i="8"/>
  <c r="D14" i="8"/>
  <c r="H11" i="8"/>
  <c r="G11" i="8"/>
  <c r="F11" i="8"/>
  <c r="E11" i="8"/>
  <c r="D11" i="8"/>
  <c r="H9" i="8"/>
  <c r="G9" i="8"/>
  <c r="F9" i="8"/>
  <c r="E9" i="8"/>
  <c r="D9" i="8"/>
  <c r="H6" i="8"/>
  <c r="G6" i="8"/>
  <c r="F6" i="8"/>
  <c r="E6" i="8"/>
  <c r="D6" i="8"/>
  <c r="G46" i="5"/>
  <c r="G40" i="5"/>
  <c r="W8" i="7"/>
  <c r="V8" i="7"/>
  <c r="U8" i="7"/>
  <c r="T8" i="7"/>
  <c r="S8" i="7"/>
  <c r="R8" i="7"/>
  <c r="Q8" i="7"/>
  <c r="P8" i="7"/>
  <c r="O8" i="7"/>
  <c r="N8" i="7"/>
  <c r="M8" i="7"/>
  <c r="L8" i="7"/>
  <c r="K8" i="7"/>
  <c r="J8" i="7"/>
  <c r="I8" i="7"/>
  <c r="H8" i="7"/>
  <c r="G8" i="7"/>
  <c r="F8" i="7"/>
  <c r="E8" i="7"/>
  <c r="D8" i="7"/>
  <c r="C8" i="7"/>
  <c r="B8" i="7"/>
  <c r="W6" i="7"/>
  <c r="V6" i="7"/>
  <c r="U6" i="7"/>
  <c r="T6" i="7"/>
  <c r="S6" i="7"/>
  <c r="R6" i="7"/>
  <c r="Q6" i="7"/>
  <c r="P6" i="7"/>
  <c r="O6" i="7"/>
  <c r="N6" i="7"/>
  <c r="M6" i="7"/>
  <c r="L6" i="7"/>
  <c r="K6" i="7"/>
  <c r="J6" i="7"/>
  <c r="I6" i="7"/>
  <c r="H6" i="7"/>
  <c r="G6" i="7"/>
  <c r="F6" i="7"/>
  <c r="E6" i="7"/>
  <c r="D6" i="7"/>
  <c r="C6" i="7"/>
  <c r="B6" i="7"/>
  <c r="W13" i="7"/>
  <c r="V13" i="7"/>
  <c r="U13" i="7"/>
  <c r="T13" i="7"/>
  <c r="S13" i="7"/>
  <c r="R13" i="7"/>
  <c r="Q13" i="7"/>
  <c r="P13" i="7"/>
  <c r="O13" i="7"/>
  <c r="N13" i="7"/>
  <c r="M13" i="7"/>
  <c r="L13" i="7"/>
  <c r="K13" i="7"/>
  <c r="J13" i="7"/>
  <c r="I13" i="7"/>
  <c r="H13" i="7"/>
  <c r="G13" i="7"/>
  <c r="F13" i="7"/>
  <c r="W11" i="7"/>
  <c r="V11" i="7"/>
  <c r="U11" i="7"/>
  <c r="T11" i="7"/>
  <c r="S11" i="7"/>
  <c r="R11" i="7"/>
  <c r="Q11" i="7"/>
  <c r="P11" i="7"/>
  <c r="O11" i="7"/>
  <c r="N11" i="7"/>
  <c r="M11" i="7"/>
  <c r="L11" i="7"/>
  <c r="K11" i="7"/>
  <c r="J11" i="7"/>
  <c r="I11" i="7"/>
  <c r="H11" i="7"/>
  <c r="G11" i="7"/>
  <c r="F11" i="7"/>
  <c r="D12" i="3"/>
  <c r="D11" i="3"/>
  <c r="D10" i="3"/>
  <c r="D9" i="3"/>
  <c r="D8" i="3"/>
  <c r="D7" i="3"/>
  <c r="D6" i="3"/>
  <c r="D48" i="2"/>
  <c r="C48" i="2"/>
  <c r="D47" i="2"/>
  <c r="C47" i="2"/>
  <c r="D46" i="2"/>
  <c r="C46" i="2"/>
  <c r="D45" i="2"/>
  <c r="C45" i="2"/>
  <c r="D43" i="2"/>
  <c r="C43" i="2"/>
  <c r="D42" i="2"/>
  <c r="C42" i="2"/>
  <c r="D41" i="2"/>
  <c r="C41" i="2"/>
  <c r="D40" i="2"/>
  <c r="C40" i="2"/>
  <c r="L26" i="2"/>
  <c r="M24" i="2"/>
  <c r="L24" i="2"/>
  <c r="L23" i="2"/>
  <c r="M23" i="2" s="1"/>
  <c r="N23" i="2" s="1"/>
  <c r="N24" i="2" s="1"/>
  <c r="L21" i="2"/>
  <c r="L15" i="2"/>
  <c r="N14" i="2"/>
  <c r="AK13" i="2"/>
  <c r="N13" i="2"/>
  <c r="M13" i="2"/>
  <c r="AK12" i="2"/>
  <c r="N12" i="2"/>
  <c r="L11" i="2"/>
  <c r="L13" i="2" s="1"/>
  <c r="AK6" i="2"/>
  <c r="N6" i="2"/>
  <c r="L5" i="2"/>
  <c r="L3" i="2"/>
  <c r="AJ2" i="2"/>
  <c r="AJ1" i="2" s="1"/>
  <c r="AH2" i="2"/>
  <c r="K1" i="2"/>
  <c r="J1" i="2" s="1"/>
  <c r="P55" i="5" l="1"/>
  <c r="P56" i="5" s="1"/>
  <c r="F35" i="5"/>
  <c r="N56" i="5"/>
  <c r="F19" i="5"/>
  <c r="J56" i="5"/>
  <c r="E36" i="5"/>
  <c r="P65" i="5"/>
  <c r="H56" i="5"/>
  <c r="P61" i="5"/>
  <c r="R78" i="5"/>
  <c r="K56" i="5"/>
  <c r="L55" i="5"/>
  <c r="L56" i="5" s="1"/>
  <c r="M55" i="5"/>
  <c r="M56" i="5" s="1"/>
  <c r="G24" i="5"/>
  <c r="I55" i="5"/>
  <c r="I56" i="5" s="1"/>
  <c r="P57" i="5"/>
  <c r="P59" i="5"/>
  <c r="E62" i="5"/>
  <c r="E58" i="5"/>
  <c r="E60" i="5"/>
  <c r="E66" i="5"/>
  <c r="E56" i="5"/>
  <c r="N21" i="5"/>
  <c r="E54" i="5"/>
  <c r="R21" i="5"/>
  <c r="S21" i="5"/>
  <c r="H20" i="5"/>
  <c r="L36" i="5"/>
  <c r="L37" i="5" s="1"/>
  <c r="S15" i="5"/>
  <c r="M20" i="5"/>
  <c r="I20" i="5"/>
  <c r="K20" i="5"/>
  <c r="O21" i="5" s="1"/>
  <c r="L20" i="5"/>
  <c r="P21" i="5" s="1"/>
  <c r="Q23" i="5"/>
  <c r="O43" i="5"/>
  <c r="L43" i="5"/>
  <c r="M43" i="5"/>
  <c r="N43" i="5"/>
  <c r="P43" i="5"/>
  <c r="N5" i="5"/>
  <c r="P5" i="5"/>
  <c r="M36" i="5"/>
  <c r="K36" i="5"/>
  <c r="O37" i="5" s="1"/>
  <c r="J36" i="5"/>
  <c r="N37" i="5" s="1"/>
  <c r="P33" i="5"/>
  <c r="L33" i="5"/>
  <c r="M33" i="5"/>
  <c r="N33" i="5"/>
  <c r="O33" i="5"/>
  <c r="E32" i="5"/>
  <c r="O8" i="5"/>
  <c r="P70" i="5"/>
  <c r="N8" i="5"/>
  <c r="M8" i="5"/>
  <c r="H72" i="5"/>
  <c r="J70" i="5"/>
  <c r="K51" i="5"/>
  <c r="E51" i="5"/>
  <c r="N70" i="5"/>
  <c r="I72" i="5"/>
  <c r="K72" i="5"/>
  <c r="J72" i="5"/>
  <c r="L72" i="5"/>
  <c r="L70" i="5"/>
  <c r="F26" i="5"/>
  <c r="F27" i="5" s="1"/>
  <c r="G30" i="5"/>
  <c r="F9" i="5"/>
  <c r="F10" i="5" s="1"/>
  <c r="F44" i="5"/>
  <c r="G45" i="5" s="1"/>
  <c r="G26" i="5"/>
  <c r="G32" i="5"/>
  <c r="G28" i="5"/>
  <c r="F28" i="5"/>
  <c r="F29" i="5" s="1"/>
  <c r="F32" i="5"/>
  <c r="F30" i="5"/>
  <c r="F31" i="5" s="1"/>
  <c r="G15" i="5"/>
  <c r="M51" i="5"/>
  <c r="M68" i="5"/>
  <c r="F13" i="5"/>
  <c r="H51" i="5"/>
  <c r="K68" i="5"/>
  <c r="E68" i="5"/>
  <c r="H68" i="5"/>
  <c r="L5" i="5"/>
  <c r="J68" i="5"/>
  <c r="L51" i="5"/>
  <c r="E38" i="5"/>
  <c r="E42" i="5" s="1"/>
  <c r="M5" i="5"/>
  <c r="L8" i="5"/>
  <c r="L74" i="5"/>
  <c r="G12" i="5"/>
  <c r="I74" i="5"/>
  <c r="L23" i="5"/>
  <c r="I68" i="5"/>
  <c r="J51" i="5"/>
  <c r="H74" i="5"/>
  <c r="M23" i="5"/>
  <c r="M74" i="5"/>
  <c r="F46" i="5"/>
  <c r="F47" i="5" s="1"/>
  <c r="L68" i="5"/>
  <c r="I51" i="5"/>
  <c r="F53" i="5"/>
  <c r="F65" i="5" s="1"/>
  <c r="F40" i="5"/>
  <c r="F41" i="5" s="1"/>
  <c r="H4" i="8"/>
  <c r="C15" i="8"/>
  <c r="F4" i="8"/>
  <c r="G15" i="8"/>
  <c r="I18" i="10"/>
  <c r="E15" i="10"/>
  <c r="J42" i="2"/>
  <c r="J51" i="2"/>
  <c r="J45" i="2"/>
  <c r="J37" i="2"/>
  <c r="J34" i="2"/>
  <c r="J33" i="2"/>
  <c r="J32" i="2"/>
  <c r="J26" i="2"/>
  <c r="J36" i="2"/>
  <c r="J35" i="2"/>
  <c r="J20" i="2"/>
  <c r="J50" i="2"/>
  <c r="J46" i="2"/>
  <c r="J39" i="2"/>
  <c r="J22" i="2"/>
  <c r="J28" i="2"/>
  <c r="J27" i="2"/>
  <c r="J43" i="2"/>
  <c r="J38" i="2"/>
  <c r="J30" i="2"/>
  <c r="J25" i="2" s="1"/>
  <c r="J23" i="2"/>
  <c r="J18" i="2"/>
  <c r="J19" i="2" s="1"/>
  <c r="J11" i="2"/>
  <c r="J15" i="2"/>
  <c r="J3" i="2"/>
  <c r="J21" i="2"/>
  <c r="J7" i="2"/>
  <c r="J8" i="2" s="1"/>
  <c r="J9" i="2"/>
  <c r="J10" i="2" s="1"/>
  <c r="J5" i="2"/>
  <c r="J29" i="2"/>
  <c r="I1" i="2"/>
  <c r="J17" i="2"/>
  <c r="AJ50" i="2"/>
  <c r="AJ38" i="2"/>
  <c r="AJ51" i="2"/>
  <c r="AJ35" i="2"/>
  <c r="AJ29" i="2"/>
  <c r="AJ28" i="2"/>
  <c r="AJ27" i="2"/>
  <c r="AJ26" i="2"/>
  <c r="AJ18" i="2"/>
  <c r="AJ37" i="2"/>
  <c r="AJ30" i="2"/>
  <c r="AJ25" i="2" s="1"/>
  <c r="AJ42" i="2"/>
  <c r="AJ39" i="2"/>
  <c r="AJ20" i="2"/>
  <c r="AJ32" i="2"/>
  <c r="AJ22" i="2"/>
  <c r="AJ36" i="2"/>
  <c r="AJ23" i="2"/>
  <c r="AJ7" i="2"/>
  <c r="AJ8" i="2" s="1"/>
  <c r="AJ9" i="2"/>
  <c r="AJ34" i="2"/>
  <c r="AJ11" i="2"/>
  <c r="AJ21" i="2"/>
  <c r="AJ5" i="2"/>
  <c r="AI1" i="2"/>
  <c r="AI41" i="2" s="1"/>
  <c r="AJ33" i="2"/>
  <c r="AJ17" i="2"/>
  <c r="AJ3" i="2"/>
  <c r="AJ15" i="2"/>
  <c r="AJ4" i="2"/>
  <c r="K3" i="2"/>
  <c r="K51" i="2"/>
  <c r="K37" i="2"/>
  <c r="K50" i="2"/>
  <c r="K34" i="2"/>
  <c r="K28" i="2"/>
  <c r="K42" i="2"/>
  <c r="K36" i="2"/>
  <c r="K35" i="2"/>
  <c r="K20" i="2"/>
  <c r="K39" i="2"/>
  <c r="K22" i="2"/>
  <c r="K27" i="2"/>
  <c r="K30" i="2"/>
  <c r="K29" i="2"/>
  <c r="K38" i="2"/>
  <c r="K45" i="2"/>
  <c r="K33" i="2"/>
  <c r="K32" i="2"/>
  <c r="K26" i="2"/>
  <c r="K43" i="2"/>
  <c r="K9" i="2"/>
  <c r="K23" i="2"/>
  <c r="K18" i="2"/>
  <c r="K11" i="2"/>
  <c r="K15" i="2"/>
  <c r="K16" i="2" s="1"/>
  <c r="K40" i="2"/>
  <c r="K17" i="2"/>
  <c r="K5" i="2"/>
  <c r="K21" i="2"/>
  <c r="K7" i="2"/>
  <c r="L12" i="2"/>
  <c r="AJ48" i="2"/>
  <c r="I40" i="2"/>
  <c r="K41" i="2"/>
  <c r="J41" i="2"/>
  <c r="J40" i="2"/>
  <c r="AJ41" i="2"/>
  <c r="AJ40" i="2"/>
  <c r="AI40" i="2"/>
  <c r="K47" i="2"/>
  <c r="I47" i="2"/>
  <c r="AJ47" i="2"/>
  <c r="K48" i="2"/>
  <c r="J48" i="2"/>
  <c r="I48" i="2"/>
  <c r="J47" i="2"/>
  <c r="AJ43" i="2"/>
  <c r="AJ45" i="2"/>
  <c r="K46" i="2"/>
  <c r="I43" i="2"/>
  <c r="I45" i="2"/>
  <c r="AJ46" i="2"/>
  <c r="R55" i="5" l="1"/>
  <c r="S78" i="5"/>
  <c r="J58" i="5"/>
  <c r="J57" i="5" s="1"/>
  <c r="I58" i="5"/>
  <c r="I57" i="5" s="1"/>
  <c r="H58" i="5"/>
  <c r="H57" i="5" s="1"/>
  <c r="K58" i="5"/>
  <c r="K57" i="5" s="1"/>
  <c r="J62" i="5"/>
  <c r="J61" i="5" s="1"/>
  <c r="I62" i="5"/>
  <c r="I61" i="5" s="1"/>
  <c r="K62" i="5"/>
  <c r="K61" i="5" s="1"/>
  <c r="H62" i="5"/>
  <c r="H61" i="5" s="1"/>
  <c r="I60" i="5"/>
  <c r="I59" i="5" s="1"/>
  <c r="J60" i="5"/>
  <c r="J59" i="5" s="1"/>
  <c r="H60" i="5"/>
  <c r="H59" i="5" s="1"/>
  <c r="K60" i="5"/>
  <c r="K59" i="5" s="1"/>
  <c r="P53" i="5"/>
  <c r="P54" i="5" s="1"/>
  <c r="M21" i="5"/>
  <c r="Q21" i="5"/>
  <c r="L21" i="5"/>
  <c r="M37" i="5"/>
  <c r="Q37" i="5"/>
  <c r="P37" i="5"/>
  <c r="F33" i="5"/>
  <c r="K74" i="5"/>
  <c r="O39" i="5"/>
  <c r="J74" i="5"/>
  <c r="N39" i="5"/>
  <c r="N72" i="5"/>
  <c r="O72" i="5"/>
  <c r="O70" i="5"/>
  <c r="P72" i="5"/>
  <c r="G27" i="5"/>
  <c r="G33" i="5"/>
  <c r="G29" i="5"/>
  <c r="G31" i="5"/>
  <c r="F45" i="5"/>
  <c r="F14" i="5"/>
  <c r="F15" i="5"/>
  <c r="G14" i="5"/>
  <c r="P74" i="5"/>
  <c r="F7" i="5"/>
  <c r="F22" i="5"/>
  <c r="F36" i="5" s="1"/>
  <c r="F37" i="5" s="1"/>
  <c r="L39" i="5"/>
  <c r="G47" i="5"/>
  <c r="M39" i="5"/>
  <c r="G41" i="5"/>
  <c r="AJ44" i="2"/>
  <c r="J16" i="2"/>
  <c r="K19" i="2"/>
  <c r="AJ24" i="2"/>
  <c r="I50" i="2"/>
  <c r="I46" i="2"/>
  <c r="I51" i="2"/>
  <c r="I32" i="2"/>
  <c r="I38" i="2"/>
  <c r="I23" i="2"/>
  <c r="I42" i="2"/>
  <c r="I34" i="2"/>
  <c r="I33" i="2"/>
  <c r="I26" i="2"/>
  <c r="I36" i="2"/>
  <c r="I35" i="2"/>
  <c r="I20" i="2"/>
  <c r="I39" i="2"/>
  <c r="I37" i="2"/>
  <c r="I22" i="2"/>
  <c r="I41" i="2"/>
  <c r="I30" i="2"/>
  <c r="I25" i="2" s="1"/>
  <c r="I29" i="2"/>
  <c r="I28" i="2"/>
  <c r="I21" i="2"/>
  <c r="I7" i="2"/>
  <c r="I8" i="2" s="1"/>
  <c r="I27" i="2"/>
  <c r="I18" i="2"/>
  <c r="I11" i="2"/>
  <c r="J14" i="2" s="1"/>
  <c r="I17" i="2"/>
  <c r="I5" i="2"/>
  <c r="I3" i="2"/>
  <c r="I9" i="2"/>
  <c r="I10" i="2" s="1"/>
  <c r="H1" i="2"/>
  <c r="I15" i="2"/>
  <c r="J49" i="2"/>
  <c r="J13" i="2"/>
  <c r="K8" i="2"/>
  <c r="AJ49" i="2"/>
  <c r="AJ13" i="2"/>
  <c r="K31" i="2"/>
  <c r="K24" i="2"/>
  <c r="K10" i="2"/>
  <c r="K25" i="2"/>
  <c r="AJ16" i="2"/>
  <c r="J44" i="2"/>
  <c r="J6" i="2"/>
  <c r="K44" i="2"/>
  <c r="M6" i="2"/>
  <c r="K6" i="2"/>
  <c r="AJ10" i="2"/>
  <c r="AI51" i="2"/>
  <c r="AI38" i="2"/>
  <c r="AI43" i="2"/>
  <c r="AI36" i="2"/>
  <c r="AI21" i="2"/>
  <c r="AI29" i="2"/>
  <c r="AI28" i="2"/>
  <c r="AI27" i="2"/>
  <c r="AI26" i="2"/>
  <c r="AI18" i="2"/>
  <c r="AI46" i="2"/>
  <c r="AI37" i="2"/>
  <c r="AI30" i="2"/>
  <c r="AI42" i="2"/>
  <c r="AI39" i="2"/>
  <c r="AI35" i="2"/>
  <c r="AI34" i="2"/>
  <c r="AI33" i="2"/>
  <c r="AI45" i="2"/>
  <c r="AI17" i="2"/>
  <c r="AI3" i="2"/>
  <c r="AI23" i="2"/>
  <c r="AI20" i="2"/>
  <c r="AI32" i="2"/>
  <c r="AI22" i="2"/>
  <c r="AI9" i="2"/>
  <c r="AI10" i="2" s="1"/>
  <c r="AI15" i="2"/>
  <c r="AI50" i="2"/>
  <c r="AI5" i="2"/>
  <c r="AH1" i="2"/>
  <c r="AI7" i="2"/>
  <c r="AI8" i="2" s="1"/>
  <c r="AI4" i="2"/>
  <c r="AI11" i="2"/>
  <c r="L6" i="2"/>
  <c r="K49" i="2"/>
  <c r="M14" i="2"/>
  <c r="K13" i="2"/>
  <c r="K14" i="2"/>
  <c r="K12" i="2"/>
  <c r="L14" i="2"/>
  <c r="M12" i="2"/>
  <c r="AI48" i="2"/>
  <c r="AI47" i="2"/>
  <c r="J24" i="2"/>
  <c r="AJ19" i="2"/>
  <c r="H65" i="5" l="1"/>
  <c r="H66" i="5" s="1"/>
  <c r="F8" i="5"/>
  <c r="F20" i="5"/>
  <c r="F21" i="5" s="1"/>
  <c r="G78" i="5"/>
  <c r="S55" i="5"/>
  <c r="G55" i="5" s="1"/>
  <c r="G79" i="5" s="1"/>
  <c r="K65" i="5"/>
  <c r="K66" i="5" s="1"/>
  <c r="J65" i="5"/>
  <c r="J66" i="5" s="1"/>
  <c r="I65" i="5"/>
  <c r="I66" i="5" s="1"/>
  <c r="F23" i="5"/>
  <c r="J12" i="2"/>
  <c r="J31" i="2"/>
  <c r="AI44" i="2"/>
  <c r="AI25" i="2"/>
  <c r="AI24" i="2"/>
  <c r="I19" i="2"/>
  <c r="AJ31" i="2"/>
  <c r="I16" i="2"/>
  <c r="AI16" i="2"/>
  <c r="H50" i="2"/>
  <c r="H38" i="2"/>
  <c r="H51" i="2"/>
  <c r="H35" i="2"/>
  <c r="H29" i="2"/>
  <c r="H21" i="2"/>
  <c r="H32" i="2"/>
  <c r="H23" i="2"/>
  <c r="H42" i="2"/>
  <c r="H34" i="2"/>
  <c r="H33" i="2"/>
  <c r="H26" i="2"/>
  <c r="H36" i="2"/>
  <c r="H20" i="2"/>
  <c r="H39" i="2"/>
  <c r="H37" i="2"/>
  <c r="H22" i="2"/>
  <c r="H28" i="2"/>
  <c r="H27" i="2"/>
  <c r="H30" i="2"/>
  <c r="H25" i="2" s="1"/>
  <c r="H41" i="2"/>
  <c r="H3" i="2"/>
  <c r="H9" i="2"/>
  <c r="H18" i="2"/>
  <c r="H15" i="2"/>
  <c r="G1" i="2"/>
  <c r="H7" i="2"/>
  <c r="H17" i="2"/>
  <c r="H5" i="2"/>
  <c r="H11" i="2"/>
  <c r="H43" i="2"/>
  <c r="H46" i="2"/>
  <c r="H45" i="2"/>
  <c r="H48" i="2"/>
  <c r="H40" i="2"/>
  <c r="H47" i="2"/>
  <c r="I49" i="2"/>
  <c r="I12" i="2"/>
  <c r="I13" i="2"/>
  <c r="AI19" i="2"/>
  <c r="I24" i="2"/>
  <c r="AH51" i="2"/>
  <c r="AH45" i="2"/>
  <c r="AH50" i="2"/>
  <c r="AH46" i="2"/>
  <c r="AH42" i="2"/>
  <c r="AH36" i="2"/>
  <c r="AH33" i="2"/>
  <c r="AH27" i="2"/>
  <c r="AH23" i="2"/>
  <c r="AH43" i="2"/>
  <c r="AH21" i="2"/>
  <c r="AH29" i="2"/>
  <c r="AH28" i="2"/>
  <c r="AH26" i="2"/>
  <c r="AH18" i="2"/>
  <c r="AH37" i="2"/>
  <c r="AH30" i="2"/>
  <c r="AH25" i="2" s="1"/>
  <c r="AH32" i="2"/>
  <c r="AH38" i="2"/>
  <c r="AH35" i="2"/>
  <c r="AH34" i="2"/>
  <c r="AH5" i="2"/>
  <c r="AG1" i="2"/>
  <c r="AH17" i="2"/>
  <c r="AH20" i="2"/>
  <c r="AH7" i="2"/>
  <c r="AH8" i="2" s="1"/>
  <c r="AH22" i="2"/>
  <c r="AH4" i="2"/>
  <c r="AH11" i="2"/>
  <c r="AH39" i="2"/>
  <c r="AH15" i="2"/>
  <c r="AH3" i="2"/>
  <c r="AH9" i="2"/>
  <c r="AH10" i="2" s="1"/>
  <c r="AH47" i="2"/>
  <c r="AH48" i="2"/>
  <c r="AH41" i="2"/>
  <c r="AH40" i="2"/>
  <c r="AI49" i="2"/>
  <c r="AI13" i="2"/>
  <c r="I6" i="2"/>
  <c r="I44" i="2"/>
  <c r="O4" i="5" l="1"/>
  <c r="O56" i="5" s="1"/>
  <c r="O74" i="5"/>
  <c r="N74" i="5"/>
  <c r="I31" i="2"/>
  <c r="H8" i="2"/>
  <c r="H44" i="2"/>
  <c r="AH16" i="2"/>
  <c r="AG51" i="2"/>
  <c r="AG50" i="2"/>
  <c r="AG39" i="2"/>
  <c r="AG36" i="2"/>
  <c r="AG30" i="2"/>
  <c r="AG25" i="2" s="1"/>
  <c r="AG38" i="2"/>
  <c r="AG35" i="2"/>
  <c r="AG34" i="2"/>
  <c r="AG23" i="2"/>
  <c r="AG21" i="2"/>
  <c r="AG48" i="2"/>
  <c r="AG47" i="2"/>
  <c r="AG27" i="2"/>
  <c r="AG29" i="2"/>
  <c r="AG28" i="2"/>
  <c r="AG26" i="2"/>
  <c r="AG33" i="2"/>
  <c r="AG32" i="2"/>
  <c r="AG15" i="2"/>
  <c r="AG16" i="2" s="1"/>
  <c r="AG17" i="2"/>
  <c r="AG20" i="2"/>
  <c r="AG37" i="2"/>
  <c r="AG7" i="2"/>
  <c r="AG8" i="2" s="1"/>
  <c r="AG9" i="2"/>
  <c r="AG10" i="2" s="1"/>
  <c r="AG5" i="2"/>
  <c r="AG11" i="2"/>
  <c r="AF1" i="2"/>
  <c r="AG18" i="2"/>
  <c r="AG19" i="2" s="1"/>
  <c r="AG22" i="2"/>
  <c r="AG3" i="2"/>
  <c r="AG4" i="2"/>
  <c r="AG42" i="2"/>
  <c r="AG43" i="2"/>
  <c r="AG45" i="2"/>
  <c r="AG46" i="2"/>
  <c r="AG41" i="2"/>
  <c r="AG40" i="2"/>
  <c r="AH19" i="2"/>
  <c r="G38" i="2"/>
  <c r="G45" i="2"/>
  <c r="G30" i="2"/>
  <c r="G25" i="2" s="1"/>
  <c r="G21" i="2"/>
  <c r="G32" i="2"/>
  <c r="G23" i="2"/>
  <c r="G50" i="2"/>
  <c r="G46" i="2"/>
  <c r="G42" i="2"/>
  <c r="G35" i="2"/>
  <c r="G34" i="2"/>
  <c r="G33" i="2"/>
  <c r="G26" i="2"/>
  <c r="G51" i="2"/>
  <c r="G36" i="2"/>
  <c r="G43" i="2"/>
  <c r="G29" i="2"/>
  <c r="G28" i="2"/>
  <c r="G27" i="2"/>
  <c r="G17" i="2"/>
  <c r="G5" i="2"/>
  <c r="H6" i="2" s="1"/>
  <c r="G39" i="2"/>
  <c r="G22" i="2"/>
  <c r="G9" i="2"/>
  <c r="G37" i="2"/>
  <c r="G11" i="2"/>
  <c r="G3" i="2"/>
  <c r="G15" i="2"/>
  <c r="G16" i="2" s="1"/>
  <c r="F1" i="2"/>
  <c r="G7" i="2"/>
  <c r="G18" i="2"/>
  <c r="G20" i="2"/>
  <c r="G40" i="2"/>
  <c r="G41" i="2"/>
  <c r="G47" i="2"/>
  <c r="G48" i="2"/>
  <c r="AH44" i="2"/>
  <c r="H16" i="2"/>
  <c r="AH49" i="2"/>
  <c r="AH13" i="2"/>
  <c r="H19" i="2"/>
  <c r="H10" i="2"/>
  <c r="AI31" i="2"/>
  <c r="AH24" i="2"/>
  <c r="AH31" i="2"/>
  <c r="I14" i="2"/>
  <c r="H49" i="2"/>
  <c r="H12" i="2"/>
  <c r="H13" i="2"/>
  <c r="H31" i="2"/>
  <c r="H24" i="2"/>
  <c r="O5" i="5" l="1"/>
  <c r="O68" i="5"/>
  <c r="F4" i="5"/>
  <c r="P51" i="5"/>
  <c r="O51" i="5"/>
  <c r="O54" i="5"/>
  <c r="G38" i="5"/>
  <c r="G42" i="5" s="1"/>
  <c r="F38" i="5"/>
  <c r="F42" i="5" s="1"/>
  <c r="F43" i="5" s="1"/>
  <c r="G22" i="5"/>
  <c r="G36" i="5" s="1"/>
  <c r="G37" i="5" s="1"/>
  <c r="F51" i="2"/>
  <c r="F45" i="2"/>
  <c r="F50" i="2"/>
  <c r="F42" i="2"/>
  <c r="F33" i="2"/>
  <c r="F43" i="2"/>
  <c r="F29" i="2"/>
  <c r="F28" i="2"/>
  <c r="F27" i="2"/>
  <c r="F38" i="2"/>
  <c r="F30" i="2"/>
  <c r="F25" i="2" s="1"/>
  <c r="F21" i="2"/>
  <c r="F24" i="2" s="1"/>
  <c r="F32" i="2"/>
  <c r="F23" i="2"/>
  <c r="F46" i="2"/>
  <c r="F35" i="2"/>
  <c r="F34" i="2"/>
  <c r="F26" i="2"/>
  <c r="F39" i="2"/>
  <c r="F37" i="2"/>
  <c r="F15" i="2"/>
  <c r="F36" i="2"/>
  <c r="F17" i="2"/>
  <c r="F7" i="2"/>
  <c r="F8" i="2" s="1"/>
  <c r="F20" i="2"/>
  <c r="F18" i="2"/>
  <c r="F5" i="2"/>
  <c r="F11" i="2"/>
  <c r="F3" i="2"/>
  <c r="F22" i="2"/>
  <c r="F9" i="2"/>
  <c r="F10" i="2" s="1"/>
  <c r="F40" i="2"/>
  <c r="F47" i="2"/>
  <c r="F48" i="2"/>
  <c r="F41" i="2"/>
  <c r="AG44" i="2"/>
  <c r="G49" i="2"/>
  <c r="G13" i="2"/>
  <c r="G12" i="2"/>
  <c r="AG49" i="2"/>
  <c r="AK14" i="2"/>
  <c r="AG13" i="2"/>
  <c r="AG24" i="2"/>
  <c r="G10" i="2"/>
  <c r="H14" i="2"/>
  <c r="G19" i="2"/>
  <c r="G44" i="2"/>
  <c r="G6" i="2"/>
  <c r="AF50" i="2"/>
  <c r="AF39" i="2"/>
  <c r="AF45" i="2"/>
  <c r="AF33" i="2"/>
  <c r="AF32" i="2"/>
  <c r="AF22" i="2"/>
  <c r="AF41" i="2"/>
  <c r="AF38" i="2"/>
  <c r="AF36" i="2"/>
  <c r="AF35" i="2"/>
  <c r="AF34" i="2"/>
  <c r="AF43" i="2"/>
  <c r="AF23" i="2"/>
  <c r="AF21" i="2"/>
  <c r="AF27" i="2"/>
  <c r="AF37" i="2"/>
  <c r="AF51" i="2"/>
  <c r="AF30" i="2"/>
  <c r="AF25" i="2" s="1"/>
  <c r="AF11" i="2"/>
  <c r="AF15" i="2"/>
  <c r="AF16" i="2" s="1"/>
  <c r="AF42" i="2"/>
  <c r="AF29" i="2"/>
  <c r="AF17" i="2"/>
  <c r="AF26" i="2"/>
  <c r="AF20" i="2"/>
  <c r="AF28" i="2"/>
  <c r="AF18" i="2"/>
  <c r="AF19" i="2" s="1"/>
  <c r="AF4" i="2"/>
  <c r="AF9" i="2"/>
  <c r="AF10" i="2" s="1"/>
  <c r="AE1" i="2"/>
  <c r="AF5" i="2"/>
  <c r="AF7" i="2"/>
  <c r="AF8" i="2" s="1"/>
  <c r="AF3" i="2"/>
  <c r="AF40" i="2"/>
  <c r="AF46" i="2"/>
  <c r="AF48" i="2"/>
  <c r="AF47" i="2"/>
  <c r="G31" i="2"/>
  <c r="G24" i="2"/>
  <c r="G8" i="2"/>
  <c r="G43" i="5" l="1"/>
  <c r="F54" i="5"/>
  <c r="F60" i="5"/>
  <c r="F56" i="5"/>
  <c r="F58" i="5"/>
  <c r="F62" i="5"/>
  <c r="F66" i="5"/>
  <c r="N54" i="5"/>
  <c r="P52" i="5"/>
  <c r="O52" i="5"/>
  <c r="F39" i="5"/>
  <c r="F5" i="5"/>
  <c r="G39" i="5"/>
  <c r="G23" i="5"/>
  <c r="AG31" i="2"/>
  <c r="F16" i="2"/>
  <c r="AF49" i="2"/>
  <c r="AF13" i="2"/>
  <c r="AJ12" i="2"/>
  <c r="AJ14" i="2"/>
  <c r="AF44" i="2"/>
  <c r="AJ6" i="2"/>
  <c r="F49" i="2"/>
  <c r="F13" i="2"/>
  <c r="AE51" i="2"/>
  <c r="AE37" i="2"/>
  <c r="AE50" i="2"/>
  <c r="AE34" i="2"/>
  <c r="AE28" i="2"/>
  <c r="AE20" i="2"/>
  <c r="AE45" i="2"/>
  <c r="AE33" i="2"/>
  <c r="AE32" i="2"/>
  <c r="AE22" i="2"/>
  <c r="AE38" i="2"/>
  <c r="AE36" i="2"/>
  <c r="AE35" i="2"/>
  <c r="AE43" i="2"/>
  <c r="AE23" i="2"/>
  <c r="AE21" i="2"/>
  <c r="AE42" i="2"/>
  <c r="AE39" i="2"/>
  <c r="AE30" i="2"/>
  <c r="AE25" i="2" s="1"/>
  <c r="AE29" i="2"/>
  <c r="AE26" i="2"/>
  <c r="AE9" i="2"/>
  <c r="AE27" i="2"/>
  <c r="AE11" i="2"/>
  <c r="AE15" i="2"/>
  <c r="AE5" i="2"/>
  <c r="AE17" i="2"/>
  <c r="AE3" i="2"/>
  <c r="AE7" i="2"/>
  <c r="AE18" i="2"/>
  <c r="AE4" i="2"/>
  <c r="AD1" i="2"/>
  <c r="AE41" i="2"/>
  <c r="AE47" i="2"/>
  <c r="AE46" i="2"/>
  <c r="AE40" i="2"/>
  <c r="AE48" i="2"/>
  <c r="AF24" i="2"/>
  <c r="F44" i="2"/>
  <c r="F19" i="2"/>
  <c r="G14" i="2"/>
  <c r="L62" i="5" l="1"/>
  <c r="L61" i="5" s="1"/>
  <c r="O62" i="5"/>
  <c r="O61" i="5" s="1"/>
  <c r="N62" i="5"/>
  <c r="N61" i="5" s="1"/>
  <c r="M62" i="5"/>
  <c r="M61" i="5" s="1"/>
  <c r="L58" i="5"/>
  <c r="L57" i="5" s="1"/>
  <c r="O58" i="5"/>
  <c r="O57" i="5" s="1"/>
  <c r="N58" i="5"/>
  <c r="N57" i="5" s="1"/>
  <c r="M58" i="5"/>
  <c r="M57" i="5" s="1"/>
  <c r="L60" i="5"/>
  <c r="L59" i="5" s="1"/>
  <c r="O60" i="5"/>
  <c r="O59" i="5" s="1"/>
  <c r="N60" i="5"/>
  <c r="N59" i="5" s="1"/>
  <c r="M60" i="5"/>
  <c r="M59" i="5" s="1"/>
  <c r="N51" i="5"/>
  <c r="N52" i="5"/>
  <c r="F52" i="5" s="1"/>
  <c r="F50" i="5"/>
  <c r="F51" i="5" s="1"/>
  <c r="F67" i="5"/>
  <c r="F68" i="5" s="1"/>
  <c r="AE49" i="2"/>
  <c r="AE13" i="2"/>
  <c r="AI14" i="2"/>
  <c r="AI12" i="2"/>
  <c r="AE16" i="2"/>
  <c r="AD42" i="2"/>
  <c r="AD51" i="2"/>
  <c r="AD45" i="2"/>
  <c r="AD37" i="2"/>
  <c r="AD20" i="2"/>
  <c r="AD34" i="2"/>
  <c r="AD33" i="2"/>
  <c r="AD32" i="2"/>
  <c r="AD22" i="2"/>
  <c r="AD38" i="2"/>
  <c r="AD36" i="2"/>
  <c r="AD35" i="2"/>
  <c r="AD46" i="2"/>
  <c r="AD43" i="2"/>
  <c r="AD40" i="2"/>
  <c r="AD23" i="2"/>
  <c r="AD50" i="2"/>
  <c r="AD28" i="2"/>
  <c r="AD27" i="2"/>
  <c r="AD39" i="2"/>
  <c r="AD30" i="2"/>
  <c r="AD25" i="2" s="1"/>
  <c r="AD29" i="2"/>
  <c r="AD26" i="2"/>
  <c r="AD18" i="2"/>
  <c r="AD4" i="2"/>
  <c r="AD15" i="2"/>
  <c r="AD5" i="2"/>
  <c r="AD21" i="2"/>
  <c r="AD7" i="2"/>
  <c r="AD8" i="2" s="1"/>
  <c r="AD9" i="2"/>
  <c r="AD10" i="2" s="1"/>
  <c r="AD11" i="2"/>
  <c r="AC1" i="2"/>
  <c r="AD17" i="2"/>
  <c r="AD3" i="2"/>
  <c r="AD48" i="2"/>
  <c r="AD41" i="2"/>
  <c r="AD47" i="2"/>
  <c r="AE31" i="2"/>
  <c r="AE24" i="2"/>
  <c r="AE44" i="2"/>
  <c r="AI6" i="2"/>
  <c r="AF31" i="2"/>
  <c r="AE19" i="2"/>
  <c r="AE10" i="2"/>
  <c r="AE8" i="2"/>
  <c r="O65" i="5" l="1"/>
  <c r="O66" i="5" s="1"/>
  <c r="M65" i="5"/>
  <c r="M66" i="5" s="1"/>
  <c r="L65" i="5"/>
  <c r="L66" i="5" s="1"/>
  <c r="N65" i="5"/>
  <c r="N66" i="5" s="1"/>
  <c r="AC50" i="2"/>
  <c r="AC39" i="2"/>
  <c r="AC51" i="2"/>
  <c r="AC32" i="2"/>
  <c r="AC30" i="2"/>
  <c r="AC29" i="2"/>
  <c r="AC26" i="2"/>
  <c r="AC18" i="2"/>
  <c r="AC20" i="2"/>
  <c r="AC34" i="2"/>
  <c r="AC33" i="2"/>
  <c r="AC22" i="2"/>
  <c r="AC38" i="2"/>
  <c r="AC36" i="2"/>
  <c r="AC35" i="2"/>
  <c r="AC42" i="2"/>
  <c r="AC37" i="2"/>
  <c r="AC28" i="2"/>
  <c r="AC27" i="2"/>
  <c r="AC21" i="2"/>
  <c r="AC7" i="2"/>
  <c r="AC8" i="2" s="1"/>
  <c r="AC23" i="2"/>
  <c r="AC40" i="2"/>
  <c r="AC11" i="2"/>
  <c r="AC15" i="2"/>
  <c r="AC16" i="2" s="1"/>
  <c r="AC17" i="2"/>
  <c r="AC3" i="2"/>
  <c r="AC4" i="2"/>
  <c r="AC9" i="2"/>
  <c r="AC10" i="2" s="1"/>
  <c r="AC5" i="2"/>
  <c r="AB1" i="2"/>
  <c r="AC45" i="2"/>
  <c r="AC46" i="2"/>
  <c r="AC47" i="2"/>
  <c r="AC48" i="2"/>
  <c r="AC43" i="2"/>
  <c r="AC41" i="2"/>
  <c r="AD19" i="2"/>
  <c r="AD49" i="2"/>
  <c r="AD13" i="2"/>
  <c r="AH12" i="2"/>
  <c r="AH14" i="2"/>
  <c r="AD31" i="2"/>
  <c r="AD24" i="2"/>
  <c r="AD44" i="2"/>
  <c r="AH6" i="2"/>
  <c r="AD16" i="2"/>
  <c r="AC49" i="2" l="1"/>
  <c r="AC13" i="2"/>
  <c r="AG12" i="2"/>
  <c r="AG14" i="2"/>
  <c r="AC19" i="2"/>
  <c r="AB50" i="2"/>
  <c r="AB38" i="2"/>
  <c r="AB51" i="2"/>
  <c r="AB35" i="2"/>
  <c r="AB29" i="2"/>
  <c r="AB42" i="2"/>
  <c r="AB39" i="2"/>
  <c r="AB37" i="2"/>
  <c r="AB28" i="2"/>
  <c r="AB27" i="2"/>
  <c r="AB30" i="2"/>
  <c r="AB26" i="2"/>
  <c r="AB18" i="2"/>
  <c r="AB41" i="2"/>
  <c r="AB32" i="2"/>
  <c r="AB20" i="2"/>
  <c r="AB34" i="2"/>
  <c r="AB33" i="2"/>
  <c r="AB22" i="2"/>
  <c r="AB21" i="2"/>
  <c r="AB23" i="2"/>
  <c r="AB9" i="2"/>
  <c r="AB11" i="2"/>
  <c r="AB5" i="2"/>
  <c r="AA1" i="2"/>
  <c r="AB36" i="2"/>
  <c r="AB17" i="2"/>
  <c r="AB3" i="2"/>
  <c r="AB7" i="2"/>
  <c r="AB15" i="2"/>
  <c r="AB16" i="2" s="1"/>
  <c r="AB4" i="2"/>
  <c r="AB47" i="2"/>
  <c r="AB48" i="2"/>
  <c r="AB43" i="2"/>
  <c r="AB46" i="2"/>
  <c r="AB45" i="2"/>
  <c r="AB40" i="2"/>
  <c r="AC44" i="2"/>
  <c r="AG6" i="2"/>
  <c r="AC25" i="2"/>
  <c r="AC31" i="2"/>
  <c r="AC24" i="2"/>
  <c r="AB49" i="2" l="1"/>
  <c r="AB13" i="2"/>
  <c r="AF14" i="2"/>
  <c r="AF12" i="2"/>
  <c r="AB10" i="2"/>
  <c r="AB8" i="2"/>
  <c r="AB19" i="2"/>
  <c r="AB24" i="2"/>
  <c r="AB25" i="2"/>
  <c r="AA38" i="2"/>
  <c r="AA51" i="2"/>
  <c r="AA21" i="2"/>
  <c r="AA42" i="2"/>
  <c r="AA39" i="2"/>
  <c r="AA37" i="2"/>
  <c r="AA29" i="2"/>
  <c r="AA28" i="2"/>
  <c r="AA27" i="2"/>
  <c r="AA45" i="2"/>
  <c r="AA30" i="2"/>
  <c r="AA25" i="2" s="1"/>
  <c r="AA26" i="2"/>
  <c r="AA18" i="2"/>
  <c r="AA32" i="2"/>
  <c r="AA36" i="2"/>
  <c r="AA50" i="2"/>
  <c r="AA33" i="2"/>
  <c r="AA17" i="2"/>
  <c r="AA3" i="2"/>
  <c r="AA35" i="2"/>
  <c r="AA23" i="2"/>
  <c r="AA9" i="2"/>
  <c r="AA10" i="2" s="1"/>
  <c r="AA22" i="2"/>
  <c r="AA15" i="2"/>
  <c r="AA16" i="2" s="1"/>
  <c r="AA46" i="2"/>
  <c r="AA43" i="2"/>
  <c r="AA5" i="2"/>
  <c r="Z1" i="2"/>
  <c r="AA11" i="2"/>
  <c r="AA34" i="2"/>
  <c r="AA7" i="2"/>
  <c r="AA20" i="2"/>
  <c r="AA4" i="2"/>
  <c r="AA40" i="2"/>
  <c r="AA47" i="2"/>
  <c r="AA48" i="2"/>
  <c r="AA41" i="2"/>
  <c r="AB44" i="2"/>
  <c r="AF6" i="2"/>
  <c r="AA44" i="2" l="1"/>
  <c r="AE6" i="2"/>
  <c r="AA24" i="2"/>
  <c r="Z51" i="2"/>
  <c r="Z45" i="2"/>
  <c r="Z50" i="2"/>
  <c r="Z42" i="2"/>
  <c r="Z33" i="2"/>
  <c r="Z27" i="2"/>
  <c r="Z23" i="2"/>
  <c r="Z21" i="2"/>
  <c r="Z39" i="2"/>
  <c r="Z37" i="2"/>
  <c r="Z29" i="2"/>
  <c r="Z28" i="2"/>
  <c r="Z30" i="2"/>
  <c r="Z25" i="2" s="1"/>
  <c r="Z26" i="2"/>
  <c r="Z18" i="2"/>
  <c r="Z41" i="2"/>
  <c r="Z46" i="2"/>
  <c r="Z43" i="2"/>
  <c r="Z35" i="2"/>
  <c r="Z34" i="2"/>
  <c r="Z36" i="2"/>
  <c r="Z5" i="2"/>
  <c r="Y1" i="2"/>
  <c r="Z17" i="2"/>
  <c r="Z38" i="2"/>
  <c r="Z32" i="2"/>
  <c r="Z7" i="2"/>
  <c r="Z8" i="2" s="1"/>
  <c r="Z4" i="2"/>
  <c r="Z20" i="2"/>
  <c r="Z11" i="2"/>
  <c r="Z3" i="2"/>
  <c r="Z22" i="2"/>
  <c r="Z15" i="2"/>
  <c r="Z16" i="2" s="1"/>
  <c r="Z9" i="2"/>
  <c r="Z10" i="2" s="1"/>
  <c r="Z47" i="2"/>
  <c r="Z48" i="2"/>
  <c r="Z40" i="2"/>
  <c r="AA8" i="2"/>
  <c r="AB31" i="2"/>
  <c r="AA49" i="2"/>
  <c r="AA13" i="2"/>
  <c r="AE12" i="2"/>
  <c r="AE14" i="2"/>
  <c r="AA19" i="2"/>
  <c r="Z24" i="2" l="1"/>
  <c r="AA31" i="2"/>
  <c r="Y51" i="2"/>
  <c r="Y50" i="2"/>
  <c r="Y39" i="2"/>
  <c r="Y36" i="2"/>
  <c r="Y30" i="2"/>
  <c r="Y25" i="2" s="1"/>
  <c r="Y23" i="2"/>
  <c r="Y27" i="2"/>
  <c r="Y21" i="2"/>
  <c r="Y37" i="2"/>
  <c r="Y29" i="2"/>
  <c r="Y28" i="2"/>
  <c r="Y26" i="2"/>
  <c r="Y38" i="2"/>
  <c r="Y33" i="2"/>
  <c r="Y32" i="2"/>
  <c r="Y35" i="2"/>
  <c r="Y34" i="2"/>
  <c r="Y22" i="2"/>
  <c r="Y15" i="2"/>
  <c r="Y48" i="2"/>
  <c r="Y18" i="2"/>
  <c r="Y19" i="2" s="1"/>
  <c r="Y17" i="2"/>
  <c r="Y47" i="2"/>
  <c r="Y7" i="2"/>
  <c r="Y9" i="2"/>
  <c r="Y10" i="2" s="1"/>
  <c r="Y41" i="2"/>
  <c r="Y20" i="2"/>
  <c r="Y11" i="2"/>
  <c r="Y5" i="2"/>
  <c r="X1" i="2"/>
  <c r="Y3" i="2"/>
  <c r="Y4" i="2"/>
  <c r="Y43" i="2"/>
  <c r="Y45" i="2"/>
  <c r="Y46" i="2"/>
  <c r="Y40" i="2"/>
  <c r="Y42" i="2"/>
  <c r="Z19" i="2"/>
  <c r="Z49" i="2"/>
  <c r="Z13" i="2"/>
  <c r="AD14" i="2"/>
  <c r="AD12" i="2"/>
  <c r="Z44" i="2"/>
  <c r="AD6" i="2"/>
  <c r="Y44" i="2" l="1"/>
  <c r="AC6" i="2"/>
  <c r="Y49" i="2"/>
  <c r="Y13" i="2"/>
  <c r="AC14" i="2"/>
  <c r="AC12" i="2"/>
  <c r="Y16" i="2"/>
  <c r="Y8" i="2"/>
  <c r="Y24" i="2"/>
  <c r="Z31" i="2"/>
  <c r="X50" i="2"/>
  <c r="X39" i="2"/>
  <c r="X36" i="2"/>
  <c r="X35" i="2"/>
  <c r="X34" i="2"/>
  <c r="X22" i="2"/>
  <c r="X51" i="2"/>
  <c r="X42" i="2"/>
  <c r="X23" i="2"/>
  <c r="X45" i="2"/>
  <c r="X27" i="2"/>
  <c r="X21" i="2"/>
  <c r="X37" i="2"/>
  <c r="X30" i="2"/>
  <c r="Y31" i="2" s="1"/>
  <c r="X29" i="2"/>
  <c r="X28" i="2"/>
  <c r="X43" i="2"/>
  <c r="X38" i="2"/>
  <c r="X33" i="2"/>
  <c r="X32" i="2"/>
  <c r="X20" i="2"/>
  <c r="X11" i="2"/>
  <c r="X15" i="2"/>
  <c r="X18" i="2"/>
  <c r="X17" i="2"/>
  <c r="X4" i="2"/>
  <c r="X9" i="2"/>
  <c r="X10" i="2" s="1"/>
  <c r="X5" i="2"/>
  <c r="W1" i="2"/>
  <c r="X26" i="2"/>
  <c r="X7" i="2"/>
  <c r="X8" i="2" s="1"/>
  <c r="X3" i="2"/>
  <c r="X47" i="2"/>
  <c r="X40" i="2"/>
  <c r="X46" i="2"/>
  <c r="X41" i="2"/>
  <c r="X48" i="2"/>
  <c r="X19" i="2" l="1"/>
  <c r="X16" i="2"/>
  <c r="X49" i="2"/>
  <c r="X13" i="2"/>
  <c r="AB12" i="2"/>
  <c r="AB14" i="2"/>
  <c r="X25" i="2"/>
  <c r="W51" i="2"/>
  <c r="W37" i="2"/>
  <c r="W50" i="2"/>
  <c r="W34" i="2"/>
  <c r="W28" i="2"/>
  <c r="W43" i="2"/>
  <c r="W38" i="2"/>
  <c r="W33" i="2"/>
  <c r="W32" i="2"/>
  <c r="W20" i="2"/>
  <c r="W36" i="2"/>
  <c r="W35" i="2"/>
  <c r="W22" i="2"/>
  <c r="W42" i="2"/>
  <c r="W39" i="2"/>
  <c r="W23" i="2"/>
  <c r="W45" i="2"/>
  <c r="W27" i="2"/>
  <c r="W21" i="2"/>
  <c r="W26" i="2"/>
  <c r="W9" i="2"/>
  <c r="W10" i="2" s="1"/>
  <c r="W30" i="2"/>
  <c r="W25" i="2" s="1"/>
  <c r="W11" i="2"/>
  <c r="W15" i="2"/>
  <c r="W16" i="2" s="1"/>
  <c r="W18" i="2"/>
  <c r="W5" i="2"/>
  <c r="W29" i="2"/>
  <c r="W17" i="2"/>
  <c r="W3" i="2"/>
  <c r="W7" i="2"/>
  <c r="W8" i="2" s="1"/>
  <c r="W4" i="2"/>
  <c r="V1" i="2"/>
  <c r="W48" i="2"/>
  <c r="W41" i="2"/>
  <c r="W40" i="2"/>
  <c r="W46" i="2"/>
  <c r="W47" i="2"/>
  <c r="X44" i="2"/>
  <c r="AB6" i="2"/>
  <c r="X24" i="2"/>
  <c r="V42" i="2" l="1"/>
  <c r="V51" i="2"/>
  <c r="V45" i="2"/>
  <c r="V37" i="2"/>
  <c r="V50" i="2"/>
  <c r="V43" i="2"/>
  <c r="V38" i="2"/>
  <c r="V34" i="2"/>
  <c r="V33" i="2"/>
  <c r="V32" i="2"/>
  <c r="V20" i="2"/>
  <c r="V36" i="2"/>
  <c r="V35" i="2"/>
  <c r="V22" i="2"/>
  <c r="V39" i="2"/>
  <c r="V23" i="2"/>
  <c r="V30" i="2"/>
  <c r="V29" i="2"/>
  <c r="V46" i="2"/>
  <c r="V26" i="2"/>
  <c r="V4" i="2"/>
  <c r="V9" i="2"/>
  <c r="V10" i="2" s="1"/>
  <c r="V27" i="2"/>
  <c r="V21" i="2"/>
  <c r="V15" i="2"/>
  <c r="V18" i="2"/>
  <c r="V5" i="2"/>
  <c r="V11" i="2"/>
  <c r="V28" i="2"/>
  <c r="V7" i="2"/>
  <c r="V8" i="2" s="1"/>
  <c r="V3" i="2"/>
  <c r="V17" i="2"/>
  <c r="U1" i="2"/>
  <c r="V47" i="2"/>
  <c r="V40" i="2"/>
  <c r="V48" i="2"/>
  <c r="V41" i="2"/>
  <c r="W31" i="2"/>
  <c r="W24" i="2"/>
  <c r="W49" i="2"/>
  <c r="W13" i="2"/>
  <c r="AA12" i="2"/>
  <c r="AA14" i="2"/>
  <c r="W44" i="2"/>
  <c r="AA6" i="2"/>
  <c r="X31" i="2"/>
  <c r="W19" i="2"/>
  <c r="V24" i="2" l="1"/>
  <c r="U50" i="2"/>
  <c r="U51" i="2"/>
  <c r="U32" i="2"/>
  <c r="U26" i="2"/>
  <c r="U18" i="2"/>
  <c r="U38" i="2"/>
  <c r="U34" i="2"/>
  <c r="U33" i="2"/>
  <c r="U20" i="2"/>
  <c r="U36" i="2"/>
  <c r="U35" i="2"/>
  <c r="U22" i="2"/>
  <c r="U42" i="2"/>
  <c r="U28" i="2"/>
  <c r="U27" i="2"/>
  <c r="U30" i="2"/>
  <c r="U29" i="2"/>
  <c r="U39" i="2"/>
  <c r="U7" i="2"/>
  <c r="U21" i="2"/>
  <c r="U11" i="2"/>
  <c r="U15" i="2"/>
  <c r="U16" i="2" s="1"/>
  <c r="U17" i="2"/>
  <c r="U3" i="2"/>
  <c r="U4" i="2"/>
  <c r="U9" i="2"/>
  <c r="U37" i="2"/>
  <c r="T1" i="2"/>
  <c r="U23" i="2"/>
  <c r="U5" i="2"/>
  <c r="U43" i="2"/>
  <c r="U40" i="2"/>
  <c r="U41" i="2"/>
  <c r="U47" i="2"/>
  <c r="U48" i="2"/>
  <c r="U45" i="2"/>
  <c r="U46" i="2"/>
  <c r="V49" i="2"/>
  <c r="V13" i="2"/>
  <c r="Z14" i="2"/>
  <c r="Z12" i="2"/>
  <c r="V44" i="2"/>
  <c r="Z6" i="2"/>
  <c r="V19" i="2"/>
  <c r="V16" i="2"/>
  <c r="V25" i="2"/>
  <c r="U49" i="2" l="1"/>
  <c r="U13" i="2"/>
  <c r="Y12" i="2"/>
  <c r="Y14" i="2"/>
  <c r="U19" i="2"/>
  <c r="T50" i="2"/>
  <c r="T38" i="2"/>
  <c r="T51" i="2"/>
  <c r="T35" i="2"/>
  <c r="T29" i="2"/>
  <c r="T30" i="2"/>
  <c r="T25" i="2" s="1"/>
  <c r="T26" i="2"/>
  <c r="T18" i="2"/>
  <c r="T32" i="2"/>
  <c r="T34" i="2"/>
  <c r="T33" i="2"/>
  <c r="T20" i="2"/>
  <c r="T36" i="2"/>
  <c r="T22" i="2"/>
  <c r="T39" i="2"/>
  <c r="T37" i="2"/>
  <c r="T28" i="2"/>
  <c r="T27" i="2"/>
  <c r="T9" i="2"/>
  <c r="T42" i="2"/>
  <c r="T21" i="2"/>
  <c r="T11" i="2"/>
  <c r="T23" i="2"/>
  <c r="T5" i="2"/>
  <c r="S1" i="2"/>
  <c r="T17" i="2"/>
  <c r="T3" i="2"/>
  <c r="T7" i="2"/>
  <c r="T4" i="2"/>
  <c r="T15" i="2"/>
  <c r="T16" i="2" s="1"/>
  <c r="T48" i="2"/>
  <c r="T43" i="2"/>
  <c r="T47" i="2"/>
  <c r="T41" i="2"/>
  <c r="T46" i="2"/>
  <c r="T40" i="2"/>
  <c r="T45" i="2"/>
  <c r="U31" i="2"/>
  <c r="U24" i="2"/>
  <c r="U8" i="2"/>
  <c r="U10" i="2"/>
  <c r="U44" i="2"/>
  <c r="Y6" i="2"/>
  <c r="U25" i="2"/>
  <c r="V31" i="2"/>
  <c r="T19" i="2" l="1"/>
  <c r="S38" i="2"/>
  <c r="S46" i="2"/>
  <c r="S29" i="2"/>
  <c r="S28" i="2"/>
  <c r="S27" i="2"/>
  <c r="S21" i="2"/>
  <c r="S50" i="2"/>
  <c r="S30" i="2"/>
  <c r="S51" i="2"/>
  <c r="S43" i="2"/>
  <c r="S26" i="2"/>
  <c r="S32" i="2"/>
  <c r="S35" i="2"/>
  <c r="S34" i="2"/>
  <c r="S33" i="2"/>
  <c r="S42" i="2"/>
  <c r="S39" i="2"/>
  <c r="S37" i="2"/>
  <c r="S36" i="2"/>
  <c r="S17" i="2"/>
  <c r="S3" i="2"/>
  <c r="S22" i="2"/>
  <c r="S20" i="2"/>
  <c r="S45" i="2"/>
  <c r="S9" i="2"/>
  <c r="S15" i="2"/>
  <c r="S16" i="2" s="1"/>
  <c r="S23" i="2"/>
  <c r="S5" i="2"/>
  <c r="R1" i="2"/>
  <c r="S11" i="2"/>
  <c r="S4" i="2"/>
  <c r="S18" i="2"/>
  <c r="S7" i="2"/>
  <c r="S8" i="2" s="1"/>
  <c r="S40" i="2"/>
  <c r="S41" i="2"/>
  <c r="S47" i="2"/>
  <c r="S48" i="2"/>
  <c r="T44" i="2"/>
  <c r="X6" i="2"/>
  <c r="T49" i="2"/>
  <c r="T13" i="2"/>
  <c r="X14" i="2"/>
  <c r="X12" i="2"/>
  <c r="T24" i="2"/>
  <c r="T31" i="2"/>
  <c r="T8" i="2"/>
  <c r="T10" i="2"/>
  <c r="S24" i="2" l="1"/>
  <c r="R51" i="2"/>
  <c r="R45" i="2"/>
  <c r="R50" i="2"/>
  <c r="R42" i="2"/>
  <c r="R33" i="2"/>
  <c r="R27" i="2"/>
  <c r="R39" i="2"/>
  <c r="R37" i="2"/>
  <c r="R23" i="2"/>
  <c r="R46" i="2"/>
  <c r="R41" i="2"/>
  <c r="R29" i="2"/>
  <c r="R28" i="2"/>
  <c r="R21" i="2"/>
  <c r="R30" i="2"/>
  <c r="R25" i="2" s="1"/>
  <c r="R43" i="2"/>
  <c r="R38" i="2"/>
  <c r="R26" i="2"/>
  <c r="R32" i="2"/>
  <c r="R36" i="2"/>
  <c r="R5" i="2"/>
  <c r="Q1" i="2"/>
  <c r="R17" i="2"/>
  <c r="R22" i="2"/>
  <c r="R20" i="2"/>
  <c r="R35" i="2"/>
  <c r="R7" i="2"/>
  <c r="R8" i="2" s="1"/>
  <c r="R4" i="2"/>
  <c r="R34" i="2"/>
  <c r="R18" i="2"/>
  <c r="R19" i="2" s="1"/>
  <c r="R11" i="2"/>
  <c r="R15" i="2"/>
  <c r="R16" i="2" s="1"/>
  <c r="R3" i="2"/>
  <c r="R9" i="2"/>
  <c r="R10" i="2" s="1"/>
  <c r="R47" i="2"/>
  <c r="R48" i="2"/>
  <c r="R40" i="2"/>
  <c r="S44" i="2"/>
  <c r="W6" i="2"/>
  <c r="S10" i="2"/>
  <c r="S49" i="2"/>
  <c r="S13" i="2"/>
  <c r="W14" i="2"/>
  <c r="W12" i="2"/>
  <c r="S19" i="2"/>
  <c r="S25" i="2"/>
  <c r="Q51" i="2" l="1"/>
  <c r="Q50" i="2"/>
  <c r="Q39" i="2"/>
  <c r="Q36" i="2"/>
  <c r="Q30" i="2"/>
  <c r="Q37" i="2"/>
  <c r="Q27" i="2"/>
  <c r="Q23" i="2"/>
  <c r="Q29" i="2"/>
  <c r="Q28" i="2"/>
  <c r="Q21" i="2"/>
  <c r="Q40" i="2"/>
  <c r="Q38" i="2"/>
  <c r="Q26" i="2"/>
  <c r="Q35" i="2"/>
  <c r="Q34" i="2"/>
  <c r="Q15" i="2"/>
  <c r="Q16" i="2" s="1"/>
  <c r="Q33" i="2"/>
  <c r="Q17" i="2"/>
  <c r="Q22" i="2"/>
  <c r="Q20" i="2"/>
  <c r="Q32" i="2"/>
  <c r="Q7" i="2"/>
  <c r="Q8" i="2" s="1"/>
  <c r="Q9" i="2"/>
  <c r="Q10" i="2" s="1"/>
  <c r="P1" i="2"/>
  <c r="Q18" i="2"/>
  <c r="Q11" i="2"/>
  <c r="Q5" i="2"/>
  <c r="Q3" i="2"/>
  <c r="Q4" i="2"/>
  <c r="Q47" i="2"/>
  <c r="Q48" i="2"/>
  <c r="Q45" i="2"/>
  <c r="Q46" i="2"/>
  <c r="Q41" i="2"/>
  <c r="Q42" i="2"/>
  <c r="Q43" i="2"/>
  <c r="R24" i="2"/>
  <c r="R31" i="2"/>
  <c r="R44" i="2"/>
  <c r="V6" i="2"/>
  <c r="R49" i="2"/>
  <c r="R13" i="2"/>
  <c r="V12" i="2"/>
  <c r="V14" i="2"/>
  <c r="S31" i="2"/>
  <c r="Q25" i="2" l="1"/>
  <c r="Q44" i="2"/>
  <c r="U6" i="2"/>
  <c r="Q49" i="2"/>
  <c r="Q13" i="2"/>
  <c r="U14" i="2"/>
  <c r="U12" i="2"/>
  <c r="Q24" i="2"/>
  <c r="Q19" i="2"/>
  <c r="P50" i="2"/>
  <c r="P39" i="2"/>
  <c r="P22" i="2"/>
  <c r="P37" i="2"/>
  <c r="P27" i="2"/>
  <c r="P23" i="2"/>
  <c r="P51" i="2"/>
  <c r="P41" i="2"/>
  <c r="P30" i="2"/>
  <c r="P29" i="2"/>
  <c r="P28" i="2"/>
  <c r="P21" i="2"/>
  <c r="P43" i="2"/>
  <c r="P45" i="2"/>
  <c r="P33" i="2"/>
  <c r="P32" i="2"/>
  <c r="P42" i="2"/>
  <c r="P36" i="2"/>
  <c r="P35" i="2"/>
  <c r="P34" i="2"/>
  <c r="P18" i="2"/>
  <c r="P11" i="2"/>
  <c r="P15" i="2"/>
  <c r="P38" i="2"/>
  <c r="P17" i="2"/>
  <c r="P20" i="2"/>
  <c r="P26" i="2"/>
  <c r="P4" i="2"/>
  <c r="P9" i="2"/>
  <c r="P10" i="2" s="1"/>
  <c r="P7" i="2"/>
  <c r="P8" i="2" s="1"/>
  <c r="P3" i="2"/>
  <c r="P5" i="2"/>
  <c r="P47" i="2"/>
  <c r="P46" i="2"/>
  <c r="P40" i="2"/>
  <c r="P48" i="2"/>
  <c r="P19" i="2" l="1"/>
  <c r="P24" i="2"/>
  <c r="P25" i="2"/>
  <c r="P44" i="2"/>
  <c r="T6" i="2"/>
  <c r="P49" i="2"/>
  <c r="P13" i="2"/>
  <c r="T12" i="2"/>
  <c r="T14" i="2"/>
  <c r="P16" i="2"/>
  <c r="Q31" i="2"/>
  <c r="R7" i="5"/>
  <c r="S7" i="5"/>
  <c r="G9" i="5"/>
  <c r="G10" i="5" s="1"/>
  <c r="Q7" i="5"/>
  <c r="Q4" i="5" l="1"/>
  <c r="Q8" i="5"/>
  <c r="S4" i="5"/>
  <c r="S8" i="5"/>
  <c r="R4" i="5"/>
  <c r="R8" i="5"/>
  <c r="G7" i="5"/>
  <c r="S65" i="5" l="1"/>
  <c r="S56" i="5"/>
  <c r="Q65" i="5"/>
  <c r="Q56" i="5"/>
  <c r="G8" i="5"/>
  <c r="G20" i="5"/>
  <c r="G21" i="5" s="1"/>
  <c r="R65" i="5"/>
  <c r="R56" i="5"/>
  <c r="R59" i="5"/>
  <c r="R57" i="5"/>
  <c r="R61" i="5"/>
  <c r="S59" i="5"/>
  <c r="S57" i="5"/>
  <c r="S61" i="5"/>
  <c r="Q5" i="5"/>
  <c r="Q59" i="5"/>
  <c r="Q57" i="5"/>
  <c r="Q61" i="5"/>
  <c r="R50" i="5"/>
  <c r="R52" i="5" s="1"/>
  <c r="S50" i="5"/>
  <c r="S52" i="5" s="1"/>
  <c r="S5" i="5"/>
  <c r="Q50" i="5"/>
  <c r="R5" i="5"/>
  <c r="G4" i="5"/>
  <c r="G57" i="5" l="1"/>
  <c r="G58" i="5" s="1"/>
  <c r="G5" i="5"/>
  <c r="G56" i="5"/>
  <c r="S53" i="5"/>
  <c r="G59" i="5"/>
  <c r="G60" i="5" s="1"/>
  <c r="Q53" i="5"/>
  <c r="G65" i="5"/>
  <c r="G66" i="5" s="1"/>
  <c r="G61" i="5"/>
  <c r="G62" i="5" s="1"/>
  <c r="R53" i="5"/>
  <c r="G50" i="5"/>
  <c r="G51" i="5" s="1"/>
  <c r="Q52" i="5"/>
  <c r="G52" i="5" l="1"/>
  <c r="Q67" i="5"/>
  <c r="Q68" i="5" s="1"/>
  <c r="S54" i="5"/>
  <c r="S67" i="5"/>
  <c r="S68" i="5" s="1"/>
  <c r="R54" i="5"/>
  <c r="R67" i="5"/>
  <c r="R68" i="5" s="1"/>
  <c r="Q54" i="5"/>
  <c r="G53" i="5"/>
  <c r="G54" i="5" s="1"/>
  <c r="G67" i="5" l="1"/>
  <c r="G6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tc={51EDB02F-9B61-45DE-879B-E089D17775F4}</author>
    <author>tc={901E367F-8C78-4B68-A808-DE3B31324586}</author>
    <author>tc={37819BB5-852C-4ABE-9B42-0F228BA8002C}</author>
  </authors>
  <commentList>
    <comment ref="S40" authorId="0" shapeId="0" xr:uid="{51EDB02F-9B61-45DE-879B-E089D17775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計画では79000台</t>
      </text>
    </comment>
    <comment ref="O71" authorId="1" shapeId="0" xr:uid="{901E367F-8C78-4B68-A808-DE3B31324586}">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ご質問いただいた英国事業の一過性要因（修繕引当金の戻入+16億円、不動産事業税の戻入+5億円、賃料減免等+5億円）がどこに反映されるかについて説明します。
これらの一過性要因は主に以下のように財務諸表に反映されます：
修繕引当金の戻入（+16億円） 
通常、「営業外収益」または「特別利益」として計上される可能性があります
ただし、パーク24の場合は本業の駐車場事業に関連する引当金のため、「売上原価」の減少（マイナス）として計上された可能性が高いです
不動産事業税の戻入（+5億円） 
これも「売上原価」または「販売費及び一般管理費」の減少として計上されると考えられます
駐車場事業の運営コストに直接関わるため、売上原価に反映される可能性が高いです
賃料減免等（+5億円） 
駐車場の賃借料は典型的な「売上原価」であり、ここで減少として計上されるでしょう
これらはすべて営業コストの減少として反映されるため、営業利益が増加する（積み上がる）結果になります。決算資料の11ページでは、これらの一過性要因を除いた場合の事業損益が▲28億円となり、一過性要因がないと実質的には計画未達だったことが示されています。
</t>
      </text>
    </comment>
    <comment ref="O74" authorId="2" shapeId="0" xr:uid="{37819BB5-852C-4ABE-9B42-0F228BA8002C}">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モビリティ事業のビジネスモデルの特徴：
固定費の構造: 
車両の減価償却費（4年で償却）
駐車場費用（タイムズパーキング等への支払い）
システム運用費
人件費
変動費の構造: 
車両メンテナンス費
燃料費
事故対応費
収益構造: 
利用時間・回数に応じた課金収入
車両売却収入（4年サイクルで入れ替え）
4Q（8月-10月）の営業利益が特に良かった理由として考えられるのは：
季節性要因: 夏季休暇シーズンや秋の行楽シーズンに利用が増加
車両稼働率の向上: 2025年10月期1Qの資料では「タイムズカーの台・月当たり利用料は120.9千円と、前年同期と比較して1.7%の増加」と記載されていることから、この傾向が4Qから始まっていた可能性
コスト管理の成果: 事故費用の抑制（2025年1Qの質疑応答で「事故率自体は、2024年10月期から大きな変動はありませんが、事故車両に対する修理の内製比率を高めたことで修理単価が低下傾向」と説明）
損益分岐点に関する考察：
モビリティ事業は車両台数を増やすと固定費（特に減価償却費）が増加しますが、4Qでは台数増加と並行して稼働率も向上させたことで、固定費の増加以上に収益が増加し、損益分岐点を大きく超えた可能性があります。
2025年1Qが昨季並みの理由としては：
1Qは例年閑散期にあたる可能性
新規増車に伴う固定費増加
季節性により稼働率が一時的に低下
モビリティ事業の損益分岐点については、車両台数が約7万台まで増加しつつも利益率が維持・向上していることから、規模の経済によるメリットが出始めていると考えられます。会員数も300万人を超え、利用単価は下がっていても利用件数が増加している点は、固定費を多数のユーザーで分散できていることを示唆しています。
</t>
      </text>
    </comment>
  </commentList>
</comments>
</file>

<file path=xl/sharedStrings.xml><?xml version="1.0" encoding="utf-8"?>
<sst xmlns="http://schemas.openxmlformats.org/spreadsheetml/2006/main" count="3043" uniqueCount="615">
  <si>
    <t>基準日</t>
  </si>
  <si>
    <t>期間</t>
  </si>
  <si>
    <t>通期</t>
  </si>
  <si>
    <t>上期</t>
  </si>
  <si>
    <t>下期</t>
  </si>
  <si>
    <t>Q2</t>
  </si>
  <si>
    <t>Q3</t>
  </si>
  <si>
    <t>FY</t>
  </si>
  <si>
    <t>Q1</t>
  </si>
  <si>
    <t>発表日</t>
  </si>
  <si>
    <t>会計基準</t>
  </si>
  <si>
    <t>Japan GAAP</t>
  </si>
  <si>
    <t>BS_現金及び現金同等物</t>
  </si>
  <si>
    <t>BS_受取手形及び売掛金</t>
  </si>
  <si>
    <t>BS_棚卸資産</t>
  </si>
  <si>
    <t>BS_流動資産-その他流動資産</t>
  </si>
  <si>
    <t>BS_流動資産-貸倒引当金</t>
  </si>
  <si>
    <t>BS_流動資産</t>
  </si>
  <si>
    <t>BS_建物及び構築物（純額）</t>
  </si>
  <si>
    <t>BS_機械装置及び運搬具（純額）</t>
  </si>
  <si>
    <t>BS_土地</t>
  </si>
  <si>
    <t>BS_有形固定資産-リース資産（純額）</t>
  </si>
  <si>
    <t>BS_使用権資産（純額）</t>
  </si>
  <si>
    <t>BS_その他固定資産</t>
  </si>
  <si>
    <t>BS_有形固定資産</t>
  </si>
  <si>
    <t>BS_のれん</t>
  </si>
  <si>
    <t>BS_契約関連無形資産</t>
  </si>
  <si>
    <t>BS_その他無形固定資産</t>
  </si>
  <si>
    <t>BS_無形固定資産</t>
  </si>
  <si>
    <t>BS_投資その他の資産</t>
  </si>
  <si>
    <t>BS_固定資産</t>
  </si>
  <si>
    <t>BS_繰延資産</t>
  </si>
  <si>
    <t>BS_総資産</t>
  </si>
  <si>
    <t>BS_短期借入金</t>
  </si>
  <si>
    <t>BS_1年内返済予定の長期借入金</t>
  </si>
  <si>
    <t>BS_流動負債-リース債務</t>
  </si>
  <si>
    <t>BS_未払法人税等</t>
  </si>
  <si>
    <t>BS_賞与引当金</t>
  </si>
  <si>
    <t>BS_流動負債-その他流動負債</t>
  </si>
  <si>
    <t>BS_流動負債</t>
  </si>
  <si>
    <t>BS_固定負債-新株予約権付社債</t>
  </si>
  <si>
    <t>BS_長期借入金</t>
  </si>
  <si>
    <t>BS_固定負債-リース債務</t>
  </si>
  <si>
    <t>BS_繰延税金負債</t>
  </si>
  <si>
    <t>BS_固定負債-資産除去債務</t>
  </si>
  <si>
    <t>BS_固定負債-その他固定負債</t>
  </si>
  <si>
    <t>BS_固定負債</t>
  </si>
  <si>
    <t>BS_総負債</t>
  </si>
  <si>
    <t>BS_資本金</t>
  </si>
  <si>
    <t>BS_資本剰余金</t>
  </si>
  <si>
    <t>BS_利益剰余金</t>
  </si>
  <si>
    <t>BS_自己株式</t>
  </si>
  <si>
    <t>BS_株主資本</t>
  </si>
  <si>
    <t>BS_その他有価証券評価差額金</t>
  </si>
  <si>
    <t>BS_繰延ヘッジ損益</t>
  </si>
  <si>
    <t>BS_土地再評価差額金</t>
  </si>
  <si>
    <t>BS_為替換算調整勘定</t>
  </si>
  <si>
    <t>BS_退職給付に係る調整累計額</t>
  </si>
  <si>
    <t>BS_評価・換算差額等</t>
  </si>
  <si>
    <t>BS_新株予約権</t>
  </si>
  <si>
    <t>BS_純資産</t>
  </si>
  <si>
    <t>BS_総負債及び純資産</t>
  </si>
  <si>
    <t>BS_受取手形</t>
  </si>
  <si>
    <t>BS_売掛金</t>
  </si>
  <si>
    <t>BS_リース投資資産</t>
  </si>
  <si>
    <t>BS_前払費用</t>
  </si>
  <si>
    <t>BS_その他流動資産</t>
  </si>
  <si>
    <t>BS_建物及び構築物</t>
  </si>
  <si>
    <t>BS_建物及び構築物-減価償却累計額</t>
  </si>
  <si>
    <t>BS_機械装置及び運搬具</t>
  </si>
  <si>
    <t>BS_機械装置及び運搬具-減価償却累計額</t>
  </si>
  <si>
    <t>BS_工具、器具及び備品</t>
  </si>
  <si>
    <t>BS_工具、器具及び備品-減価償却累計額</t>
  </si>
  <si>
    <t>BS_工具、器具及び備品（純額）</t>
  </si>
  <si>
    <t>BS_リース資産</t>
  </si>
  <si>
    <t>BS_減価償却累計額</t>
  </si>
  <si>
    <t>BS_リース資産（純額）</t>
  </si>
  <si>
    <t>BS_使用権資産</t>
  </si>
  <si>
    <t>BS_建設仮勘定</t>
  </si>
  <si>
    <t>BS_長期前払費用</t>
  </si>
  <si>
    <t>BS_敷金及び保証金</t>
  </si>
  <si>
    <t>BS_退職給付に係る資産</t>
  </si>
  <si>
    <t>BS_繰延税金資産</t>
  </si>
  <si>
    <t>BS_投資その他の資産-その他</t>
  </si>
  <si>
    <t>BS_固定資産-貸倒引当金</t>
  </si>
  <si>
    <t>BS_株式交付費</t>
  </si>
  <si>
    <t>BS_リース債務</t>
  </si>
  <si>
    <t>BS_未払金</t>
  </si>
  <si>
    <t>BS_未払費用</t>
  </si>
  <si>
    <t>BS_その他流動負債</t>
  </si>
  <si>
    <t>BS_新株予約権付社債</t>
  </si>
  <si>
    <t>BS_資産除去債務</t>
  </si>
  <si>
    <t>BS_その他固定負債</t>
  </si>
  <si>
    <t>BS_支払手形及び買掛金</t>
  </si>
  <si>
    <t>BS_固定資産-投資有価証券</t>
  </si>
  <si>
    <t>BS_役員賞与引当金</t>
  </si>
  <si>
    <t>BS_設備関係支払手形</t>
  </si>
  <si>
    <t>BS_退職給付に係る負債</t>
  </si>
  <si>
    <t>BS_非支配株主持分</t>
  </si>
  <si>
    <t>BS_固定資産-繰延税金資産</t>
  </si>
  <si>
    <t>BS_固定負債-繰延税金負債</t>
  </si>
  <si>
    <t>BS_流動資産-繰延税金資産</t>
  </si>
  <si>
    <t>BS_引当金</t>
  </si>
  <si>
    <t>BS_1年内償還予定の社債</t>
  </si>
  <si>
    <t>BS_1年内償還予定の新株予約権付社債</t>
  </si>
  <si>
    <t>PL_売上高</t>
  </si>
  <si>
    <t>PL_売上原価</t>
  </si>
  <si>
    <t>PL_売上総利益</t>
  </si>
  <si>
    <t>PL_販売費及び一般管理費</t>
  </si>
  <si>
    <t>PL_営業利益</t>
  </si>
  <si>
    <t>PL_未利用チケット収入</t>
  </si>
  <si>
    <t>PL_営業外収益-為替差損益</t>
  </si>
  <si>
    <t>PL_営業外収益-その他</t>
  </si>
  <si>
    <t>PL_営業外収益</t>
  </si>
  <si>
    <t>PL_営業外費用-支払利息</t>
  </si>
  <si>
    <t>PL_駐車場解約費</t>
  </si>
  <si>
    <t>PL_営業外費用-その他</t>
  </si>
  <si>
    <t>PL_営業外費用</t>
  </si>
  <si>
    <t>PL_経常利益</t>
  </si>
  <si>
    <t>PL_特別利益-投資有価証券売却益</t>
  </si>
  <si>
    <t>PL_特別利益</t>
  </si>
  <si>
    <t>PL_特別損失-減損損失</t>
  </si>
  <si>
    <t>PL_特別損失-固定資産除却損</t>
  </si>
  <si>
    <t>PL_特別損失-投資有価証券評価損</t>
  </si>
  <si>
    <t>PL_特別損失</t>
  </si>
  <si>
    <t>PL_税引前利益</t>
  </si>
  <si>
    <t>PL_法人税</t>
  </si>
  <si>
    <t>PL_法人税等調整額</t>
  </si>
  <si>
    <t>PL_法人税等</t>
  </si>
  <si>
    <t>PL_当期純利益</t>
  </si>
  <si>
    <t>PL_親会社株主に帰属する当期純利益</t>
  </si>
  <si>
    <t>PL_販管費-給料及び手当</t>
  </si>
  <si>
    <t>PL_販管費-賞与引当金繰入額</t>
  </si>
  <si>
    <t>PL_販管費-退職給付費用</t>
  </si>
  <si>
    <t>PL_特別損失-その他</t>
  </si>
  <si>
    <t>PL_社債償還益</t>
  </si>
  <si>
    <t>PL_営業外収益-助成金収入</t>
  </si>
  <si>
    <t>PL_営業外費用-為替差損益</t>
  </si>
  <si>
    <t>PL_特別利益-固定資産売却益</t>
  </si>
  <si>
    <t>PL_訴訟損失引当金繰入額</t>
  </si>
  <si>
    <t>PL_販管費-支払手数料</t>
  </si>
  <si>
    <t>PL_その他</t>
  </si>
  <si>
    <t>PL_営業外収益-受取利息</t>
  </si>
  <si>
    <t>PL_営業外収益-受取配当金</t>
  </si>
  <si>
    <t>PL_駐車場違約金収入</t>
  </si>
  <si>
    <t>PL_リース契約関連損失</t>
  </si>
  <si>
    <t>PL_リース解約益</t>
  </si>
  <si>
    <t>PL_営業外費用-支払手数料</t>
  </si>
  <si>
    <t>PL_販管費-役員賞与引当金繰入額</t>
  </si>
  <si>
    <t>PL_販管費-地代家賃</t>
  </si>
  <si>
    <t>PL_のれん償却額</t>
  </si>
  <si>
    <t>PL_営業外収益-補助金収入</t>
  </si>
  <si>
    <t>PL_営業外費用-持分法による投資損益</t>
  </si>
  <si>
    <t>PL_減価償却費</t>
  </si>
  <si>
    <t>PL_特別利益-関係会社株式売却益</t>
  </si>
  <si>
    <t>PL_新株予約権戻入益</t>
  </si>
  <si>
    <t>PL_臨時休業による損失</t>
  </si>
  <si>
    <t>PL_特別損失-事業構造改善費用</t>
  </si>
  <si>
    <t>PL_販管費-広告宣伝費</t>
  </si>
  <si>
    <t>PL_販管費-旅費及び交通費</t>
  </si>
  <si>
    <t>PL_販管費-貸倒引当金繰入額</t>
  </si>
  <si>
    <t>PL_販管費-役員報酬</t>
  </si>
  <si>
    <t>PL_販管費-法定福利費</t>
  </si>
  <si>
    <t>PL_販管費-減価償却費</t>
  </si>
  <si>
    <t>PL_非支配株主に帰属する当期純利益</t>
  </si>
  <si>
    <t>PL_営業外収益-持分法による投資損益</t>
  </si>
  <si>
    <t>PL_特別損失-本社移転費用</t>
  </si>
  <si>
    <t>PL_ブランド変更費用</t>
  </si>
  <si>
    <t>PL_特別損失-災害による損失</t>
  </si>
  <si>
    <t>PL_営業外収益-受取補償金</t>
  </si>
  <si>
    <t>PL_株式報酬費用</t>
  </si>
  <si>
    <t>CF_税引前利益</t>
  </si>
  <si>
    <t>CF_営業CF-減価償却費</t>
  </si>
  <si>
    <t>CF_営業CF-減損損失</t>
  </si>
  <si>
    <t>CF_営業CF-のれん償却額</t>
  </si>
  <si>
    <t>CF_営業CF-支払利息</t>
  </si>
  <si>
    <t>CF_営業CF-固定資産除却損</t>
  </si>
  <si>
    <t>CF_営業CF-投資有価証券売却損益（△は益）</t>
  </si>
  <si>
    <t>CF_営業CF-投資有価証券評価損益（△は益）</t>
  </si>
  <si>
    <t>CF_営業CF-売上債権の増減額（△は増加）</t>
  </si>
  <si>
    <t>CF_営業CF-棚卸資産の増減額（△は増加）</t>
  </si>
  <si>
    <t>CF_営業CF-仕入債務の増減額（△は減少）</t>
  </si>
  <si>
    <t>CF_営業CF-賞与引当金の増減額（△は減少）</t>
  </si>
  <si>
    <t>CF_営業CF-その他</t>
  </si>
  <si>
    <t>CF_営業CF-小計</t>
  </si>
  <si>
    <t>CF_営業CF-利息及び配当金の受取額</t>
  </si>
  <si>
    <t>CF_営業CF-利息の支払額</t>
  </si>
  <si>
    <t>CF_営業CF-法人税等の支払額</t>
  </si>
  <si>
    <t>CF_営業活動によるキャッシュ・フロー</t>
  </si>
  <si>
    <t>CF_投資CF-有形固定資産の取得による支出</t>
  </si>
  <si>
    <t>CF_投資CF-有形固定資産の売却による収入</t>
  </si>
  <si>
    <t>CF_投資CF-投資有価証券の売却による収入</t>
  </si>
  <si>
    <t>CF_投資CF-無形固定資産の取得による支出</t>
  </si>
  <si>
    <t>CF_投資CF-資産除去債務の履行による支出</t>
  </si>
  <si>
    <t>CF_投資CF-その他</t>
  </si>
  <si>
    <t>CF_投資活動によるキャッシュ・フロー</t>
  </si>
  <si>
    <t>CF_財務CF-短期借入金の純増減額</t>
  </si>
  <si>
    <t>CF_財務CF-長期借入金の返済による支出</t>
  </si>
  <si>
    <t>CF_財務CF-リース債務の返済による支出</t>
  </si>
  <si>
    <t>CF_財務活動によるキャッシュ・フロー</t>
  </si>
  <si>
    <t>CF_現金及び現金同等物に係る換算差額</t>
  </si>
  <si>
    <t>CF_現金及び現金同等物の増減額</t>
  </si>
  <si>
    <t>CF_現金及び現金同等物の残高</t>
  </si>
  <si>
    <t>CF_のれん償却額</t>
  </si>
  <si>
    <t>CF_営業CF-退職給付に係る負債の増減額（△は減少）</t>
  </si>
  <si>
    <t>CF_営業CF-固定資産売却損益（△は益）</t>
  </si>
  <si>
    <t>CF_訴訟損失引当金繰入額</t>
  </si>
  <si>
    <t>CF_営業CF-リース投資資産の増減額（△は増加）</t>
  </si>
  <si>
    <t>CF_営業CF-前払費用の増減額（△は増加）</t>
  </si>
  <si>
    <t>CF_営業CF-未払金の増減額（△は減少）</t>
  </si>
  <si>
    <t>CF_営業CF-未払費用の増減額（△は減少）</t>
  </si>
  <si>
    <t>CF_投資CF-定期預金の預入による支出</t>
  </si>
  <si>
    <t>CF_投資CF-定期預金の払戻による収入</t>
  </si>
  <si>
    <t>CF_投資CF-長期前払費用の取得による支出</t>
  </si>
  <si>
    <t>CF_投資CF-敷金及び保証金の差入による支出</t>
  </si>
  <si>
    <t>CF_投資CF-敷金及び保証金の回収による収入</t>
  </si>
  <si>
    <t>CF_財務CF-新株予約権付社債の発行による収入</t>
  </si>
  <si>
    <t>CF_新株予約権付社債の償還による支出</t>
  </si>
  <si>
    <t>CF_財務CF-自己株式の取得による支出</t>
  </si>
  <si>
    <t>CF_財務CF-配当金の支払額</t>
  </si>
  <si>
    <t>CF_営業CF-法人税等の支払額又は還付額（△は支払）</t>
  </si>
  <si>
    <t>CF_営業CF-未収入金の増減額（△は増加）</t>
  </si>
  <si>
    <t>CF_設備関係支払手形の増減額（△は減少）</t>
  </si>
  <si>
    <t>CF_営業CF-受取利息及び受取配当金</t>
  </si>
  <si>
    <t>CF_リース契約関連損失</t>
  </si>
  <si>
    <t>CF_財務CF-長期借入れによる収入</t>
  </si>
  <si>
    <t>CF_財務CF-株式の発行による収入</t>
  </si>
  <si>
    <t>CF_リース解約益</t>
  </si>
  <si>
    <t>CF_営業CF-関係会社株式売却損益（△は益）</t>
  </si>
  <si>
    <t>CF_投資CF-関係会社株式の売却による収入</t>
  </si>
  <si>
    <t>CF_投資CF-出資金の払込による支出</t>
  </si>
  <si>
    <t>CF_本社移転費用</t>
  </si>
  <si>
    <t>CF_ブランド変更費用</t>
  </si>
  <si>
    <t>CF_財務CF-非支配株主への配当金の支払額</t>
  </si>
  <si>
    <t>CF_投資CF-投資有価証券の取得による支出</t>
  </si>
  <si>
    <t>CF_投資CF-連結の範囲の変更を伴う子会社株式の取得による支出</t>
  </si>
  <si>
    <t>CF_財務CF-連結の範囲の変更を伴わない子会社株式の取得による支出</t>
  </si>
  <si>
    <t>CF_営業CF-役員退職慰労引当金の増減額（△は減少）</t>
  </si>
  <si>
    <t>SG_駐車場事業国内-外部顧客への売上高</t>
  </si>
  <si>
    <t>SG_駐車場事業海外-外部顧客への売上高</t>
  </si>
  <si>
    <t>SG_モビリティ事業-外部顧客への売上高</t>
  </si>
  <si>
    <t>SG_駐車場事業国内-セグメント間の売上高</t>
  </si>
  <si>
    <t>SG_モビリティ事業-セグメント間の売上高</t>
  </si>
  <si>
    <t>SG_駐車場事業国内-売上高</t>
  </si>
  <si>
    <t>SG_駐車場事業海外-売上高</t>
  </si>
  <si>
    <t>SG_モビリティ事業-売上高</t>
  </si>
  <si>
    <t>SG_駐車場事業国内-営業利益</t>
  </si>
  <si>
    <t>SG_駐車場事業海外-営業利益</t>
  </si>
  <si>
    <t>SG_モビリティ事業-営業利益</t>
  </si>
  <si>
    <t>SG_駐車場事業国内-減価償却費</t>
  </si>
  <si>
    <t>SG_駐車場事業海外-減価償却費</t>
  </si>
  <si>
    <t>SG_モビリティ事業-減価償却費</t>
  </si>
  <si>
    <t>SG_駐車場事業海外-のれん償却額</t>
  </si>
  <si>
    <t>SG_駐車場事業海外-特別損失-減損損失</t>
  </si>
  <si>
    <t>SG_モビリティ事業-特別損失-減損損失</t>
  </si>
  <si>
    <t>SG_駐車場事業海外-のれん</t>
  </si>
  <si>
    <t>SG_駐車場事業国内-長期前払費用の償却額</t>
  </si>
  <si>
    <t>SG_駐車場事業海外-長期前払費用の償却額</t>
  </si>
  <si>
    <t>SG_モビリティ事業-長期前払費用の償却額</t>
  </si>
  <si>
    <t>SG_駐車場事業国内-特別損失-減損損失</t>
  </si>
  <si>
    <t>SG_駐車場国内事業-外部顧客への売上高</t>
  </si>
  <si>
    <t>SG_駐車場海外事業-外部顧客への売上高</t>
  </si>
  <si>
    <t>SG_駐車場国内事業-セグメント間の売上高</t>
  </si>
  <si>
    <t>SG_駐車場国内事業-売上高</t>
  </si>
  <si>
    <t>SG_駐車場海外事業-売上高</t>
  </si>
  <si>
    <t>SG_駐車場国内事業-営業利益</t>
  </si>
  <si>
    <t>SG_駐車場海外事業-営業利益</t>
  </si>
  <si>
    <t>SG_駐車場事業-外部顧客への売上高</t>
  </si>
  <si>
    <t>SG_駐車場事業-セグメント間の売上高</t>
  </si>
  <si>
    <t>SG_駐車場事業-売上高</t>
  </si>
  <si>
    <t>SG_駐車場事業-営業利益</t>
  </si>
  <si>
    <t>SG_駐車場事業-減価償却費</t>
  </si>
  <si>
    <t>SG_駐車場事業-長期前払費用の償却額</t>
  </si>
  <si>
    <t>SG_駐車場事業-特別損失-減損損失</t>
  </si>
  <si>
    <t>SH_自己株式等</t>
  </si>
  <si>
    <t>SH_発行済株式数(自己株式除く)</t>
  </si>
  <si>
    <t>SH_単元未満株式</t>
  </si>
  <si>
    <t>SH_発行済株式総数</t>
  </si>
  <si>
    <t>DE_売上高</t>
  </si>
  <si>
    <t>DE_経常利益</t>
  </si>
  <si>
    <t>DE_親会社株主に帰属する当期純利益</t>
  </si>
  <si>
    <t>DE_包括利益</t>
  </si>
  <si>
    <t>DE_純資産</t>
  </si>
  <si>
    <t>DE_総資産</t>
  </si>
  <si>
    <t>DE_1株当たり純資産</t>
  </si>
  <si>
    <t>DE_基本的1株当たり当期利益</t>
  </si>
  <si>
    <t>DE_希薄化後1株当たり当期利益</t>
  </si>
  <si>
    <t>DE_自己資本比率</t>
  </si>
  <si>
    <t>DE_ROE</t>
  </si>
  <si>
    <t>DE_PER</t>
  </si>
  <si>
    <t>DE_営業活動によるキャッシュ・フロー</t>
  </si>
  <si>
    <t>DE_投資活動によるキャッシュ・フロー</t>
  </si>
  <si>
    <t>DE_財務活動によるキャッシュ・フロー</t>
  </si>
  <si>
    <t>DE_現金及び現金同等物の残高</t>
  </si>
  <si>
    <t>DE_従業員数</t>
  </si>
  <si>
    <t>DE_従業員数 外平均臨時雇用者数</t>
  </si>
  <si>
    <t>DE_1株当たり配当</t>
  </si>
  <si>
    <t>Q開始：</t>
  </si>
  <si>
    <t>Q件数：</t>
  </si>
  <si>
    <t>表示したい</t>
  </si>
  <si>
    <t>財務諸表(百万円)</t>
  </si>
  <si>
    <t>うまく拾わない場合</t>
  </si>
  <si>
    <t>4セグメント</t>
  </si>
  <si>
    <t>パーク24(4666)</t>
  </si>
  <si>
    <t>2列のどちらかに追加</t>
  </si>
  <si>
    <t>会社計画</t>
  </si>
  <si>
    <t>予想入力</t>
  </si>
  <si>
    <t>駐車場事業国内</t>
  </si>
  <si>
    <t xml:space="preserve"> </t>
  </si>
  <si>
    <t>売上高</t>
  </si>
  <si>
    <t>PL_合計</t>
  </si>
  <si>
    <t>駐車場事業海外</t>
  </si>
  <si>
    <t>　yoy</t>
  </si>
  <si>
    <t>--</t>
  </si>
  <si>
    <t>駐車場国内事業</t>
  </si>
  <si>
    <t>粗利</t>
  </si>
  <si>
    <t>PL_売上総利益*</t>
  </si>
  <si>
    <t>PL_営業総利益*</t>
  </si>
  <si>
    <t>駐車場海外事業</t>
  </si>
  <si>
    <t>　粗利率</t>
  </si>
  <si>
    <t>駐車場事業</t>
  </si>
  <si>
    <t>販管費</t>
  </si>
  <si>
    <t>PL_販売費及び*</t>
  </si>
  <si>
    <t>モビリティ事業</t>
  </si>
  <si>
    <t>　販管費率</t>
  </si>
  <si>
    <t>営業利益</t>
  </si>
  <si>
    <t>PL_営業利益*</t>
  </si>
  <si>
    <t>　営業利益率</t>
  </si>
  <si>
    <t>　限界利益率</t>
  </si>
  <si>
    <t>経常利益</t>
  </si>
  <si>
    <t>PL_経常利益*</t>
  </si>
  <si>
    <t>特損特益</t>
  </si>
  <si>
    <t>税引前利益</t>
  </si>
  <si>
    <t>PL_税引前利益*</t>
  </si>
  <si>
    <t>法人税</t>
  </si>
  <si>
    <t>　税率</t>
  </si>
  <si>
    <t>非支配株主持分</t>
  </si>
  <si>
    <t>PL_非支配株主に帰属する当期純利益*</t>
  </si>
  <si>
    <t>当期利益</t>
  </si>
  <si>
    <t>PL_親会社株主に帰属する当期純利益*</t>
  </si>
  <si>
    <t>PL_当期純利益*</t>
  </si>
  <si>
    <t>自己株式(万</t>
  </si>
  <si>
    <t>発行済株式数(万</t>
  </si>
  <si>
    <t>EPS</t>
  </si>
  <si>
    <t>GD_*1株当たり当期利益</t>
  </si>
  <si>
    <t>BPS</t>
  </si>
  <si>
    <t>1株当たり配当</t>
  </si>
  <si>
    <t>うち中間配当</t>
  </si>
  <si>
    <t>DE_1株当たり中間配当</t>
  </si>
  <si>
    <t>総資産</t>
  </si>
  <si>
    <t>BS_総資産*</t>
  </si>
  <si>
    <t>総負債</t>
  </si>
  <si>
    <t>BS_総負債*</t>
  </si>
  <si>
    <t>自己資本</t>
  </si>
  <si>
    <t>BS_純資産*</t>
  </si>
  <si>
    <t>ROE</t>
  </si>
  <si>
    <t>-</t>
  </si>
  <si>
    <t>営業CF</t>
  </si>
  <si>
    <t>CF_営業活動によるキャッシュ*</t>
  </si>
  <si>
    <t>投資CF</t>
  </si>
  <si>
    <t>CF_投資活動によるキャッシュ*</t>
  </si>
  <si>
    <t>財務CF</t>
  </si>
  <si>
    <t>CF_財務活動によるキャッシュ*</t>
  </si>
  <si>
    <t>現金</t>
  </si>
  <si>
    <t>設備投資</t>
  </si>
  <si>
    <t>減価償却費</t>
  </si>
  <si>
    <t>CF_営業CF-減価償却費*</t>
  </si>
  <si>
    <t>研究開発費</t>
  </si>
  <si>
    <t>PL_販管費-研究開発費</t>
  </si>
  <si>
    <t>従業員数</t>
  </si>
  <si>
    <t>Sa-差引</t>
  </si>
  <si>
    <t>Op-差引</t>
  </si>
  <si>
    <t>自由取得欄</t>
  </si>
  <si>
    <t>ここに勘定科目を入力</t>
  </si>
  <si>
    <t>銘柄コード</t>
  </si>
  <si>
    <t>4666</t>
  </si>
  <si>
    <t>銘柄名称</t>
  </si>
  <si>
    <t>パーク24</t>
  </si>
  <si>
    <t>サイト名</t>
  </si>
  <si>
    <t>関数用</t>
  </si>
  <si>
    <t>リンク</t>
  </si>
  <si>
    <t>株探</t>
  </si>
  <si>
    <t>https://kabutan.jp/stock/?code=</t>
  </si>
  <si>
    <t>バフェット・コード</t>
  </si>
  <si>
    <t>https://www.buffett-code.com/company/</t>
  </si>
  <si>
    <t>四季報オンライン</t>
  </si>
  <si>
    <t>https://shikiho.toyokeizai.net/stocks/</t>
  </si>
  <si>
    <t>IFIS株予報</t>
  </si>
  <si>
    <t>https://kabuyoho.ifis.co.jp/index.php?sa=report_top&amp;bcode=</t>
  </si>
  <si>
    <t>空売りネット</t>
  </si>
  <si>
    <t>https://karauri.net/</t>
  </si>
  <si>
    <t>Yahoo!ファイナンス</t>
  </si>
  <si>
    <t>https://finance.yahoo.co.jp/quote/</t>
  </si>
  <si>
    <t>株主プロ</t>
  </si>
  <si>
    <t>http://www.kabupro.jp/code/</t>
  </si>
  <si>
    <t>提出日</t>
  </si>
  <si>
    <t>決算期</t>
  </si>
  <si>
    <t>予想Q</t>
  </si>
  <si>
    <t>書類</t>
  </si>
  <si>
    <t>コード</t>
  </si>
  <si>
    <t>銘柄名</t>
  </si>
  <si>
    <t>科目</t>
  </si>
  <si>
    <t>金額(円)</t>
  </si>
  <si>
    <t>種類</t>
  </si>
  <si>
    <t>レンジ予想</t>
  </si>
  <si>
    <t>今期通期</t>
  </si>
  <si>
    <t>最新連結優先</t>
  </si>
  <si>
    <t>金額(百万円)</t>
  </si>
  <si>
    <t>Q4</t>
  </si>
  <si>
    <t>Q2短信</t>
  </si>
  <si>
    <t>46660</t>
  </si>
  <si>
    <t>パーク２４株式会社</t>
  </si>
  <si>
    <t>日本基準</t>
  </si>
  <si>
    <t>配当</t>
  </si>
  <si>
    <t>連結業績</t>
  </si>
  <si>
    <t>親会社株主に帰属する当期純利益</t>
  </si>
  <si>
    <t>基本的1株当たり当期利益</t>
  </si>
  <si>
    <t>Q3短信</t>
  </si>
  <si>
    <t>期初予想</t>
  </si>
  <si>
    <t>配当性向</t>
  </si>
  <si>
    <t>Q1短信</t>
  </si>
  <si>
    <t>修正</t>
  </si>
  <si>
    <t>○</t>
  </si>
  <si>
    <t>通年</t>
    <rPh sb="0" eb="2">
      <t>ツウネン</t>
    </rPh>
    <phoneticPr fontId="13"/>
  </si>
  <si>
    <t>Q1</t>
    <phoneticPr fontId="13"/>
  </si>
  <si>
    <t>Q2</t>
    <phoneticPr fontId="13"/>
  </si>
  <si>
    <t>Q3</t>
    <phoneticPr fontId="13"/>
  </si>
  <si>
    <t>FY</t>
    <phoneticPr fontId="13"/>
  </si>
  <si>
    <t>実績</t>
    <rPh sb="0" eb="2">
      <t>ジッセキ</t>
    </rPh>
    <phoneticPr fontId="13"/>
  </si>
  <si>
    <t>予想</t>
    <rPh sb="0" eb="2">
      <t>ヨソウ</t>
    </rPh>
    <phoneticPr fontId="13"/>
  </si>
  <si>
    <t>業績予想：（百万円）</t>
    <rPh sb="0" eb="4">
      <t>ギョウセキヨソウ</t>
    </rPh>
    <rPh sb="6" eb="9">
      <t>ヒャクマンエン</t>
    </rPh>
    <phoneticPr fontId="13"/>
  </si>
  <si>
    <t>売上高</t>
    <phoneticPr fontId="13"/>
  </si>
  <si>
    <t>（YoY）</t>
    <phoneticPr fontId="13"/>
  </si>
  <si>
    <t>駐車場事業国内</t>
    <rPh sb="0" eb="5">
      <t>チュウシャジョウジギョウ</t>
    </rPh>
    <rPh sb="5" eb="7">
      <t>コクナイ</t>
    </rPh>
    <phoneticPr fontId="3"/>
  </si>
  <si>
    <t>モビリティ事業</t>
    <rPh sb="5" eb="7">
      <t>ジギョウ</t>
    </rPh>
    <phoneticPr fontId="3"/>
  </si>
  <si>
    <t>売上原価</t>
    <rPh sb="0" eb="4">
      <t>ウリアゲゲンカ</t>
    </rPh>
    <phoneticPr fontId="3"/>
  </si>
  <si>
    <t>売上総利益</t>
    <rPh sb="0" eb="5">
      <t>ウリアゲソウリエキ</t>
    </rPh>
    <phoneticPr fontId="3"/>
  </si>
  <si>
    <t>販管費</t>
    <rPh sb="0" eb="3">
      <t>ハンカンヒ</t>
    </rPh>
    <phoneticPr fontId="3"/>
  </si>
  <si>
    <t>営業利益</t>
    <rPh sb="0" eb="4">
      <t>エイギョウリエキ</t>
    </rPh>
    <phoneticPr fontId="3"/>
  </si>
  <si>
    <t>営業利益率</t>
    <rPh sb="0" eb="4">
      <t>エイギョウリエキ</t>
    </rPh>
    <rPh sb="4" eb="5">
      <t>リツ</t>
    </rPh>
    <phoneticPr fontId="3"/>
  </si>
  <si>
    <t>22/10</t>
    <phoneticPr fontId="13"/>
  </si>
  <si>
    <t>23/10</t>
    <phoneticPr fontId="13"/>
  </si>
  <si>
    <t>24/10</t>
    <phoneticPr fontId="13"/>
  </si>
  <si>
    <t>25/10</t>
    <phoneticPr fontId="13"/>
  </si>
  <si>
    <t>21/10</t>
    <phoneticPr fontId="13"/>
  </si>
  <si>
    <t>車両台数（台）</t>
    <rPh sb="0" eb="4">
      <t>シャリョウダイスウ</t>
    </rPh>
    <rPh sb="5" eb="6">
      <t>ダイ</t>
    </rPh>
    <phoneticPr fontId="3"/>
  </si>
  <si>
    <t>貸出拠点数（箇所）</t>
    <rPh sb="0" eb="1">
      <t>カ</t>
    </rPh>
    <rPh sb="1" eb="2">
      <t>ダ</t>
    </rPh>
    <rPh sb="2" eb="5">
      <t>キョテンスウ</t>
    </rPh>
    <rPh sb="6" eb="8">
      <t>カショ</t>
    </rPh>
    <phoneticPr fontId="3"/>
  </si>
  <si>
    <t>会員数（千人）</t>
    <rPh sb="0" eb="3">
      <t>カイインスウ</t>
    </rPh>
    <rPh sb="4" eb="6">
      <t>センニン</t>
    </rPh>
    <phoneticPr fontId="3"/>
  </si>
  <si>
    <t>各国版タイムズパーキング件数（件）</t>
    <rPh sb="0" eb="3">
      <t>カッコクバン</t>
    </rPh>
    <rPh sb="12" eb="14">
      <t>ケンスウ</t>
    </rPh>
    <rPh sb="15" eb="16">
      <t>ケン</t>
    </rPh>
    <phoneticPr fontId="3"/>
  </si>
  <si>
    <t>減価償却</t>
    <rPh sb="0" eb="4">
      <t>ゲンカショウキャク</t>
    </rPh>
    <phoneticPr fontId="3"/>
  </si>
  <si>
    <t>合計</t>
    <rPh sb="0" eb="2">
      <t>ゴウケイ</t>
    </rPh>
    <phoneticPr fontId="3"/>
  </si>
  <si>
    <t>利用単価（円）</t>
    <rPh sb="0" eb="4">
      <t>リヨウタンカ</t>
    </rPh>
    <rPh sb="5" eb="6">
      <t>エン</t>
    </rPh>
    <phoneticPr fontId="3"/>
  </si>
  <si>
    <t>法人利用（千円）</t>
    <rPh sb="0" eb="4">
      <t>ホウジンリヨウ</t>
    </rPh>
    <rPh sb="5" eb="7">
      <t>センエン</t>
    </rPh>
    <phoneticPr fontId="3"/>
  </si>
  <si>
    <t>個人利用（千円）</t>
    <rPh sb="0" eb="4">
      <t>コジンリヨウ</t>
    </rPh>
    <rPh sb="5" eb="7">
      <t>センエン</t>
    </rPh>
    <phoneticPr fontId="3"/>
  </si>
  <si>
    <t>利用件数</t>
    <rPh sb="0" eb="4">
      <t>リヨウケンスウ</t>
    </rPh>
    <phoneticPr fontId="3"/>
  </si>
  <si>
    <t>台・月当り利用料　</t>
    <rPh sb="0" eb="1">
      <t>ダイ</t>
    </rPh>
    <rPh sb="2" eb="3">
      <t>ツキ</t>
    </rPh>
    <rPh sb="3" eb="4">
      <t>アタ</t>
    </rPh>
    <rPh sb="5" eb="8">
      <t>リヨウリョウ</t>
    </rPh>
    <phoneticPr fontId="3"/>
  </si>
  <si>
    <t>割合（％）</t>
    <rPh sb="0" eb="2">
      <t>ワリアイ</t>
    </rPh>
    <phoneticPr fontId="3"/>
  </si>
  <si>
    <t>コロナ前からの恒常的な赤字物件の解約や、赤字物件の賃料改定、内部管理コストの削減および厳 選開発による収益改善施策</t>
  </si>
  <si>
    <t>パートナーサービス*にてカメラ式駐車場の導入拡大、お客様の利便性向上を図る</t>
    <phoneticPr fontId="3"/>
  </si>
  <si>
    <t>コロナ禍で培った厳選開発、売上の立ち上がりが早く、解説初年度から利益貢献のできる物件をさらに拡大させる</t>
    <rPh sb="3" eb="4">
      <t>カ</t>
    </rPh>
    <rPh sb="5" eb="6">
      <t>ツチカ</t>
    </rPh>
    <rPh sb="8" eb="10">
      <t>ゲンセン</t>
    </rPh>
    <rPh sb="10" eb="12">
      <t>カイハツ</t>
    </rPh>
    <rPh sb="13" eb="15">
      <t>ウリアゲ</t>
    </rPh>
    <rPh sb="16" eb="17">
      <t>タ</t>
    </rPh>
    <rPh sb="25" eb="30">
      <t>カイセツショネンド</t>
    </rPh>
    <rPh sb="32" eb="36">
      <t>リエキコウケン</t>
    </rPh>
    <rPh sb="40" eb="42">
      <t>ブッケン</t>
    </rPh>
    <rPh sb="46" eb="48">
      <t>カクダイ</t>
    </rPh>
    <phoneticPr fontId="3"/>
  </si>
  <si>
    <t>前年同期は、半導体問題などで新車供給が非常に 少ない時期で、中古車市場は過熱していました。そのため前年同期の車両売却・処分は非常に高い利益計上となってい ました。</t>
  </si>
  <si>
    <t>車両売却・処分については、当初計画発表時点では大幅な減少を想定していましたが、当第1四半期は、前年同期比 で利益額自体は小さくなっていますが、計画を上回って着地しました。</t>
    <phoneticPr fontId="3"/>
  </si>
  <si>
    <t>また、売却台数も前年同期比で減少しました。タイムズカーの車両調達は4年サイクルで行っていますが</t>
  </si>
  <si>
    <t>4年前はコロナ禍 が始まり調達を縮小し始めたタイミングになりますので、当期の売却台数は減少する計画となっています。</t>
  </si>
  <si>
    <t>タイムズカーにおけるベーシックモデルの6時 間最大料金が4,290円ですので、月に27.4回利用されていて、大まかに6時間程度利用されている状況です</t>
  </si>
  <si>
    <t>台・月当たり利用料を利用単価と利用件数に分解して示しています。稼働は前年同期に比べると0.1 件の伸びで27.4件となっており、単価は178円伸びで 4,329円となりました。</t>
    <phoneticPr fontId="3"/>
  </si>
  <si>
    <t>カーシェアの基本料金値上げは全く考えていない</t>
    <rPh sb="6" eb="10">
      <t>キホンリョウキン</t>
    </rPh>
    <rPh sb="10" eb="12">
      <t>ネア</t>
    </rPh>
    <rPh sb="14" eb="15">
      <t>マッタ</t>
    </rPh>
    <rPh sb="16" eb="17">
      <t>カンガ</t>
    </rPh>
    <phoneticPr fontId="3"/>
  </si>
  <si>
    <t>24年２月からタイムズカーの距離料金及び安心保障サービス加入料の価格改定</t>
    <rPh sb="2" eb="3">
      <t>ネン</t>
    </rPh>
    <rPh sb="4" eb="5">
      <t>ガツ</t>
    </rPh>
    <rPh sb="14" eb="18">
      <t>キョリリョウキン</t>
    </rPh>
    <rPh sb="18" eb="19">
      <t>オヨ</t>
    </rPh>
    <rPh sb="20" eb="24">
      <t>アンシンホショウ</t>
    </rPh>
    <rPh sb="28" eb="31">
      <t>カニュウリョウ</t>
    </rPh>
    <rPh sb="32" eb="36">
      <t>カカクカイテイ</t>
    </rPh>
    <phoneticPr fontId="3"/>
  </si>
  <si>
    <t>６時間以上の利用及びナイトパックで16円/km→20円/km,安心保障サービス加入料金330円→550円</t>
    <rPh sb="1" eb="5">
      <t>ジカンイジョウ</t>
    </rPh>
    <rPh sb="6" eb="8">
      <t>リヨウ</t>
    </rPh>
    <rPh sb="8" eb="9">
      <t>オヨ</t>
    </rPh>
    <rPh sb="19" eb="20">
      <t>エン</t>
    </rPh>
    <rPh sb="26" eb="27">
      <t>エン</t>
    </rPh>
    <rPh sb="31" eb="35">
      <t>アンシンホショウ</t>
    </rPh>
    <rPh sb="39" eb="43">
      <t>カニュウリョウキン</t>
    </rPh>
    <rPh sb="46" eb="47">
      <t>エン</t>
    </rPh>
    <rPh sb="51" eb="52">
      <t>エン</t>
    </rPh>
    <phoneticPr fontId="3"/>
  </si>
  <si>
    <t>現時点で目立った影響なく、順調に稼働</t>
    <rPh sb="0" eb="3">
      <t>ゲンジテン</t>
    </rPh>
    <rPh sb="4" eb="6">
      <t>メダ</t>
    </rPh>
    <rPh sb="8" eb="10">
      <t>エイキョウ</t>
    </rPh>
    <rPh sb="13" eb="15">
      <t>ジュンチョウ</t>
    </rPh>
    <rPh sb="16" eb="18">
      <t>カドウ</t>
    </rPh>
    <phoneticPr fontId="3"/>
  </si>
  <si>
    <t>ニュース等々ではオーバーツーリズムということが言われており、多少の影響はあるとは思いますが、カーシェアに関して は、海外の自動車免許保有者への開放はしておりませんので、インバウンドが増えたことによる需要の増には繋がっ ておりません。</t>
  </si>
  <si>
    <t>全体的なその稼動アップに繋がった一番の理由は、やはり需要の多いところに合わせて配備をしていることです。 加えて、 2023年10月期から法人顧客に向けた、テレビCMといったマスメディアを通じたPRも強化をしております。 こうしたことが徐々に需要の掘り起こしになり、全体的な稼動アップに繋がっている</t>
  </si>
  <si>
    <t>カーシェア売上</t>
    <rPh sb="5" eb="7">
      <t>ウリアゲ</t>
    </rPh>
    <phoneticPr fontId="13"/>
  </si>
  <si>
    <t>今期（２３）は「ネットワーク拡大への回帰」という方針のもと、駐車場の開発およびタイムズカーの増車を実施してい ます。来期については、現在事業計画を策定中でありますが、今期よりもペースを上げて拡大をさせていきた いと考えております。</t>
    <phoneticPr fontId="3"/>
  </si>
  <si>
    <t>法人のお客様に対するカーシェアの認知度向上があり、出張需要</t>
    <rPh sb="25" eb="29">
      <t>シュッチョウジュヨウ</t>
    </rPh>
    <phoneticPr fontId="3"/>
  </si>
  <si>
    <t>賃料を下げていただいて改善していた利益率は、賃料が戻ると利益率も元に戻りますが、収益性の悪い物件 の解約は恒常的に続きます。今期末の段階ですぐに 19 年 10 月期と同じ利益率になるということではなく、 19年10月期の物件と比べても収益性の悪い物件が減っていますので、その分の利益率の改善は残ります</t>
  </si>
  <si>
    <t>２３/2Q</t>
    <phoneticPr fontId="3"/>
  </si>
  <si>
    <t>モビリティを平日、休日で比較すると、土日の稼働に対して平日の稼働が半分程度ですので、平日の上昇余地は非常に大きく残っていると考えています。そのために、平日に特化して稼働を上げようと思うと、法人会員の獲得が非常に効果的であるという事もあり、法人会員をターゲットにした CM</t>
    <phoneticPr fontId="3"/>
  </si>
  <si>
    <t>低稼働ステーションから高稼働ステーションへの移動</t>
    <rPh sb="0" eb="3">
      <t>テイカドウ</t>
    </rPh>
    <rPh sb="11" eb="14">
      <t>コウカドウ</t>
    </rPh>
    <rPh sb="22" eb="24">
      <t>イドウ</t>
    </rPh>
    <phoneticPr fontId="3"/>
  </si>
  <si>
    <t>役員報酬</t>
    <rPh sb="0" eb="4">
      <t>ヤクインホウシュウ</t>
    </rPh>
    <phoneticPr fontId="3"/>
  </si>
  <si>
    <t>人件費</t>
    <rPh sb="0" eb="3">
      <t>ジンケンヒ</t>
    </rPh>
    <phoneticPr fontId="3"/>
  </si>
  <si>
    <t>広告宣伝費</t>
    <rPh sb="0" eb="5">
      <t>コウコクセンデンヒ</t>
    </rPh>
    <phoneticPr fontId="3"/>
  </si>
  <si>
    <t>旅費交通費</t>
    <rPh sb="0" eb="5">
      <t>リョヒコウツウヒ</t>
    </rPh>
    <phoneticPr fontId="3"/>
  </si>
  <si>
    <t>支払手数料</t>
    <rPh sb="0" eb="5">
      <t>シハライテスウリョウ</t>
    </rPh>
    <phoneticPr fontId="3"/>
  </si>
  <si>
    <t>地代家賃</t>
    <rPh sb="0" eb="2">
      <t>チダイ</t>
    </rPh>
    <rPh sb="2" eb="4">
      <t>ヤチン</t>
    </rPh>
    <phoneticPr fontId="3"/>
  </si>
  <si>
    <t>租税公課</t>
    <rPh sb="0" eb="4">
      <t>ソゼイコウカ</t>
    </rPh>
    <phoneticPr fontId="3"/>
  </si>
  <si>
    <t>のれん等償却額</t>
    <rPh sb="3" eb="7">
      <t>トウショウキャクガク</t>
    </rPh>
    <phoneticPr fontId="3"/>
  </si>
  <si>
    <t>その他</t>
    <rPh sb="2" eb="3">
      <t>ホカ</t>
    </rPh>
    <phoneticPr fontId="3"/>
  </si>
  <si>
    <t>20/10</t>
    <phoneticPr fontId="13"/>
  </si>
  <si>
    <t>19/10</t>
    <phoneticPr fontId="13"/>
  </si>
  <si>
    <t>18/10</t>
    <phoneticPr fontId="13"/>
  </si>
  <si>
    <t>24/10計画</t>
    <rPh sb="5" eb="7">
      <t>ケイカク</t>
    </rPh>
    <phoneticPr fontId="13"/>
  </si>
  <si>
    <t>減価償却費</t>
    <rPh sb="0" eb="5">
      <t>ゲンカショウキャクヒ</t>
    </rPh>
    <phoneticPr fontId="3"/>
  </si>
  <si>
    <t>駐車場事業海外</t>
    <rPh sb="0" eb="7">
      <t>チュウシャジョウジギョウカイガイ</t>
    </rPh>
    <phoneticPr fontId="3"/>
  </si>
  <si>
    <t>売上高</t>
    <rPh sb="0" eb="3">
      <t>ウリアゲダカ</t>
    </rPh>
    <phoneticPr fontId="3"/>
  </si>
  <si>
    <t>駐車場件数</t>
    <rPh sb="0" eb="5">
      <t>チュウシャジョウケンスウ</t>
    </rPh>
    <phoneticPr fontId="3"/>
  </si>
  <si>
    <t>国内駐車場</t>
    <rPh sb="0" eb="5">
      <t>コクナイチュウシャジョウ</t>
    </rPh>
    <phoneticPr fontId="3"/>
  </si>
  <si>
    <t>　直営駐車場</t>
    <rPh sb="1" eb="6">
      <t>チョクエイチュウシャジョウ</t>
    </rPh>
    <phoneticPr fontId="3"/>
  </si>
  <si>
    <t>　　タイムズパーキング</t>
    <phoneticPr fontId="3"/>
  </si>
  <si>
    <t>　　タイムズのB</t>
    <phoneticPr fontId="3"/>
  </si>
  <si>
    <t>　　月極駐車場</t>
    <rPh sb="2" eb="4">
      <t>ツキギメ</t>
    </rPh>
    <rPh sb="4" eb="7">
      <t>チュウシャジョウ</t>
    </rPh>
    <phoneticPr fontId="3"/>
  </si>
  <si>
    <t>　　　タイムズパーキング併設</t>
    <rPh sb="12" eb="14">
      <t>ヘイセツ</t>
    </rPh>
    <phoneticPr fontId="3"/>
  </si>
  <si>
    <t>管理受託駐車場</t>
    <rPh sb="0" eb="7">
      <t>カンリジュタクチュウシャジョウ</t>
    </rPh>
    <phoneticPr fontId="3"/>
  </si>
  <si>
    <t>　時間貸駐車場</t>
    <rPh sb="1" eb="3">
      <t>ジカン</t>
    </rPh>
    <rPh sb="3" eb="4">
      <t>カ</t>
    </rPh>
    <rPh sb="4" eb="7">
      <t>チュウシャジョウ</t>
    </rPh>
    <phoneticPr fontId="3"/>
  </si>
  <si>
    <t>　月極駐車場</t>
    <rPh sb="1" eb="3">
      <t>ツキギメ</t>
    </rPh>
    <rPh sb="3" eb="6">
      <t>チュウシャジョウ</t>
    </rPh>
    <phoneticPr fontId="3"/>
  </si>
  <si>
    <t>　　時間貸駐車場併設</t>
    <rPh sb="2" eb="4">
      <t>ジカン</t>
    </rPh>
    <rPh sb="4" eb="5">
      <t>カ</t>
    </rPh>
    <rPh sb="5" eb="10">
      <t>チュウシャジョウヘイセツ</t>
    </rPh>
    <phoneticPr fontId="3"/>
  </si>
  <si>
    <t>海外駐車場</t>
    <rPh sb="0" eb="5">
      <t>カイガイチュウシャジョウ</t>
    </rPh>
    <phoneticPr fontId="3"/>
  </si>
  <si>
    <t>UK</t>
    <phoneticPr fontId="3"/>
  </si>
  <si>
    <t>AU</t>
    <phoneticPr fontId="3"/>
  </si>
  <si>
    <t>TW</t>
    <phoneticPr fontId="3"/>
  </si>
  <si>
    <t>SG</t>
    <phoneticPr fontId="3"/>
  </si>
  <si>
    <t>MY</t>
    <phoneticPr fontId="3"/>
  </si>
  <si>
    <t>KR</t>
    <phoneticPr fontId="3"/>
  </si>
  <si>
    <t>駐車場台数</t>
    <rPh sb="0" eb="3">
      <t>チュウシャジョウ</t>
    </rPh>
    <rPh sb="3" eb="5">
      <t>ダイスウ</t>
    </rPh>
    <phoneticPr fontId="3"/>
  </si>
  <si>
    <t>駐車場海外</t>
    <rPh sb="0" eb="5">
      <t>チュウシャジョウカイガイ</t>
    </rPh>
    <phoneticPr fontId="3"/>
  </si>
  <si>
    <t>月次</t>
    <rPh sb="0" eb="2">
      <t>ゲツジ</t>
    </rPh>
    <phoneticPr fontId="3"/>
  </si>
  <si>
    <t>22/11</t>
    <phoneticPr fontId="13"/>
  </si>
  <si>
    <t>22/12</t>
    <phoneticPr fontId="13"/>
  </si>
  <si>
    <t>23/01</t>
    <phoneticPr fontId="13"/>
  </si>
  <si>
    <t>23/02</t>
    <phoneticPr fontId="13"/>
  </si>
  <si>
    <t>23/03</t>
    <phoneticPr fontId="13"/>
  </si>
  <si>
    <t>23/04</t>
    <phoneticPr fontId="13"/>
  </si>
  <si>
    <t>23/05</t>
    <phoneticPr fontId="13"/>
  </si>
  <si>
    <t>23/06</t>
    <phoneticPr fontId="13"/>
  </si>
  <si>
    <t>23/07</t>
    <phoneticPr fontId="13"/>
  </si>
  <si>
    <t>23/08</t>
    <phoneticPr fontId="13"/>
  </si>
  <si>
    <t>23/09</t>
    <phoneticPr fontId="13"/>
  </si>
  <si>
    <t>件数</t>
    <rPh sb="0" eb="2">
      <t>ケンスウ</t>
    </rPh>
    <phoneticPr fontId="3"/>
  </si>
  <si>
    <t>台数</t>
    <rPh sb="0" eb="2">
      <t>ダイスウ</t>
    </rPh>
    <phoneticPr fontId="3"/>
  </si>
  <si>
    <t>国内駐車場合計</t>
    <rPh sb="0" eb="5">
      <t>コクナイチュウシャジョウ</t>
    </rPh>
    <rPh sb="5" eb="7">
      <t>ゴウケイ</t>
    </rPh>
    <phoneticPr fontId="3"/>
  </si>
  <si>
    <t>1Q</t>
    <phoneticPr fontId="3"/>
  </si>
  <si>
    <t>2Q</t>
    <phoneticPr fontId="3"/>
  </si>
  <si>
    <t>3Q</t>
    <phoneticPr fontId="3"/>
  </si>
  <si>
    <t>4Q</t>
    <phoneticPr fontId="3"/>
  </si>
  <si>
    <t>台数合計</t>
    <rPh sb="0" eb="2">
      <t>ダイスウ</t>
    </rPh>
    <rPh sb="2" eb="4">
      <t>ゴウケイ</t>
    </rPh>
    <phoneticPr fontId="3"/>
  </si>
  <si>
    <t>営業利益のれん償却後</t>
    <rPh sb="0" eb="4">
      <t>エイギョウリエキ</t>
    </rPh>
    <rPh sb="7" eb="10">
      <t>ショウキャクゴ</t>
    </rPh>
    <phoneticPr fontId="3"/>
  </si>
  <si>
    <t>経常利益</t>
    <rPh sb="0" eb="4">
      <t>ケイジョウリエキ</t>
    </rPh>
    <phoneticPr fontId="3"/>
  </si>
  <si>
    <t>会社予想</t>
    <rPh sb="0" eb="3">
      <t>カイシャヨソウ</t>
    </rPh>
    <phoneticPr fontId="3"/>
  </si>
  <si>
    <t>四季報予想</t>
    <rPh sb="0" eb="4">
      <t>シキホウヨソウ</t>
    </rPh>
    <phoneticPr fontId="3"/>
  </si>
  <si>
    <t>モビリティ事業の車両購入台数</t>
    <rPh sb="5" eb="7">
      <t>ジギョウ</t>
    </rPh>
    <rPh sb="8" eb="10">
      <t>シャリョウ</t>
    </rPh>
    <rPh sb="10" eb="14">
      <t>コウニュウダイスウ</t>
    </rPh>
    <phoneticPr fontId="3"/>
  </si>
  <si>
    <t>（百万円）</t>
  </si>
  <si>
    <t>契約関連無形資産＝のれん償却</t>
    <rPh sb="0" eb="8">
      <t>ケイヤクカンレンムケイシサン</t>
    </rPh>
    <rPh sb="12" eb="14">
      <t>ショウキャク</t>
    </rPh>
    <phoneticPr fontId="3"/>
  </si>
  <si>
    <t>23/10月期売上高988億利益175億そのうち車両売却・事業利益37億</t>
    <rPh sb="5" eb="7">
      <t>ガツキ</t>
    </rPh>
    <rPh sb="7" eb="10">
      <t>ウリアゲダカ</t>
    </rPh>
    <rPh sb="13" eb="14">
      <t>オク</t>
    </rPh>
    <rPh sb="14" eb="16">
      <t>リエキ</t>
    </rPh>
    <rPh sb="19" eb="20">
      <t>オク</t>
    </rPh>
    <rPh sb="24" eb="28">
      <t>シャリョウバイキャク</t>
    </rPh>
    <rPh sb="29" eb="33">
      <t>ジギョウリエキ</t>
    </rPh>
    <rPh sb="35" eb="36">
      <t>オク</t>
    </rPh>
    <phoneticPr fontId="3"/>
  </si>
  <si>
    <t>同水準かさらに落ち着く</t>
    <rPh sb="0" eb="3">
      <t>ドウスイジュン</t>
    </rPh>
    <rPh sb="7" eb="8">
      <t>オ</t>
    </rPh>
    <rPh sb="9" eb="10">
      <t>ツ</t>
    </rPh>
    <phoneticPr fontId="3"/>
  </si>
  <si>
    <t>レンタカーは計画的に代車貸出を一部縮小している一方、カーシェア利用は前年比 108.5%と順調に伸び ております。カーシェア利用が伸びている背景としては、2023 年より放送しているテレビ CM をはじめとした大 規模プロモーションの効果に加え、法人営業の強化などが寄与していると考えております。</t>
  </si>
  <si>
    <t>２４/2Q</t>
    <phoneticPr fontId="3"/>
  </si>
  <si>
    <t>駐車場事業海外における豪州の状況について、通期計画を達成できるかどうかが減損判定のポイントだった かと思います</t>
  </si>
  <si>
    <t>上期の実績は計画比で下振れている状況ですが、あらためて豪州の減損リスクの考え方を教</t>
    <phoneticPr fontId="3"/>
  </si>
  <si>
    <t>えてください。また、のれんだけでなく使用権資産の減損リスクも視野に入る可能性はあるのでしょうか？</t>
    <phoneticPr fontId="3"/>
  </si>
  <si>
    <t>単年度での計画下振れによって即座に減損することはなく、計画未達が複数年にまたがるような場合に減損 リスクは顕在化すると認識しております。現在、豪州は厳しい状況に置かれているものの、状況を改善するた めの対策・手法は把握しておりますので、改善施策を推進し、計画どおりに改善を図ることで減損リスクを低 減していきたいと考えております。</t>
  </si>
  <si>
    <t>なお、のれんは展開地域単位(UK・AU など)の業績に対する評価、使用権資産(IFRS16 号適用の豪州 のみ計上)は物件単位の収益に対する評価で、減損判定を行います</t>
  </si>
  <si>
    <t>プレゼンテーション資料 P.7 に掲載されているタイムズカーの利用単価・利用件数について、今後の伸びしろを 教えてください</t>
  </si>
  <si>
    <t>現在、日本国内における運転免許保有者は約 8,200 万人ですが、タイムズカーの会員は約 270 万人と、 運転免許保有者に占める割合としては約３%であることから、まだまだ浸透していないサービスだと考えており ます</t>
  </si>
  <si>
    <t>そのため、今後も会員数を増加させていくことで利用件数・利用単価の伸長を目指しますが、なかでも 法人会員の獲得により注力していくことで、平日の稼働向上を図っていきたいと考えております。</t>
  </si>
  <si>
    <t>英国で駐車場事業を展開する National Car Parks Limited（NCP）について、共同投資先である株 式会社日本政策投資銀行（DBJ）による株式買取請求権（プット・オプション）の行使は、予定どおり行 われるのでしょうか</t>
    <phoneticPr fontId="3"/>
  </si>
  <si>
    <t>NCP の業績回復が遅延していることもあり、リスク分担として買取金額の減額はできない のでしょうか？</t>
  </si>
  <si>
    <t>先方の判断によるものなので我々が言及することは難しいですが、予定どおり行使されると想定しております</t>
  </si>
  <si>
    <t>また、買取金額についてもディスカッションはしているものの、リスク分担による減額等はなく、契約内容に基づき 算出され、想定どおりの金額になると考えております</t>
  </si>
  <si>
    <t>駐車場事業海外の駐車場について、M&amp;A 実施以前より存在していた既存物件と比べて、各国版 TP の収 益性が高い理由を教えてください</t>
  </si>
  <si>
    <t>M&amp;A 実施以前より存在していた既存物件は非常に大型のものが多いため、それに応じて賃料も高くなりま す。一方で、各国版 TP は平面・小型の物件を中心に開発しているため、大型物件に比べて賃料を抑えられ ることに加えて、カメラで管理する物件が主流であることから設備投資額も少額となり、初期投資の回収期間 は短くなります</t>
  </si>
  <si>
    <t>また、物件の契約期間に関しても、既存物件は長期であることに対して、各国版 TP は短期 のため、需要に応じて機動的に展開することが可能となっております。これらの理由から、既存物件に比べて各 国版 TP の収益性は高くなっております。</t>
    <phoneticPr fontId="3"/>
  </si>
  <si>
    <t>プレゼンテーション資料 P.7 に掲載のタイムズカーにおける法人の台・月当たり利用料について、レンタカーは計 画どおり縮小の一方で、カーシェア利用の増加により、台・月当たり利用料は微増とのことですが、今後の見 通しを教えてください。また、法人の利用件数は伸びているのでしょうか？マーケティングの効果とあわせて教え てください。</t>
    <phoneticPr fontId="3"/>
  </si>
  <si>
    <t>駐車場事業海外の英国において、各国版 TP の開発に注力し、そちらを主力にするのであれば、M&amp;A 実施 以前より存在していた既存物件を保有している意味はございますか？</t>
  </si>
  <si>
    <t>既存物件については、オーナー様との契約の都合上、手放すことは非常に困難です。</t>
  </si>
  <si>
    <t>既存物件はコロナ禍を 経て収益性が悪化しましたが、即座に手放すことができない以上、想定売上までの立ち上がりが早く収益性 の良い各国版 TP を数多く開発していくことで、相対的に既存物件の影響度合いを軽減していきたいと考えて おります。</t>
  </si>
  <si>
    <t>重要</t>
    <rPh sb="0" eb="2">
      <t>ジュウヨウ</t>
    </rPh>
    <phoneticPr fontId="3"/>
  </si>
  <si>
    <t>　支払手数料/売上高</t>
    <rPh sb="1" eb="6">
      <t>シハライテスウリョウ</t>
    </rPh>
    <rPh sb="7" eb="10">
      <t>ウリアゲダカ</t>
    </rPh>
    <phoneticPr fontId="3"/>
  </si>
  <si>
    <t>　支払家賃/売上高</t>
    <rPh sb="1" eb="3">
      <t>シハライ</t>
    </rPh>
    <rPh sb="3" eb="5">
      <t>ヤチン</t>
    </rPh>
    <rPh sb="6" eb="9">
      <t>ウリアゲダカ</t>
    </rPh>
    <phoneticPr fontId="3"/>
  </si>
  <si>
    <t>会員数・貸出拠点</t>
    <rPh sb="0" eb="3">
      <t>カイインスウ</t>
    </rPh>
    <rPh sb="4" eb="6">
      <t>カシダシ</t>
    </rPh>
    <rPh sb="6" eb="8">
      <t>キョテン</t>
    </rPh>
    <phoneticPr fontId="3"/>
  </si>
  <si>
    <t>国内駐車場事業</t>
    <rPh sb="0" eb="5">
      <t>コクナイチュウシャジョウ</t>
    </rPh>
    <rPh sb="5" eb="7">
      <t>ジギョウ</t>
    </rPh>
    <phoneticPr fontId="3"/>
  </si>
  <si>
    <t>海外駐車場事業</t>
    <rPh sb="0" eb="2">
      <t>カイガイ</t>
    </rPh>
    <rPh sb="2" eb="7">
      <t>チュウシャジョウジギョウ</t>
    </rPh>
    <phoneticPr fontId="3"/>
  </si>
  <si>
    <t>車両売却・ロードサービス売上</t>
    <rPh sb="0" eb="4">
      <t>シャリョウバイキャク</t>
    </rPh>
    <rPh sb="12" eb="14">
      <t>ウリアゲ</t>
    </rPh>
    <phoneticPr fontId="3"/>
  </si>
  <si>
    <t>管理受託駐車場件数（件）</t>
    <rPh sb="0" eb="4">
      <t>カンリジュタク</t>
    </rPh>
    <rPh sb="4" eb="7">
      <t>チュウシャジョウ</t>
    </rPh>
    <rPh sb="7" eb="9">
      <t>ケンスウ</t>
    </rPh>
    <rPh sb="10" eb="11">
      <t>ケン</t>
    </rPh>
    <phoneticPr fontId="3"/>
  </si>
  <si>
    <t>　タイムズパーキング件数（件）</t>
    <rPh sb="10" eb="12">
      <t>ケンスウ</t>
    </rPh>
    <rPh sb="13" eb="14">
      <t>ケン</t>
    </rPh>
    <phoneticPr fontId="3"/>
  </si>
  <si>
    <t>　タイムズパーキング台数（台）</t>
    <rPh sb="10" eb="12">
      <t>ダイスウ</t>
    </rPh>
    <rPh sb="13" eb="14">
      <t>ダイ</t>
    </rPh>
    <phoneticPr fontId="3"/>
  </si>
  <si>
    <t>直営駐車場（件）</t>
    <rPh sb="0" eb="5">
      <t>チョクエイチュウシャジョウ</t>
    </rPh>
    <phoneticPr fontId="3"/>
  </si>
  <si>
    <t>　タイムズパーキング：台数/件数</t>
    <rPh sb="11" eb="12">
      <t>ダイ</t>
    </rPh>
    <rPh sb="12" eb="13">
      <t>スウ</t>
    </rPh>
    <rPh sb="14" eb="16">
      <t>ケンスウ</t>
    </rPh>
    <phoneticPr fontId="3"/>
  </si>
  <si>
    <t>１回当たりの平均利用単価（円）</t>
    <rPh sb="1" eb="2">
      <t>カイ</t>
    </rPh>
    <rPh sb="2" eb="3">
      <t>ア</t>
    </rPh>
    <rPh sb="6" eb="12">
      <t>ヘイキンリヨウタンカ</t>
    </rPh>
    <rPh sb="13" eb="14">
      <t>エン</t>
    </rPh>
    <phoneticPr fontId="3"/>
  </si>
  <si>
    <t>１台当たりの月平均利用件数（回）</t>
    <rPh sb="1" eb="3">
      <t>ダイア</t>
    </rPh>
    <rPh sb="6" eb="7">
      <t>ツキ</t>
    </rPh>
    <rPh sb="7" eb="9">
      <t>ヘイキン</t>
    </rPh>
    <rPh sb="9" eb="11">
      <t>リヨウ</t>
    </rPh>
    <rPh sb="11" eb="13">
      <t>ケンスウ</t>
    </rPh>
    <rPh sb="14" eb="15">
      <t>カイ</t>
    </rPh>
    <phoneticPr fontId="3"/>
  </si>
  <si>
    <t xml:space="preserve">   '実績</t>
    <rPh sb="3" eb="4">
      <t>ジッセキ</t>
    </rPh>
    <phoneticPr fontId="3"/>
  </si>
  <si>
    <t xml:space="preserve">  '予想</t>
    <rPh sb="2" eb="3">
      <t>ヨソウ</t>
    </rPh>
    <phoneticPr fontId="3"/>
  </si>
  <si>
    <t>売上原価率(%)</t>
    <rPh sb="0" eb="5">
      <t>ウリアゲゲンカリツ</t>
    </rPh>
    <phoneticPr fontId="3"/>
  </si>
  <si>
    <t>販管費率（％）</t>
    <rPh sb="0" eb="3">
      <t>ハンカンヒ</t>
    </rPh>
    <rPh sb="3" eb="4">
      <t>リツ</t>
    </rPh>
    <phoneticPr fontId="13"/>
  </si>
  <si>
    <t>21/10</t>
  </si>
  <si>
    <t>22/10</t>
  </si>
  <si>
    <t>23/10</t>
  </si>
  <si>
    <t>24/10</t>
  </si>
  <si>
    <t>25/10</t>
  </si>
  <si>
    <t>（YoY）</t>
  </si>
  <si>
    <t>　（YoY）</t>
  </si>
  <si>
    <t>NA</t>
  </si>
  <si>
    <t>UK</t>
  </si>
  <si>
    <t>AW</t>
  </si>
  <si>
    <t>TW</t>
  </si>
  <si>
    <t>タイムズパーキング件数（件）</t>
    <rPh sb="9" eb="11">
      <t>ケンスウ</t>
    </rPh>
    <rPh sb="12" eb="13">
      <t>ケン</t>
    </rPh>
    <phoneticPr fontId="3"/>
  </si>
  <si>
    <t>タイムズパーキング台数（台）</t>
    <rPh sb="9" eb="11">
      <t>ダイスウ</t>
    </rPh>
    <rPh sb="12" eb="13">
      <t>ダイ</t>
    </rPh>
    <phoneticPr fontId="3"/>
  </si>
  <si>
    <t>タイムズパーキング台数/件数</t>
    <rPh sb="9" eb="10">
      <t>ダイ</t>
    </rPh>
    <rPh sb="10" eb="11">
      <t>スウ</t>
    </rPh>
    <rPh sb="12" eb="14">
      <t>ケンスウ</t>
    </rPh>
    <phoneticPr fontId="3"/>
  </si>
  <si>
    <t>管理受託駐車場台数（台）</t>
    <rPh sb="0" eb="4">
      <t>カンリジュタク</t>
    </rPh>
    <rPh sb="4" eb="7">
      <t>チュウシャジョウ</t>
    </rPh>
    <rPh sb="7" eb="9">
      <t>ダイスウ</t>
    </rPh>
    <rPh sb="10" eb="11">
      <t>ダイ</t>
    </rPh>
    <phoneticPr fontId="3"/>
  </si>
  <si>
    <t>海外駐車場件数（件）</t>
    <rPh sb="0" eb="7">
      <t>カイガイチュウシャジョウケンスウ</t>
    </rPh>
    <rPh sb="8" eb="9">
      <t>ケン</t>
    </rPh>
    <phoneticPr fontId="3"/>
  </si>
  <si>
    <t>海外駐車場台数（台）</t>
    <rPh sb="0" eb="2">
      <t>カイガイ</t>
    </rPh>
    <rPh sb="2" eb="5">
      <t>チュウシャジョウ</t>
    </rPh>
    <rPh sb="5" eb="7">
      <t>ダイスウ</t>
    </rPh>
    <rPh sb="8" eb="9">
      <t>ダイ</t>
    </rPh>
    <phoneticPr fontId="3"/>
  </si>
  <si>
    <t>海外事業売上高/海外台数(万円）</t>
    <rPh sb="0" eb="2">
      <t>カイガイ</t>
    </rPh>
    <rPh sb="2" eb="4">
      <t>ジギョウ</t>
    </rPh>
    <rPh sb="4" eb="7">
      <t>ウリアゲダカ</t>
    </rPh>
    <rPh sb="8" eb="10">
      <t>カイガイ</t>
    </rPh>
    <rPh sb="10" eb="12">
      <t>ダイスウ</t>
    </rPh>
    <rPh sb="13" eb="14">
      <t>マン</t>
    </rPh>
    <rPh sb="14" eb="15">
      <t>エン</t>
    </rPh>
    <phoneticPr fontId="3"/>
  </si>
  <si>
    <t>車両売却売上高</t>
    <rPh sb="0" eb="4">
      <t>シャリョウバイキャク</t>
    </rPh>
    <rPh sb="4" eb="7">
      <t>ウリアゲダカ</t>
    </rPh>
    <phoneticPr fontId="3"/>
  </si>
  <si>
    <t>モビリティ事業売上高/車両台数(万円)</t>
    <rPh sb="5" eb="7">
      <t>ジギョウ</t>
    </rPh>
    <rPh sb="7" eb="10">
      <t>ウリアゲダカ</t>
    </rPh>
    <rPh sb="11" eb="15">
      <t>シャリョウダイスウ</t>
    </rPh>
    <rPh sb="16" eb="18">
      <t>マンエン</t>
    </rPh>
    <phoneticPr fontId="3"/>
  </si>
  <si>
    <t>調整額(本社コスト、のれん）</t>
    <rPh sb="0" eb="3">
      <t>チョウセイガク</t>
    </rPh>
    <rPh sb="4" eb="6">
      <t>ホンシャ</t>
    </rPh>
    <phoneticPr fontId="3"/>
  </si>
  <si>
    <t>国内駐車場売上/総駐車場数(万円)</t>
    <rPh sb="0" eb="2">
      <t>コクナイ</t>
    </rPh>
    <rPh sb="2" eb="7">
      <t>チュウシャジョウウリアゲ</t>
    </rPh>
    <rPh sb="8" eb="13">
      <t>ソウチュウシャジョウスウ</t>
    </rPh>
    <phoneticPr fontId="3"/>
  </si>
  <si>
    <t>（百万円）</t>
    <rPh sb="1" eb="4">
      <t>ヒャクマンエン</t>
    </rPh>
    <phoneticPr fontId="13"/>
  </si>
  <si>
    <t>営業利益率(%)</t>
    <rPh sb="0" eb="4">
      <t>エイギョウリエキ</t>
    </rPh>
    <rPh sb="4" eb="5">
      <t>リツ</t>
    </rPh>
    <phoneticPr fontId="3"/>
  </si>
  <si>
    <t>地帯家賃</t>
    <rPh sb="0" eb="4">
      <t>チタイヤチン</t>
    </rPh>
    <phoneticPr fontId="3"/>
  </si>
  <si>
    <t>のれん等償却額</t>
    <rPh sb="3" eb="4">
      <t>トウ</t>
    </rPh>
    <rPh sb="4" eb="7">
      <t>ショウキャクガク</t>
    </rPh>
    <phoneticPr fontId="3"/>
  </si>
  <si>
    <t>従業員数</t>
    <rPh sb="0" eb="4">
      <t>ジュウギョウインスウ</t>
    </rPh>
    <phoneticPr fontId="3"/>
  </si>
  <si>
    <t>当社グループにとって大きなビジネスチャンスであると考えており、自動運転の時代が到来したときのことをすで に想定しています。チャンスであると考える理由の一つとして、例えば、タイムズカーの車両をすべて自動運転 車に変えた場合、当社グループは10万台以上の自動運転車を保有し、かつ、全車両の待機場所を有する 日本最大のモビリティサービス事業者となり得ます。 また、中期経営計画資料P.23でご説明した「中央管制センター」は自動運転の時代を見据えたものであり、 大きなビジネスチャンスを逃さないよう、着実に準備を進めていきます。</t>
  </si>
  <si>
    <t>2025年10月期における駐車場事業国内の計画（旧基準）について教えてください。 2024年10月期の実績に対して、売上高は前期差+128億円、事業利益は持続的な成長に向けた投 資22億円を除いて、前期差+10億円の計画となっています。売上高の増加幅に対して投資除き事業利 益の増加幅が小さいのは、その他の費用の増加を見込まれているからでしょうか？ A9 その他の費用として、ICT投資や人財への投資の増加を見込んでおります。また、それらコスト増に加え、 2024年における閏年影響の剥離により、2024年10月期よりも事業利益率が低下する計画となっていま す。</t>
  </si>
  <si>
    <t>251Q</t>
    <phoneticPr fontId="3"/>
  </si>
  <si>
    <t>予想</t>
    <rPh sb="0" eb="1">
      <t>ヨソウ</t>
    </rPh>
    <phoneticPr fontId="3"/>
  </si>
  <si>
    <t>実績</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</si>
</sst>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yy/mm"/>
    <numFmt numFmtId="177" formatCode="#,##0.0;[Red]\-#,##0.0"/>
    <numFmt numFmtId="178" formatCode="#,##0.0%_);[Red]\(#,##0.0%\)"/>
    <numFmt numFmtId="179" formatCode="yy/m/d"/>
    <numFmt numFmtId="180" formatCode="0.0%"/>
    <numFmt numFmtId="181" formatCode="0.000000000000000000%"/>
    <numFmt numFmtId="182" formatCode="0_ ;[Red]\-0\ "/>
  </numFmts>
  <fonts count="30">
    <font>
      <sz val="10"/>
      <color theme="1"/>
      <name val="Meiryo UI"/>
      <family val="2"/>
      <charset val="128"/>
    </font>
    <font>
      <sz val="10"/>
      <color theme="1"/>
      <name val="Meiryo UI"/>
      <family val="2"/>
      <charset val="128"/>
    </font>
    <font>
      <sz val="10"/>
      <name val="Meiryo UI"/>
      <family val="3"/>
      <charset val="128"/>
    </font>
    <font>
      <sz val="6"/>
      <name val="Meiryo UI"/>
      <family val="2"/>
      <charset val="128"/>
    </font>
    <font>
      <sz val="10"/>
      <color theme="1"/>
      <name val="Meiryo UI"/>
      <family val="3"/>
      <charset val="128"/>
    </font>
    <font>
      <sz val="10"/>
      <color theme="0"/>
      <name val="Meiryo UI"/>
      <family val="3"/>
      <charset val="128"/>
    </font>
    <font>
      <sz val="10"/>
      <color rgb="FFFF0000"/>
      <name val="Meiryo UI"/>
      <family val="3"/>
      <charset val="128"/>
    </font>
    <font>
      <sz val="10"/>
      <color theme="4"/>
      <name val="Meiryo UI"/>
      <family val="3"/>
      <charset val="128"/>
    </font>
    <font>
      <u/>
      <sz val="10"/>
      <color theme="10"/>
      <name val="Meiryo UI"/>
      <family val="2"/>
      <charset val="128"/>
    </font>
    <font>
      <b/>
      <sz val="10"/>
      <color theme="1"/>
      <name val="Meiryo UI"/>
      <family val="3"/>
      <charset val="128"/>
    </font>
    <font>
      <u/>
      <sz val="10"/>
      <color theme="10"/>
      <name val="Meiryo UI"/>
      <family val="3"/>
      <charset val="128"/>
    </font>
    <font>
      <sz val="10"/>
      <name val="Meiryo UI"/>
      <family val="3"/>
      <charset val="128"/>
    </font>
    <font>
      <sz val="11"/>
      <color theme="1"/>
      <name val="Meiryo UI"/>
      <family val="3"/>
      <charset val="128"/>
    </font>
    <font>
      <sz val="6"/>
      <name val="游ゴシック"/>
      <family val="2"/>
      <charset val="128"/>
      <scheme val="minor"/>
    </font>
    <font>
      <b/>
      <sz val="11"/>
      <color theme="1"/>
      <name val="Meiryo UI"/>
      <family val="3"/>
      <charset val="128"/>
    </font>
    <font>
      <sz val="11"/>
      <color theme="2" tint="-0.249977111117893"/>
      <name val="Meiryo UI"/>
      <family val="3"/>
      <charset val="128"/>
    </font>
    <font>
      <sz val="10"/>
      <color theme="2" tint="-0.249977111117893"/>
      <name val="Meiryo UI"/>
      <family val="3"/>
      <charset val="128"/>
    </font>
    <font>
      <sz val="11"/>
      <color rgb="FFFF0000"/>
      <name val="Meiryo UI"/>
      <family val="3"/>
      <charset val="128"/>
    </font>
    <font>
      <sz val="11"/>
      <color theme="1"/>
      <name val="Meiryo UI"/>
      <family val="2"/>
      <charset val="128"/>
    </font>
    <font>
      <sz val="11"/>
      <color theme="6"/>
      <name val="Meiryo UI"/>
      <family val="3"/>
      <charset val="128"/>
    </font>
    <font>
      <sz val="10"/>
      <color theme="6"/>
      <name val="Meiryo UI"/>
      <family val="3"/>
      <charset val="128"/>
    </font>
    <font>
      <sz val="11"/>
      <name val="Meiryo UI"/>
      <family val="3"/>
      <charset val="128"/>
    </font>
    <font>
      <sz val="11"/>
      <color theme="6"/>
      <name val="Meiryo UI"/>
      <family val="2"/>
      <charset val="128"/>
    </font>
    <font>
      <sz val="11"/>
      <color theme="8"/>
      <name val="Meiryo UI"/>
      <family val="3"/>
      <charset val="128"/>
    </font>
    <font>
      <b/>
      <sz val="11"/>
      <color theme="8"/>
      <name val="Meiryo UI"/>
      <family val="3"/>
      <charset val="128"/>
    </font>
    <font>
      <sz val="11"/>
      <color theme="8"/>
      <name val="Meiryo UI"/>
      <family val="2"/>
      <charset val="128"/>
    </font>
    <font>
      <sz val="11"/>
      <name val="Meiryo UI"/>
      <family val="2"/>
      <charset val="128"/>
    </font>
    <font>
      <b/>
      <sz val="11"/>
      <name val="Meiryo UI"/>
      <family val="3"/>
      <charset val="128"/>
    </font>
    <font>
      <sz val="11"/>
      <color rgb="FFFF0000"/>
      <name val="Meiryo UI"/>
      <family val="2"/>
      <charset val="128"/>
    </font>
    <font>
      <sz val="9"/>
      <color indexed="81"/>
      <name val="MS P ゴシック"/>
      <family val="3"/>
      <charset val="128"/>
    </font>
  </fonts>
  <fills count="14">
    <fill>
      <patternFill patternType="none"/>
    </fill>
    <fill>
      <patternFill patternType="gray125"/>
    </fill>
    <fill>
      <patternFill patternType="solid">
        <fgColor theme="7" tint="0.79998168889431442"/>
        <bgColor indexed="64"/>
      </patternFill>
    </fill>
    <fill>
      <patternFill patternType="solid">
        <fgColor rgb="FF44546A"/>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5" tint="0.59999389629810485"/>
        <bgColor indexed="64"/>
      </patternFill>
    </fill>
    <fill>
      <patternFill patternType="solid">
        <fgColor rgb="FFFFFFFF"/>
      </patternFill>
    </fill>
    <fill>
      <patternFill patternType="solid">
        <fgColor rgb="FFE4DFEC"/>
      </patternFill>
    </fill>
  </fills>
  <borders count="24">
    <border>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top/>
      <bottom style="hair">
        <color indexed="64"/>
      </bottom>
      <diagonal/>
    </border>
    <border>
      <left/>
      <right/>
      <top style="thin">
        <color indexed="64"/>
      </top>
      <bottom style="thin">
        <color indexed="64"/>
      </bottom>
      <diagonal/>
    </border>
    <border>
      <left/>
      <right/>
      <top style="thin">
        <color indexed="64"/>
      </top>
      <bottom/>
      <diagonal/>
    </border>
    <border>
      <left/>
      <right style="hair">
        <color indexed="64"/>
      </right>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diagonal/>
    </border>
    <border>
      <left/>
      <right style="hair">
        <color indexed="64"/>
      </right>
      <top/>
      <bottom style="hair">
        <color indexed="64"/>
      </bottom>
      <diagonal/>
    </border>
  </borders>
  <cellStyleXfs count="4">
    <xf numFmtId="0" fontId="0" fillId="0" borderId="0">
      <alignment vertical="center"/>
    </xf>
    <xf numFmtId="38" fontId="1" fillId="0" borderId="0">
      <alignment vertical="center"/>
    </xf>
    <xf numFmtId="0" fontId="8" fillId="0" borderId="0">
      <alignment vertical="center"/>
    </xf>
    <xf numFmtId="9" fontId="1" fillId="0" borderId="0" applyFont="0" applyFill="0" applyBorder="0" applyAlignment="0" applyProtection="0">
      <alignment vertical="center"/>
    </xf>
  </cellStyleXfs>
  <cellXfs count="263">
    <xf numFmtId="0" fontId="0" fillId="0" borderId="0" xfId="0">
      <alignment vertical="center"/>
    </xf>
    <xf numFmtId="0" fontId="5" fillId="3" borderId="0" xfId="0" applyFont="1" applyFill="1" applyAlignment="1"/>
    <xf numFmtId="0" fontId="5" fillId="3" borderId="1" xfId="0" applyFont="1" applyFill="1" applyBorder="1">
      <alignment vertical="center"/>
    </xf>
    <xf numFmtId="0" fontId="5" fillId="3" borderId="0" xfId="0" applyFont="1" applyFill="1">
      <alignment vertical="center"/>
    </xf>
    <xf numFmtId="0" fontId="5" fillId="3" borderId="0" xfId="0" applyFont="1" applyFill="1" applyAlignment="1">
      <alignment horizontal="right"/>
    </xf>
    <xf numFmtId="38" fontId="5" fillId="3" borderId="0" xfId="0" applyNumberFormat="1" applyFont="1" applyFill="1" applyAlignment="1">
      <alignment horizontal="right"/>
    </xf>
    <xf numFmtId="38" fontId="6" fillId="3" borderId="0" xfId="0" applyNumberFormat="1" applyFont="1" applyFill="1" applyAlignment="1">
      <alignment horizontal="right"/>
    </xf>
    <xf numFmtId="176" fontId="5" fillId="3" borderId="0" xfId="0" applyNumberFormat="1" applyFont="1" applyFill="1" applyAlignment="1"/>
    <xf numFmtId="176" fontId="5" fillId="3" borderId="1" xfId="0" applyNumberFormat="1" applyFont="1" applyFill="1" applyBorder="1">
      <alignment vertical="center"/>
    </xf>
    <xf numFmtId="176" fontId="5" fillId="3" borderId="0" xfId="0" applyNumberFormat="1" applyFont="1" applyFill="1">
      <alignment vertical="center"/>
    </xf>
    <xf numFmtId="176" fontId="5" fillId="3" borderId="0" xfId="0" applyNumberFormat="1" applyFont="1" applyFill="1" applyAlignment="1">
      <alignment horizontal="right"/>
    </xf>
    <xf numFmtId="0" fontId="2" fillId="2" borderId="5" xfId="0" applyFont="1" applyFill="1" applyBorder="1" applyAlignment="1"/>
    <xf numFmtId="0" fontId="5" fillId="3" borderId="3" xfId="0" applyFont="1" applyFill="1" applyBorder="1" applyAlignment="1"/>
    <xf numFmtId="0" fontId="5" fillId="3" borderId="4" xfId="0" applyFont="1" applyFill="1" applyBorder="1">
      <alignment vertical="center"/>
    </xf>
    <xf numFmtId="0" fontId="5" fillId="3" borderId="3" xfId="0" applyFont="1" applyFill="1" applyBorder="1">
      <alignment vertical="center"/>
    </xf>
    <xf numFmtId="0" fontId="5" fillId="3" borderId="3" xfId="0" applyFont="1" applyFill="1" applyBorder="1" applyAlignment="1">
      <alignment horizontal="right"/>
    </xf>
    <xf numFmtId="0" fontId="2" fillId="2" borderId="2" xfId="0" applyFont="1" applyFill="1" applyBorder="1">
      <alignment vertical="center"/>
    </xf>
    <xf numFmtId="0" fontId="4" fillId="5" borderId="0" xfId="0" applyFont="1" applyFill="1" applyAlignment="1"/>
    <xf numFmtId="177" fontId="4" fillId="5" borderId="0" xfId="0" applyNumberFormat="1" applyFont="1" applyFill="1" applyAlignment="1">
      <alignment horizontal="right"/>
    </xf>
    <xf numFmtId="0" fontId="4" fillId="5" borderId="0" xfId="0" applyFont="1" applyFill="1">
      <alignment vertical="center"/>
    </xf>
    <xf numFmtId="0" fontId="7" fillId="5" borderId="0" xfId="0" applyFont="1" applyFill="1" applyAlignment="1"/>
    <xf numFmtId="0" fontId="7" fillId="5" borderId="1" xfId="0" applyFont="1" applyFill="1" applyBorder="1">
      <alignment vertical="center"/>
    </xf>
    <xf numFmtId="0" fontId="7" fillId="5" borderId="0" xfId="0" quotePrefix="1" applyFont="1" applyFill="1">
      <alignment vertical="center"/>
    </xf>
    <xf numFmtId="0" fontId="7" fillId="5" borderId="1" xfId="0" quotePrefix="1" applyFont="1" applyFill="1" applyBorder="1">
      <alignment vertical="center"/>
    </xf>
    <xf numFmtId="178" fontId="7" fillId="5" borderId="0" xfId="0" applyNumberFormat="1" applyFont="1" applyFill="1" applyAlignment="1">
      <alignment horizontal="right"/>
    </xf>
    <xf numFmtId="0" fontId="7" fillId="5" borderId="0" xfId="0" applyFont="1" applyFill="1">
      <alignment vertical="center"/>
    </xf>
    <xf numFmtId="0" fontId="4" fillId="5" borderId="1" xfId="0" applyFont="1" applyFill="1" applyBorder="1">
      <alignment vertical="center"/>
    </xf>
    <xf numFmtId="177" fontId="4" fillId="5" borderId="3" xfId="0" applyNumberFormat="1" applyFont="1" applyFill="1" applyBorder="1" applyAlignment="1">
      <alignment horizontal="right"/>
    </xf>
    <xf numFmtId="177" fontId="7" fillId="6" borderId="0" xfId="0" applyNumberFormat="1" applyFont="1" applyFill="1" applyAlignment="1">
      <alignment horizontal="right"/>
    </xf>
    <xf numFmtId="0" fontId="7" fillId="5" borderId="3" xfId="0" applyFont="1" applyFill="1" applyBorder="1" applyAlignment="1"/>
    <xf numFmtId="0" fontId="7" fillId="5" borderId="4" xfId="0" applyFont="1" applyFill="1" applyBorder="1">
      <alignment vertical="center"/>
    </xf>
    <xf numFmtId="0" fontId="7" fillId="5" borderId="3" xfId="0" quotePrefix="1" applyFont="1" applyFill="1" applyBorder="1">
      <alignment vertical="center"/>
    </xf>
    <xf numFmtId="0" fontId="7" fillId="5" borderId="4" xfId="0" quotePrefix="1" applyFont="1" applyFill="1" applyBorder="1">
      <alignment vertical="center"/>
    </xf>
    <xf numFmtId="177" fontId="7" fillId="5" borderId="3" xfId="0" applyNumberFormat="1" applyFont="1" applyFill="1" applyBorder="1" applyAlignment="1">
      <alignment horizontal="right"/>
    </xf>
    <xf numFmtId="0" fontId="7" fillId="5" borderId="3" xfId="0" applyFont="1" applyFill="1" applyBorder="1">
      <alignment vertical="center"/>
    </xf>
    <xf numFmtId="178" fontId="7" fillId="5" borderId="3" xfId="0" applyNumberFormat="1" applyFont="1" applyFill="1" applyBorder="1" applyAlignment="1">
      <alignment horizontal="right"/>
    </xf>
    <xf numFmtId="0" fontId="7" fillId="6" borderId="1" xfId="0" applyFont="1" applyFill="1" applyBorder="1">
      <alignment vertical="center"/>
    </xf>
    <xf numFmtId="0" fontId="7" fillId="6" borderId="0" xfId="0" quotePrefix="1" applyFont="1" applyFill="1">
      <alignment vertical="center"/>
    </xf>
    <xf numFmtId="0" fontId="7" fillId="6" borderId="1" xfId="0" quotePrefix="1" applyFont="1" applyFill="1" applyBorder="1">
      <alignment vertical="center"/>
    </xf>
    <xf numFmtId="177" fontId="7" fillId="8" borderId="0" xfId="0" applyNumberFormat="1" applyFont="1" applyFill="1" applyAlignment="1">
      <alignment horizontal="right"/>
    </xf>
    <xf numFmtId="0" fontId="6" fillId="4" borderId="0" xfId="0" applyFont="1" applyFill="1" applyAlignment="1">
      <alignment horizontal="right"/>
    </xf>
    <xf numFmtId="0" fontId="5" fillId="3" borderId="1" xfId="0" applyFont="1" applyFill="1" applyBorder="1" applyAlignment="1">
      <alignment horizontal="right"/>
    </xf>
    <xf numFmtId="176" fontId="5" fillId="3" borderId="1" xfId="0" applyNumberFormat="1" applyFont="1" applyFill="1" applyBorder="1" applyAlignment="1">
      <alignment horizontal="right"/>
    </xf>
    <xf numFmtId="0" fontId="5" fillId="3" borderId="4" xfId="0" applyFont="1" applyFill="1" applyBorder="1" applyAlignment="1">
      <alignment horizontal="right"/>
    </xf>
    <xf numFmtId="177" fontId="4" fillId="5" borderId="1" xfId="0" applyNumberFormat="1" applyFont="1" applyFill="1" applyBorder="1" applyAlignment="1">
      <alignment horizontal="right"/>
    </xf>
    <xf numFmtId="178" fontId="7" fillId="5" borderId="1" xfId="0" applyNumberFormat="1" applyFont="1" applyFill="1" applyBorder="1" applyAlignment="1">
      <alignment horizontal="right"/>
    </xf>
    <xf numFmtId="177" fontId="4" fillId="5" borderId="4" xfId="0" applyNumberFormat="1" applyFont="1" applyFill="1" applyBorder="1" applyAlignment="1">
      <alignment horizontal="right"/>
    </xf>
    <xf numFmtId="177" fontId="7" fillId="5" borderId="1" xfId="0" applyNumberFormat="1" applyFont="1" applyFill="1" applyBorder="1" applyAlignment="1">
      <alignment horizontal="right"/>
    </xf>
    <xf numFmtId="177" fontId="7" fillId="5" borderId="4" xfId="0" applyNumberFormat="1" applyFont="1" applyFill="1" applyBorder="1" applyAlignment="1">
      <alignment horizontal="right"/>
    </xf>
    <xf numFmtId="178" fontId="7" fillId="5" borderId="4" xfId="0" applyNumberFormat="1" applyFont="1" applyFill="1" applyBorder="1" applyAlignment="1">
      <alignment horizontal="right"/>
    </xf>
    <xf numFmtId="0" fontId="2" fillId="5" borderId="0" xfId="0" applyFont="1" applyFill="1" applyAlignment="1"/>
    <xf numFmtId="176" fontId="2" fillId="8" borderId="0" xfId="0" applyNumberFormat="1" applyFont="1" applyFill="1" applyAlignment="1"/>
    <xf numFmtId="0" fontId="2" fillId="8" borderId="0" xfId="0" applyFont="1" applyFill="1" applyAlignment="1"/>
    <xf numFmtId="38" fontId="2" fillId="5" borderId="0" xfId="1" applyFont="1" applyFill="1" applyAlignment="1"/>
    <xf numFmtId="38" fontId="4" fillId="5" borderId="0" xfId="1" applyFont="1" applyFill="1" applyAlignment="1"/>
    <xf numFmtId="38" fontId="4" fillId="5" borderId="1" xfId="1" applyFont="1" applyFill="1" applyBorder="1" applyAlignment="1"/>
    <xf numFmtId="38" fontId="4" fillId="5" borderId="0" xfId="1" applyFont="1" applyFill="1" applyAlignment="1">
      <alignment horizontal="right"/>
    </xf>
    <xf numFmtId="38" fontId="4" fillId="5" borderId="1" xfId="1" applyFont="1" applyFill="1" applyBorder="1" applyAlignment="1">
      <alignment horizontal="right"/>
    </xf>
    <xf numFmtId="38" fontId="4" fillId="5" borderId="3" xfId="1" applyFont="1" applyFill="1" applyBorder="1" applyAlignment="1"/>
    <xf numFmtId="38" fontId="4" fillId="5" borderId="4" xfId="1" applyFont="1" applyFill="1" applyBorder="1" applyAlignment="1"/>
    <xf numFmtId="38" fontId="4" fillId="5" borderId="3" xfId="1" applyFont="1" applyFill="1" applyBorder="1" applyAlignment="1">
      <alignment horizontal="right"/>
    </xf>
    <xf numFmtId="38" fontId="4" fillId="5" borderId="4" xfId="1" applyFont="1" applyFill="1" applyBorder="1" applyAlignment="1">
      <alignment horizontal="right"/>
    </xf>
    <xf numFmtId="38" fontId="2" fillId="2" borderId="6" xfId="1" applyFont="1" applyFill="1" applyBorder="1">
      <alignment vertical="center"/>
    </xf>
    <xf numFmtId="38" fontId="4" fillId="7" borderId="1" xfId="1" applyFont="1" applyFill="1" applyBorder="1" applyAlignment="1"/>
    <xf numFmtId="38" fontId="4" fillId="7" borderId="0" xfId="1" applyFont="1" applyFill="1" applyAlignment="1"/>
    <xf numFmtId="38" fontId="4" fillId="7" borderId="0" xfId="1" applyFont="1" applyFill="1" applyAlignment="1">
      <alignment horizontal="right"/>
    </xf>
    <xf numFmtId="38" fontId="4" fillId="8" borderId="0" xfId="1" applyFont="1" applyFill="1" applyAlignment="1">
      <alignment horizontal="right"/>
    </xf>
    <xf numFmtId="38" fontId="2" fillId="2" borderId="2" xfId="1" applyFont="1" applyFill="1" applyBorder="1">
      <alignment vertical="center"/>
    </xf>
    <xf numFmtId="38" fontId="4" fillId="6" borderId="1" xfId="1" applyFont="1" applyFill="1" applyBorder="1" applyAlignment="1"/>
    <xf numFmtId="38" fontId="4" fillId="6" borderId="0" xfId="1" applyFont="1" applyFill="1" applyAlignment="1"/>
    <xf numFmtId="38" fontId="4" fillId="6" borderId="0" xfId="1" applyFont="1" applyFill="1" applyAlignment="1">
      <alignment horizontal="right"/>
    </xf>
    <xf numFmtId="38" fontId="4" fillId="6" borderId="4" xfId="1" applyFont="1" applyFill="1" applyBorder="1" applyAlignment="1"/>
    <xf numFmtId="38" fontId="4" fillId="6" borderId="3" xfId="1" applyFont="1" applyFill="1" applyBorder="1" applyAlignment="1"/>
    <xf numFmtId="38" fontId="4" fillId="6" borderId="3" xfId="1" applyFont="1" applyFill="1" applyBorder="1" applyAlignment="1">
      <alignment horizontal="right"/>
    </xf>
    <xf numFmtId="38" fontId="4" fillId="8" borderId="3" xfId="1" applyFont="1" applyFill="1" applyBorder="1" applyAlignment="1">
      <alignment horizontal="right"/>
    </xf>
    <xf numFmtId="38" fontId="7" fillId="5" borderId="0" xfId="1" applyFont="1" applyFill="1" applyAlignment="1"/>
    <xf numFmtId="38" fontId="2" fillId="5" borderId="1" xfId="1" applyFont="1" applyFill="1" applyBorder="1" applyAlignment="1"/>
    <xf numFmtId="38" fontId="2" fillId="5" borderId="3" xfId="1" applyFont="1" applyFill="1" applyBorder="1" applyAlignment="1"/>
    <xf numFmtId="38" fontId="2" fillId="5" borderId="4" xfId="1" applyFont="1" applyFill="1" applyBorder="1" applyAlignment="1"/>
    <xf numFmtId="38" fontId="4" fillId="2" borderId="6" xfId="1" applyFont="1" applyFill="1" applyBorder="1" applyAlignment="1"/>
    <xf numFmtId="38" fontId="4" fillId="2" borderId="2" xfId="1" applyFont="1" applyFill="1" applyBorder="1" applyAlignment="1"/>
    <xf numFmtId="38" fontId="4" fillId="2" borderId="5" xfId="1" applyFont="1" applyFill="1" applyBorder="1" applyAlignment="1"/>
    <xf numFmtId="38" fontId="7" fillId="5" borderId="1" xfId="1" applyFont="1" applyFill="1" applyBorder="1" applyAlignment="1"/>
    <xf numFmtId="38" fontId="7" fillId="5" borderId="0" xfId="1" applyFont="1" applyFill="1" applyAlignment="1">
      <alignment horizontal="right"/>
    </xf>
    <xf numFmtId="38" fontId="7" fillId="5" borderId="1" xfId="1" applyFont="1" applyFill="1" applyBorder="1" applyAlignment="1">
      <alignment horizontal="right"/>
    </xf>
    <xf numFmtId="38" fontId="7" fillId="5" borderId="4" xfId="1" applyFont="1" applyFill="1" applyBorder="1" applyAlignment="1"/>
    <xf numFmtId="38" fontId="7" fillId="5" borderId="3" xfId="1" applyFont="1" applyFill="1" applyBorder="1" applyAlignment="1"/>
    <xf numFmtId="38" fontId="7" fillId="5" borderId="3" xfId="1" applyFont="1" applyFill="1" applyBorder="1" applyAlignment="1">
      <alignment horizontal="right"/>
    </xf>
    <xf numFmtId="38" fontId="7" fillId="5" borderId="4" xfId="1" applyFont="1" applyFill="1" applyBorder="1" applyAlignment="1">
      <alignment horizontal="right"/>
    </xf>
    <xf numFmtId="0" fontId="0" fillId="0" borderId="0" xfId="0" applyAlignment="1"/>
    <xf numFmtId="14" fontId="0" fillId="0" borderId="0" xfId="0" applyNumberFormat="1" applyAlignment="1">
      <alignment horizontal="left" vertical="center"/>
    </xf>
    <xf numFmtId="14" fontId="0" fillId="0" borderId="0" xfId="0" applyNumberFormat="1" applyAlignment="1">
      <alignment horizontal="left"/>
    </xf>
    <xf numFmtId="177" fontId="4" fillId="9" borderId="0" xfId="0" applyNumberFormat="1" applyFont="1" applyFill="1" applyAlignment="1">
      <alignment horizontal="right"/>
    </xf>
    <xf numFmtId="38" fontId="4" fillId="9" borderId="0" xfId="0" applyNumberFormat="1" applyFont="1" applyFill="1" applyAlignment="1">
      <alignment horizontal="right"/>
    </xf>
    <xf numFmtId="38" fontId="4" fillId="5" borderId="0" xfId="0" applyNumberFormat="1" applyFont="1" applyFill="1" applyAlignment="1">
      <alignment horizontal="right"/>
    </xf>
    <xf numFmtId="38" fontId="4" fillId="9" borderId="3" xfId="0" applyNumberFormat="1" applyFont="1" applyFill="1" applyBorder="1" applyAlignment="1">
      <alignment horizontal="right"/>
    </xf>
    <xf numFmtId="38" fontId="7" fillId="9" borderId="0" xfId="0" applyNumberFormat="1" applyFont="1" applyFill="1" applyAlignment="1">
      <alignment horizontal="right"/>
    </xf>
    <xf numFmtId="0" fontId="5" fillId="10" borderId="0" xfId="0" applyFont="1" applyFill="1" applyAlignment="1">
      <alignment horizontal="right"/>
    </xf>
    <xf numFmtId="38" fontId="2" fillId="5" borderId="0" xfId="0" applyNumberFormat="1" applyFont="1" applyFill="1" applyAlignment="1"/>
    <xf numFmtId="38" fontId="4" fillId="5" borderId="3" xfId="0" applyNumberFormat="1" applyFont="1" applyFill="1" applyBorder="1" applyAlignment="1"/>
    <xf numFmtId="38" fontId="4" fillId="5" borderId="4" xfId="0" applyNumberFormat="1" applyFont="1" applyFill="1" applyBorder="1">
      <alignment vertical="center"/>
    </xf>
    <xf numFmtId="38" fontId="4" fillId="5" borderId="7" xfId="0" applyNumberFormat="1" applyFont="1" applyFill="1" applyBorder="1">
      <alignment vertical="center"/>
    </xf>
    <xf numFmtId="38" fontId="4" fillId="5" borderId="3" xfId="0" applyNumberFormat="1" applyFont="1" applyFill="1" applyBorder="1" applyAlignment="1">
      <alignment horizontal="right"/>
    </xf>
    <xf numFmtId="38" fontId="4" fillId="5" borderId="4" xfId="0" applyNumberFormat="1" applyFont="1" applyFill="1" applyBorder="1" applyAlignment="1">
      <alignment horizontal="right"/>
    </xf>
    <xf numFmtId="38" fontId="4" fillId="5" borderId="3" xfId="0" applyNumberFormat="1" applyFont="1" applyFill="1" applyBorder="1">
      <alignment vertical="center"/>
    </xf>
    <xf numFmtId="38" fontId="4" fillId="5" borderId="0" xfId="0" applyNumberFormat="1" applyFont="1" applyFill="1" applyAlignment="1"/>
    <xf numFmtId="38" fontId="4" fillId="5" borderId="1" xfId="0" applyNumberFormat="1" applyFont="1" applyFill="1" applyBorder="1">
      <alignment vertical="center"/>
    </xf>
    <xf numFmtId="38" fontId="4" fillId="5" borderId="0" xfId="0" applyNumberFormat="1" applyFont="1" applyFill="1">
      <alignment vertical="center"/>
    </xf>
    <xf numFmtId="177" fontId="2" fillId="5" borderId="0" xfId="0" applyNumberFormat="1" applyFont="1" applyFill="1" applyAlignment="1"/>
    <xf numFmtId="177" fontId="4" fillId="5" borderId="0" xfId="0" applyNumberFormat="1" applyFont="1" applyFill="1" applyAlignment="1"/>
    <xf numFmtId="177" fontId="4" fillId="5" borderId="1" xfId="0" applyNumberFormat="1" applyFont="1" applyFill="1" applyBorder="1">
      <alignment vertical="center"/>
    </xf>
    <xf numFmtId="177" fontId="4" fillId="5" borderId="0" xfId="0" applyNumberFormat="1" applyFont="1" applyFill="1">
      <alignment vertical="center"/>
    </xf>
    <xf numFmtId="177" fontId="4" fillId="5" borderId="3" xfId="0" applyNumberFormat="1" applyFont="1" applyFill="1" applyBorder="1" applyAlignment="1"/>
    <xf numFmtId="177" fontId="4" fillId="5" borderId="4" xfId="0" applyNumberFormat="1" applyFont="1" applyFill="1" applyBorder="1">
      <alignment vertical="center"/>
    </xf>
    <xf numFmtId="177" fontId="2" fillId="5" borderId="3" xfId="0" applyNumberFormat="1" applyFont="1" applyFill="1" applyBorder="1">
      <alignment vertical="center"/>
    </xf>
    <xf numFmtId="177" fontId="2" fillId="5" borderId="4" xfId="0" applyNumberFormat="1" applyFont="1" applyFill="1" applyBorder="1">
      <alignment vertical="center"/>
    </xf>
    <xf numFmtId="177" fontId="4" fillId="5" borderId="3" xfId="0" applyNumberFormat="1" applyFont="1" applyFill="1" applyBorder="1">
      <alignment vertical="center"/>
    </xf>
    <xf numFmtId="38" fontId="7" fillId="5" borderId="0" xfId="0" applyNumberFormat="1" applyFont="1" applyFill="1" applyAlignment="1">
      <alignment horizontal="right"/>
    </xf>
    <xf numFmtId="0" fontId="9" fillId="0" borderId="0" xfId="0" applyFont="1">
      <alignment vertical="center"/>
    </xf>
    <xf numFmtId="0" fontId="0" fillId="2" borderId="8" xfId="0" applyFill="1" applyBorder="1" applyAlignment="1">
      <alignment horizontal="left" vertical="center"/>
    </xf>
    <xf numFmtId="0" fontId="0" fillId="0" borderId="0" xfId="0" applyAlignment="1">
      <alignment horizontal="left" vertical="center"/>
    </xf>
    <xf numFmtId="0" fontId="4" fillId="0" borderId="0" xfId="0" applyFont="1">
      <alignment vertical="center"/>
    </xf>
    <xf numFmtId="0" fontId="10" fillId="8" borderId="9" xfId="2" applyFont="1" applyFill="1" applyBorder="1">
      <alignment vertical="center"/>
    </xf>
    <xf numFmtId="0" fontId="10" fillId="8" borderId="10" xfId="2" applyFont="1" applyFill="1" applyBorder="1">
      <alignment vertical="center"/>
    </xf>
    <xf numFmtId="0" fontId="10" fillId="11" borderId="10" xfId="2" applyFont="1" applyFill="1" applyBorder="1">
      <alignment vertical="center"/>
    </xf>
    <xf numFmtId="0" fontId="10" fillId="11" borderId="11" xfId="2" applyFont="1" applyFill="1" applyBorder="1">
      <alignment vertical="center"/>
    </xf>
    <xf numFmtId="0" fontId="11" fillId="13" borderId="13" xfId="0" applyFont="1" applyFill="1" applyBorder="1" applyAlignment="1">
      <alignment horizontal="left"/>
    </xf>
    <xf numFmtId="179" fontId="11" fillId="13" borderId="12" xfId="0" applyNumberFormat="1" applyFont="1" applyFill="1" applyBorder="1" applyAlignment="1">
      <alignment horizontal="right"/>
    </xf>
    <xf numFmtId="179" fontId="11" fillId="13" borderId="13" xfId="0" applyNumberFormat="1" applyFont="1" applyFill="1" applyBorder="1" applyAlignment="1">
      <alignment horizontal="right"/>
    </xf>
    <xf numFmtId="0" fontId="11" fillId="13" borderId="12" xfId="0" applyFont="1" applyFill="1" applyBorder="1" applyAlignment="1">
      <alignment horizontal="right"/>
    </xf>
    <xf numFmtId="0" fontId="11" fillId="13" borderId="13" xfId="0" applyFont="1" applyFill="1" applyBorder="1" applyAlignment="1">
      <alignment horizontal="right"/>
    </xf>
    <xf numFmtId="0" fontId="11" fillId="13" borderId="14" xfId="0" applyFont="1" applyFill="1" applyBorder="1" applyAlignment="1">
      <alignment horizontal="left"/>
    </xf>
    <xf numFmtId="0" fontId="11" fillId="13" borderId="15" xfId="0" applyFont="1" applyFill="1" applyBorder="1" applyAlignment="1">
      <alignment horizontal="right"/>
    </xf>
    <xf numFmtId="0" fontId="11" fillId="13" borderId="14" xfId="0" applyFont="1" applyFill="1" applyBorder="1" applyAlignment="1">
      <alignment horizontal="right"/>
    </xf>
    <xf numFmtId="38" fontId="11" fillId="12" borderId="13" xfId="0" applyNumberFormat="1" applyFont="1" applyFill="1" applyBorder="1" applyAlignment="1">
      <alignment horizontal="left"/>
    </xf>
    <xf numFmtId="38" fontId="11" fillId="12" borderId="12" xfId="0" applyNumberFormat="1" applyFont="1" applyFill="1" applyBorder="1" applyAlignment="1"/>
    <xf numFmtId="38" fontId="11" fillId="12" borderId="13" xfId="0" applyNumberFormat="1" applyFont="1" applyFill="1" applyBorder="1" applyAlignment="1"/>
    <xf numFmtId="38" fontId="11" fillId="12" borderId="14" xfId="0" applyNumberFormat="1" applyFont="1" applyFill="1" applyBorder="1" applyAlignment="1">
      <alignment horizontal="left"/>
    </xf>
    <xf numFmtId="38" fontId="11" fillId="12" borderId="15" xfId="0" applyNumberFormat="1" applyFont="1" applyFill="1" applyBorder="1" applyAlignment="1"/>
    <xf numFmtId="38" fontId="11" fillId="12" borderId="14" xfId="0" applyNumberFormat="1" applyFont="1" applyFill="1" applyBorder="1" applyAlignment="1"/>
    <xf numFmtId="0" fontId="12" fillId="0" borderId="0" xfId="0" quotePrefix="1" applyFont="1">
      <alignment vertical="center"/>
    </xf>
    <xf numFmtId="0" fontId="12" fillId="0" borderId="0" xfId="0" applyFont="1">
      <alignment vertical="center"/>
    </xf>
    <xf numFmtId="0" fontId="14" fillId="0" borderId="0" xfId="0" applyFont="1">
      <alignment vertical="center"/>
    </xf>
    <xf numFmtId="9" fontId="15" fillId="0" borderId="0" xfId="3" applyFont="1">
      <alignment vertical="center"/>
    </xf>
    <xf numFmtId="38" fontId="0" fillId="0" borderId="0" xfId="0" applyNumberFormat="1">
      <alignment vertical="center"/>
    </xf>
    <xf numFmtId="0" fontId="15" fillId="0" borderId="0" xfId="0" applyFont="1">
      <alignment vertical="center"/>
    </xf>
    <xf numFmtId="9" fontId="0" fillId="0" borderId="0" xfId="3" applyFont="1">
      <alignment vertical="center"/>
    </xf>
    <xf numFmtId="38" fontId="12" fillId="0" borderId="0" xfId="0" applyNumberFormat="1" applyFont="1">
      <alignment vertical="center"/>
    </xf>
    <xf numFmtId="9" fontId="17" fillId="0" borderId="0" xfId="3" applyFont="1">
      <alignment vertical="center"/>
    </xf>
    <xf numFmtId="38" fontId="1" fillId="0" borderId="12" xfId="1" applyBorder="1">
      <alignment vertical="center"/>
    </xf>
    <xf numFmtId="38" fontId="18" fillId="0" borderId="12" xfId="1" applyFont="1" applyBorder="1">
      <alignment vertical="center"/>
    </xf>
    <xf numFmtId="38" fontId="12" fillId="0" borderId="12" xfId="1" applyFont="1" applyBorder="1">
      <alignment vertical="center"/>
    </xf>
    <xf numFmtId="9" fontId="16" fillId="0" borderId="0" xfId="3" applyFont="1">
      <alignment vertical="center"/>
    </xf>
    <xf numFmtId="38" fontId="15" fillId="0" borderId="12" xfId="1" applyFont="1" applyBorder="1">
      <alignment vertical="center"/>
    </xf>
    <xf numFmtId="9" fontId="15" fillId="0" borderId="12" xfId="3" applyFont="1" applyBorder="1">
      <alignment vertical="center"/>
    </xf>
    <xf numFmtId="9" fontId="17" fillId="0" borderId="12" xfId="3" applyFont="1" applyBorder="1">
      <alignment vertical="center"/>
    </xf>
    <xf numFmtId="38" fontId="14" fillId="0" borderId="12" xfId="1" applyFont="1" applyBorder="1">
      <alignment vertical="center"/>
    </xf>
    <xf numFmtId="9" fontId="16" fillId="0" borderId="12" xfId="3" applyFont="1" applyBorder="1">
      <alignment vertical="center"/>
    </xf>
    <xf numFmtId="177" fontId="12" fillId="0" borderId="12" xfId="1" applyNumberFormat="1" applyFont="1" applyBorder="1">
      <alignment vertical="center"/>
    </xf>
    <xf numFmtId="9" fontId="12" fillId="0" borderId="0" xfId="3" applyFont="1">
      <alignment vertical="center"/>
    </xf>
    <xf numFmtId="38" fontId="14" fillId="0" borderId="0" xfId="0" applyNumberFormat="1" applyFont="1">
      <alignment vertical="center"/>
    </xf>
    <xf numFmtId="0" fontId="18" fillId="0" borderId="0" xfId="0" applyFont="1">
      <alignment vertical="center"/>
    </xf>
    <xf numFmtId="9" fontId="19" fillId="0" borderId="0" xfId="3" applyFont="1">
      <alignment vertical="center"/>
    </xf>
    <xf numFmtId="9" fontId="19" fillId="0" borderId="12" xfId="3" applyFont="1" applyBorder="1">
      <alignment vertical="center"/>
    </xf>
    <xf numFmtId="9" fontId="20" fillId="0" borderId="12" xfId="3" applyFont="1" applyBorder="1">
      <alignment vertical="center"/>
    </xf>
    <xf numFmtId="9" fontId="20" fillId="0" borderId="0" xfId="3" applyFont="1">
      <alignment vertical="center"/>
    </xf>
    <xf numFmtId="38" fontId="17" fillId="0" borderId="12" xfId="1" applyFont="1" applyBorder="1">
      <alignment vertical="center"/>
    </xf>
    <xf numFmtId="38" fontId="12" fillId="0" borderId="0" xfId="0" quotePrefix="1" applyNumberFormat="1" applyFont="1">
      <alignment vertical="center"/>
    </xf>
    <xf numFmtId="38" fontId="18" fillId="0" borderId="12" xfId="1" quotePrefix="1" applyFont="1" applyBorder="1">
      <alignment vertical="center"/>
    </xf>
    <xf numFmtId="9" fontId="18" fillId="0" borderId="12" xfId="3" applyFont="1" applyBorder="1">
      <alignment vertical="center"/>
    </xf>
    <xf numFmtId="180" fontId="18" fillId="0" borderId="12" xfId="3" applyNumberFormat="1" applyFont="1" applyBorder="1">
      <alignment vertical="center"/>
    </xf>
    <xf numFmtId="10" fontId="18" fillId="0" borderId="12" xfId="3" applyNumberFormat="1" applyFont="1" applyBorder="1">
      <alignment vertical="center"/>
    </xf>
    <xf numFmtId="10" fontId="19" fillId="0" borderId="0" xfId="3" applyNumberFormat="1" applyFont="1">
      <alignment vertical="center"/>
    </xf>
    <xf numFmtId="10" fontId="19" fillId="0" borderId="12" xfId="3" applyNumberFormat="1" applyFont="1" applyBorder="1">
      <alignment vertical="center"/>
    </xf>
    <xf numFmtId="10" fontId="0" fillId="0" borderId="0" xfId="3" applyNumberFormat="1" applyFont="1">
      <alignment vertical="center"/>
    </xf>
    <xf numFmtId="10" fontId="17" fillId="0" borderId="12" xfId="3" applyNumberFormat="1" applyFont="1" applyBorder="1">
      <alignment vertical="center"/>
    </xf>
    <xf numFmtId="181" fontId="0" fillId="0" borderId="0" xfId="0" applyNumberFormat="1">
      <alignment vertical="center"/>
    </xf>
    <xf numFmtId="180" fontId="15" fillId="0" borderId="16" xfId="3" applyNumberFormat="1" applyFont="1" applyBorder="1">
      <alignment vertical="center"/>
    </xf>
    <xf numFmtId="180" fontId="17" fillId="0" borderId="12" xfId="3" applyNumberFormat="1" applyFont="1" applyBorder="1">
      <alignment vertical="center"/>
    </xf>
    <xf numFmtId="0" fontId="0" fillId="0" borderId="0" xfId="0" quotePrefix="1">
      <alignment vertical="center"/>
    </xf>
    <xf numFmtId="38" fontId="21" fillId="0" borderId="12" xfId="1" applyFont="1" applyBorder="1">
      <alignment vertical="center"/>
    </xf>
    <xf numFmtId="9" fontId="21" fillId="0" borderId="0" xfId="3" applyFont="1">
      <alignment vertical="center"/>
    </xf>
    <xf numFmtId="38" fontId="2" fillId="0" borderId="12" xfId="1" applyFont="1" applyBorder="1">
      <alignment vertical="center"/>
    </xf>
    <xf numFmtId="0" fontId="2" fillId="0" borderId="0" xfId="0" applyFont="1">
      <alignment vertical="center"/>
    </xf>
    <xf numFmtId="180" fontId="21" fillId="0" borderId="12" xfId="3" applyNumberFormat="1" applyFont="1" applyBorder="1">
      <alignment vertical="center"/>
    </xf>
    <xf numFmtId="180" fontId="12" fillId="0" borderId="12" xfId="3" applyNumberFormat="1" applyFont="1" applyBorder="1">
      <alignment vertical="center"/>
    </xf>
    <xf numFmtId="38" fontId="14" fillId="0" borderId="12" xfId="1" quotePrefix="1" applyFont="1" applyBorder="1">
      <alignment vertical="center"/>
    </xf>
    <xf numFmtId="9" fontId="15" fillId="0" borderId="16" xfId="3" applyFont="1" applyBorder="1">
      <alignment vertical="center"/>
    </xf>
    <xf numFmtId="38" fontId="18" fillId="0" borderId="0" xfId="0" applyNumberFormat="1" applyFont="1">
      <alignment vertical="center"/>
    </xf>
    <xf numFmtId="182" fontId="18" fillId="0" borderId="12" xfId="1" applyNumberFormat="1" applyFont="1" applyBorder="1">
      <alignment vertical="center"/>
    </xf>
    <xf numFmtId="182" fontId="12" fillId="0" borderId="12" xfId="1" applyNumberFormat="1" applyFont="1" applyBorder="1">
      <alignment vertical="center"/>
    </xf>
    <xf numFmtId="9" fontId="22" fillId="0" borderId="12" xfId="3" applyFont="1" applyBorder="1">
      <alignment vertical="center"/>
    </xf>
    <xf numFmtId="182" fontId="12" fillId="0" borderId="0" xfId="3" applyNumberFormat="1" applyFont="1">
      <alignment vertical="center"/>
    </xf>
    <xf numFmtId="182" fontId="12" fillId="0" borderId="12" xfId="3" applyNumberFormat="1" applyFont="1" applyBorder="1">
      <alignment vertical="center"/>
    </xf>
    <xf numFmtId="182" fontId="12" fillId="0" borderId="0" xfId="0" quotePrefix="1" applyNumberFormat="1" applyFont="1">
      <alignment vertical="center"/>
    </xf>
    <xf numFmtId="180" fontId="19" fillId="0" borderId="16" xfId="3" applyNumberFormat="1" applyFont="1" applyBorder="1">
      <alignment vertical="center"/>
    </xf>
    <xf numFmtId="9" fontId="15" fillId="0" borderId="3" xfId="3" applyFont="1" applyBorder="1">
      <alignment vertical="center"/>
    </xf>
    <xf numFmtId="9" fontId="17" fillId="0" borderId="3" xfId="3" applyFont="1" applyBorder="1">
      <alignment vertical="center"/>
    </xf>
    <xf numFmtId="0" fontId="12" fillId="0" borderId="17" xfId="0" applyFont="1" applyBorder="1">
      <alignment vertical="center"/>
    </xf>
    <xf numFmtId="38" fontId="12" fillId="0" borderId="17" xfId="0" applyNumberFormat="1" applyFont="1" applyBorder="1">
      <alignment vertical="center"/>
    </xf>
    <xf numFmtId="0" fontId="12" fillId="0" borderId="3" xfId="0" applyFont="1" applyBorder="1">
      <alignment vertical="center"/>
    </xf>
    <xf numFmtId="9" fontId="19" fillId="0" borderId="3" xfId="3" applyFont="1" applyBorder="1">
      <alignment vertical="center"/>
    </xf>
    <xf numFmtId="38" fontId="12" fillId="0" borderId="12" xfId="0" applyNumberFormat="1" applyFont="1" applyBorder="1">
      <alignment vertical="center"/>
    </xf>
    <xf numFmtId="38" fontId="23" fillId="0" borderId="0" xfId="0" applyNumberFormat="1" applyFont="1">
      <alignment vertical="center"/>
    </xf>
    <xf numFmtId="38" fontId="24" fillId="0" borderId="0" xfId="0" applyNumberFormat="1" applyFont="1">
      <alignment vertical="center"/>
    </xf>
    <xf numFmtId="38" fontId="24" fillId="0" borderId="12" xfId="0" applyNumberFormat="1" applyFont="1" applyBorder="1">
      <alignment vertical="center"/>
    </xf>
    <xf numFmtId="38" fontId="25" fillId="0" borderId="12" xfId="1" applyFont="1" applyBorder="1">
      <alignment vertical="center"/>
    </xf>
    <xf numFmtId="38" fontId="23" fillId="0" borderId="12" xfId="1" applyFont="1" applyBorder="1">
      <alignment vertical="center"/>
    </xf>
    <xf numFmtId="177" fontId="23" fillId="0" borderId="12" xfId="1" applyNumberFormat="1" applyFont="1" applyBorder="1">
      <alignment vertical="center"/>
    </xf>
    <xf numFmtId="38" fontId="23" fillId="0" borderId="12" xfId="0" applyNumberFormat="1" applyFont="1" applyBorder="1">
      <alignment vertical="center"/>
    </xf>
    <xf numFmtId="38" fontId="26" fillId="0" borderId="12" xfId="1" applyFont="1" applyBorder="1">
      <alignment vertical="center"/>
    </xf>
    <xf numFmtId="177" fontId="23" fillId="0" borderId="0" xfId="0" applyNumberFormat="1" applyFont="1">
      <alignment vertical="center"/>
    </xf>
    <xf numFmtId="177" fontId="23" fillId="0" borderId="12" xfId="0" applyNumberFormat="1" applyFont="1" applyBorder="1">
      <alignment vertical="center"/>
    </xf>
    <xf numFmtId="38" fontId="27" fillId="0" borderId="0" xfId="0" applyNumberFormat="1" applyFont="1">
      <alignment vertical="center"/>
    </xf>
    <xf numFmtId="0" fontId="0" fillId="0" borderId="12" xfId="0" applyBorder="1">
      <alignment vertical="center"/>
    </xf>
    <xf numFmtId="0" fontId="12" fillId="0" borderId="12" xfId="0" applyFont="1" applyBorder="1">
      <alignment vertical="center"/>
    </xf>
    <xf numFmtId="0" fontId="12" fillId="0" borderId="12" xfId="0" quotePrefix="1" applyFont="1" applyBorder="1">
      <alignment vertical="center"/>
    </xf>
    <xf numFmtId="0" fontId="14" fillId="0" borderId="12" xfId="0" applyFont="1" applyBorder="1">
      <alignment vertical="center"/>
    </xf>
    <xf numFmtId="38" fontId="27" fillId="0" borderId="12" xfId="0" applyNumberFormat="1" applyFont="1" applyBorder="1">
      <alignment vertical="center"/>
    </xf>
    <xf numFmtId="38" fontId="12" fillId="0" borderId="18" xfId="0" applyNumberFormat="1" applyFont="1" applyBorder="1">
      <alignment vertical="center"/>
    </xf>
    <xf numFmtId="38" fontId="22" fillId="0" borderId="12" xfId="1" applyFont="1" applyBorder="1">
      <alignment vertical="center"/>
    </xf>
    <xf numFmtId="180" fontId="22" fillId="0" borderId="12" xfId="3" applyNumberFormat="1" applyFont="1" applyBorder="1">
      <alignment vertical="center"/>
    </xf>
    <xf numFmtId="180" fontId="28" fillId="0" borderId="12" xfId="3" applyNumberFormat="1" applyFont="1" applyBorder="1">
      <alignment vertical="center"/>
    </xf>
    <xf numFmtId="38" fontId="19" fillId="0" borderId="0" xfId="0" applyNumberFormat="1" applyFont="1">
      <alignment vertical="center"/>
    </xf>
    <xf numFmtId="0" fontId="20" fillId="0" borderId="0" xfId="0" applyFont="1">
      <alignment vertical="center"/>
    </xf>
    <xf numFmtId="180" fontId="19" fillId="0" borderId="3" xfId="3" applyNumberFormat="1" applyFont="1" applyBorder="1">
      <alignment vertical="center"/>
    </xf>
    <xf numFmtId="180" fontId="15" fillId="0" borderId="0" xfId="3" applyNumberFormat="1" applyFont="1">
      <alignment vertical="center"/>
    </xf>
    <xf numFmtId="180" fontId="15" fillId="0" borderId="12" xfId="3" applyNumberFormat="1" applyFont="1" applyBorder="1">
      <alignment vertical="center"/>
    </xf>
    <xf numFmtId="180" fontId="19" fillId="0" borderId="12" xfId="3" applyNumberFormat="1" applyFont="1" applyBorder="1">
      <alignment vertical="center"/>
    </xf>
    <xf numFmtId="177" fontId="18" fillId="0" borderId="12" xfId="1" applyNumberFormat="1" applyFont="1" applyBorder="1">
      <alignment vertical="center"/>
    </xf>
    <xf numFmtId="180" fontId="17" fillId="0" borderId="0" xfId="3" applyNumberFormat="1" applyFont="1">
      <alignment vertical="center"/>
    </xf>
    <xf numFmtId="38" fontId="18" fillId="0" borderId="12" xfId="1" applyNumberFormat="1" applyFont="1" applyBorder="1">
      <alignment vertical="center"/>
    </xf>
    <xf numFmtId="38" fontId="2" fillId="12" borderId="12" xfId="0" applyNumberFormat="1" applyFont="1" applyFill="1" applyBorder="1" applyAlignment="1"/>
    <xf numFmtId="38" fontId="18" fillId="0" borderId="3" xfId="1" applyFont="1" applyBorder="1">
      <alignment vertical="center"/>
    </xf>
    <xf numFmtId="180" fontId="22" fillId="0" borderId="3" xfId="3" applyNumberFormat="1" applyFont="1" applyBorder="1">
      <alignment vertical="center"/>
    </xf>
    <xf numFmtId="2" fontId="0" fillId="0" borderId="0" xfId="0" applyNumberFormat="1">
      <alignment vertical="center"/>
    </xf>
    <xf numFmtId="0" fontId="12" fillId="0" borderId="19" xfId="0" quotePrefix="1" applyFont="1" applyBorder="1">
      <alignment vertical="center"/>
    </xf>
    <xf numFmtId="0" fontId="12" fillId="0" borderId="19" xfId="0" applyFont="1" applyBorder="1">
      <alignment vertical="center"/>
    </xf>
    <xf numFmtId="0" fontId="14" fillId="0" borderId="19" xfId="0" applyFont="1" applyBorder="1">
      <alignment vertical="center"/>
    </xf>
    <xf numFmtId="38" fontId="21" fillId="0" borderId="19" xfId="0" applyNumberFormat="1" applyFont="1" applyBorder="1">
      <alignment vertical="center"/>
    </xf>
    <xf numFmtId="9" fontId="15" fillId="0" borderId="19" xfId="3" applyFont="1" applyBorder="1">
      <alignment vertical="center"/>
    </xf>
    <xf numFmtId="38" fontId="12" fillId="0" borderId="19" xfId="0" applyNumberFormat="1" applyFont="1" applyBorder="1">
      <alignment vertical="center"/>
    </xf>
    <xf numFmtId="38" fontId="18" fillId="0" borderId="19" xfId="1" applyFont="1" applyBorder="1">
      <alignment vertical="center"/>
    </xf>
    <xf numFmtId="9" fontId="19" fillId="0" borderId="19" xfId="3" applyFont="1" applyBorder="1">
      <alignment vertical="center"/>
    </xf>
    <xf numFmtId="182" fontId="12" fillId="0" borderId="19" xfId="3" applyNumberFormat="1" applyFont="1" applyBorder="1">
      <alignment vertical="center"/>
    </xf>
    <xf numFmtId="180" fontId="28" fillId="0" borderId="19" xfId="3" applyNumberFormat="1" applyFont="1" applyBorder="1">
      <alignment vertical="center"/>
    </xf>
    <xf numFmtId="38" fontId="18" fillId="0" borderId="19" xfId="1" applyNumberFormat="1" applyFont="1" applyBorder="1">
      <alignment vertical="center"/>
    </xf>
    <xf numFmtId="38" fontId="12" fillId="0" borderId="19" xfId="1" applyFont="1" applyBorder="1">
      <alignment vertical="center"/>
    </xf>
    <xf numFmtId="177" fontId="18" fillId="0" borderId="19" xfId="1" applyNumberFormat="1" applyFont="1" applyBorder="1">
      <alignment vertical="center"/>
    </xf>
    <xf numFmtId="180" fontId="15" fillId="0" borderId="19" xfId="3" applyNumberFormat="1" applyFont="1" applyBorder="1">
      <alignment vertical="center"/>
    </xf>
    <xf numFmtId="38" fontId="12" fillId="0" borderId="21" xfId="0" applyNumberFormat="1" applyFont="1" applyBorder="1">
      <alignment vertical="center"/>
    </xf>
    <xf numFmtId="38" fontId="12" fillId="0" borderId="22" xfId="0" applyNumberFormat="1" applyFont="1" applyBorder="1">
      <alignment vertical="center"/>
    </xf>
    <xf numFmtId="180" fontId="19" fillId="0" borderId="19" xfId="3" applyNumberFormat="1" applyFont="1" applyBorder="1">
      <alignment vertical="center"/>
    </xf>
    <xf numFmtId="180" fontId="22" fillId="0" borderId="19" xfId="3" applyNumberFormat="1" applyFont="1" applyBorder="1">
      <alignment vertical="center"/>
    </xf>
    <xf numFmtId="180" fontId="22" fillId="0" borderId="20" xfId="3" applyNumberFormat="1" applyFont="1" applyBorder="1">
      <alignment vertical="center"/>
    </xf>
    <xf numFmtId="38" fontId="18" fillId="0" borderId="16" xfId="1" applyFont="1" applyBorder="1">
      <alignment vertical="center"/>
    </xf>
    <xf numFmtId="182" fontId="12" fillId="0" borderId="16" xfId="3" applyNumberFormat="1" applyFont="1" applyBorder="1">
      <alignment vertical="center"/>
    </xf>
    <xf numFmtId="180" fontId="22" fillId="0" borderId="16" xfId="3" applyNumberFormat="1" applyFont="1" applyBorder="1">
      <alignment vertical="center"/>
    </xf>
    <xf numFmtId="180" fontId="22" fillId="0" borderId="23" xfId="3" applyNumberFormat="1" applyFont="1" applyBorder="1">
      <alignment vertical="center"/>
    </xf>
    <xf numFmtId="9" fontId="22" fillId="0" borderId="12" xfId="3" applyNumberFormat="1" applyFont="1" applyBorder="1">
      <alignment vertical="center"/>
    </xf>
    <xf numFmtId="9" fontId="19" fillId="0" borderId="16" xfId="3" applyFont="1" applyBorder="1">
      <alignment vertical="center"/>
    </xf>
    <xf numFmtId="9" fontId="22" fillId="0" borderId="19" xfId="3" applyNumberFormat="1" applyFont="1" applyBorder="1">
      <alignment vertical="center"/>
    </xf>
    <xf numFmtId="180" fontId="19" fillId="0" borderId="20" xfId="3" applyNumberFormat="1" applyFont="1" applyBorder="1">
      <alignment vertical="center"/>
    </xf>
  </cellXfs>
  <cellStyles count="4">
    <cellStyle name="パーセント" xfId="3" builtinId="5"/>
    <cellStyle name="ハイパーリンク" xfId="2" builtinId="8"/>
    <cellStyle name="桁区切り" xfId="1" builtinId="6"/>
    <cellStyle name="標準" xfId="0" builtinId="0"/>
  </cellStyles>
  <dxfs count="2">
    <dxf>
      <font>
        <color theme="0" tint="-0.34998626667073579"/>
      </font>
      <fill>
        <patternFill>
          <bgColor theme="0" tint="-0.24994659260841701"/>
        </patternFill>
      </fill>
    </dxf>
    <dxf>
      <border>
        <right style="dashed">
          <color auto="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95228181421541"/>
          <c:y val="7.2989142928644821E-2"/>
          <c:w val="0.76440414950445823"/>
          <c:h val="0.80805254616898547"/>
        </c:manualLayout>
      </c:layout>
      <c:barChart>
        <c:barDir val="col"/>
        <c:grouping val="clustered"/>
        <c:varyColors val="0"/>
        <c:ser>
          <c:idx val="0"/>
          <c:order val="0"/>
          <c:tx>
            <c:strRef>
              <c:f>'モデル(百万円)'!$C$5</c:f>
              <c:strCache>
                <c:ptCount val="1"/>
                <c:pt idx="0">
                  <c:v>売上高</c:v>
                </c:pt>
              </c:strCache>
            </c:strRef>
          </c:tx>
          <c:spPr>
            <a:solidFill>
              <a:schemeClr val="accent1"/>
            </a:solidFill>
            <a:ln>
              <a:noFill/>
              <a:prstDash val="solid"/>
            </a:ln>
          </c:spPr>
          <c:invertIfNegative val="0"/>
          <c:cat>
            <c:numRef>
              <c:f>'モデル(百万円)'!$F$3:$K$3</c:f>
              <c:numCache>
                <c:formatCode>yy/mm</c:formatCode>
                <c:ptCount val="6"/>
                <c:pt idx="0">
                  <c:v>43404</c:v>
                </c:pt>
                <c:pt idx="1">
                  <c:v>43769</c:v>
                </c:pt>
                <c:pt idx="2">
                  <c:v>44135</c:v>
                </c:pt>
                <c:pt idx="3">
                  <c:v>44500</c:v>
                </c:pt>
                <c:pt idx="4">
                  <c:v>44865</c:v>
                </c:pt>
                <c:pt idx="5">
                  <c:v>45230</c:v>
                </c:pt>
              </c:numCache>
            </c:numRef>
          </c:cat>
          <c:val>
            <c:numRef>
              <c:f>'モデル(百万円)'!$F$5:$K$5</c:f>
              <c:numCache>
                <c:formatCode>#,##0_);[Red]\(#,##0\)</c:formatCode>
                <c:ptCount val="6"/>
                <c:pt idx="0">
                  <c:v>298517</c:v>
                </c:pt>
                <c:pt idx="1">
                  <c:v>317438</c:v>
                </c:pt>
                <c:pt idx="2">
                  <c:v>268904</c:v>
                </c:pt>
                <c:pt idx="3">
                  <c:v>251102</c:v>
                </c:pt>
                <c:pt idx="4">
                  <c:v>290253</c:v>
                </c:pt>
                <c:pt idx="5">
                  <c:v>330123</c:v>
                </c:pt>
              </c:numCache>
            </c:numRef>
          </c:val>
          <c:extLst>
            <c:ext xmlns:c16="http://schemas.microsoft.com/office/drawing/2014/chart" uri="{C3380CC4-5D6E-409C-BE32-E72D297353CC}">
              <c16:uniqueId val="{00000000-62A1-4994-8282-5690D13D6972}"/>
            </c:ext>
          </c:extLst>
        </c:ser>
        <c:dLbls>
          <c:showLegendKey val="0"/>
          <c:showVal val="0"/>
          <c:showCatName val="0"/>
          <c:showSerName val="0"/>
          <c:showPercent val="0"/>
          <c:showBubbleSize val="0"/>
        </c:dLbls>
        <c:gapWidth val="80"/>
        <c:axId val="831535136"/>
        <c:axId val="831533472"/>
      </c:barChart>
      <c:lineChart>
        <c:grouping val="standard"/>
        <c:varyColors val="0"/>
        <c:ser>
          <c:idx val="1"/>
          <c:order val="1"/>
          <c:tx>
            <c:strRef>
              <c:f>'モデル(百万円)'!$C$6</c:f>
              <c:strCache>
                <c:ptCount val="1"/>
                <c:pt idx="0">
                  <c:v>　yoy</c:v>
                </c:pt>
              </c:strCache>
            </c:strRef>
          </c:tx>
          <c:spPr>
            <a:ln w="28575" cap="rnd">
              <a:solidFill>
                <a:schemeClr val="accent2"/>
              </a:solidFill>
              <a:prstDash val="solid"/>
              <a:round/>
            </a:ln>
          </c:spPr>
          <c:marker>
            <c:symbol val="circle"/>
            <c:size val="7"/>
            <c:spPr>
              <a:solidFill>
                <a:schemeClr val="accent2"/>
              </a:solidFill>
              <a:ln w="6350">
                <a:solidFill>
                  <a:schemeClr val="accent2"/>
                </a:solidFill>
                <a:prstDash val="solid"/>
              </a:ln>
            </c:spPr>
          </c:marker>
          <c:cat>
            <c:numRef>
              <c:f>'モデル(百万円)'!$F$3:$K$3</c:f>
              <c:numCache>
                <c:formatCode>yy/mm</c:formatCode>
                <c:ptCount val="6"/>
                <c:pt idx="0">
                  <c:v>43404</c:v>
                </c:pt>
                <c:pt idx="1">
                  <c:v>43769</c:v>
                </c:pt>
                <c:pt idx="2">
                  <c:v>44135</c:v>
                </c:pt>
                <c:pt idx="3">
                  <c:v>44500</c:v>
                </c:pt>
                <c:pt idx="4">
                  <c:v>44865</c:v>
                </c:pt>
                <c:pt idx="5">
                  <c:v>45230</c:v>
                </c:pt>
              </c:numCache>
            </c:numRef>
          </c:cat>
          <c:val>
            <c:numRef>
              <c:f>'モデル(百万円)'!$F$6:$K$6</c:f>
              <c:numCache>
                <c:formatCode>#,##0.0%_);[Red]\(#,##0.0%\)</c:formatCode>
                <c:ptCount val="6"/>
                <c:pt idx="1">
                  <c:v>6.3383324902769322E-2</c:v>
                </c:pt>
                <c:pt idx="2">
                  <c:v>-0.15289284836724026</c:v>
                </c:pt>
                <c:pt idx="3">
                  <c:v>-6.6202064677357009E-2</c:v>
                </c:pt>
                <c:pt idx="4">
                  <c:v>0.15591671910219751</c:v>
                </c:pt>
                <c:pt idx="5">
                  <c:v>0.13736292131347483</c:v>
                </c:pt>
              </c:numCache>
            </c:numRef>
          </c:val>
          <c:smooth val="0"/>
          <c:extLst>
            <c:ext xmlns:c16="http://schemas.microsoft.com/office/drawing/2014/chart" uri="{C3380CC4-5D6E-409C-BE32-E72D297353CC}">
              <c16:uniqueId val="{00000001-62A1-4994-8282-5690D13D6972}"/>
            </c:ext>
          </c:extLst>
        </c:ser>
        <c:dLbls>
          <c:showLegendKey val="0"/>
          <c:showVal val="0"/>
          <c:showCatName val="0"/>
          <c:showSerName val="0"/>
          <c:showPercent val="0"/>
          <c:showBubbleSize val="0"/>
        </c:dLbls>
        <c:marker val="1"/>
        <c:smooth val="0"/>
        <c:axId val="818480512"/>
        <c:axId val="818488832"/>
      </c:lineChart>
      <c:catAx>
        <c:axId val="831535136"/>
        <c:scaling>
          <c:orientation val="minMax"/>
        </c:scaling>
        <c:delete val="0"/>
        <c:axPos val="b"/>
        <c:numFmt formatCode="yy/mm" sourceLinked="1"/>
        <c:majorTickMark val="none"/>
        <c:minorTickMark val="none"/>
        <c:tickLblPos val="nextTo"/>
        <c:spPr>
          <a:noFill/>
          <a:ln w="9525" cap="flat" cmpd="sng" algn="ctr">
            <a:solidFill>
              <a:schemeClr val="tx1">
                <a:lumMod val="85000"/>
                <a:lumOff val="1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3472"/>
        <c:crosses val="autoZero"/>
        <c:auto val="0"/>
        <c:lblAlgn val="ctr"/>
        <c:lblOffset val="100"/>
        <c:noMultiLvlLbl val="0"/>
      </c:catAx>
      <c:valAx>
        <c:axId val="831533472"/>
        <c:scaling>
          <c:orientation val="minMax"/>
        </c:scaling>
        <c:delete val="0"/>
        <c:axPos val="l"/>
        <c:majorGridlines>
          <c:spPr>
            <a:ln w="9525" cap="flat" cmpd="sng" algn="ctr">
              <a:solidFill>
                <a:schemeClr val="bg1">
                  <a:lumMod val="65000"/>
                </a:schemeClr>
              </a:solidFill>
              <a:prstDash val="dash"/>
              <a:round/>
            </a:ln>
          </c:spPr>
        </c:majorGridlines>
        <c:numFmt formatCode="#,##0_);[Red]\(#,##0\)" sourceLinked="0"/>
        <c:majorTickMark val="none"/>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5136"/>
        <c:crosses val="autoZero"/>
        <c:crossBetween val="between"/>
      </c:valAx>
      <c:dateAx>
        <c:axId val="818480512"/>
        <c:scaling>
          <c:orientation val="minMax"/>
        </c:scaling>
        <c:delete val="1"/>
        <c:axPos val="b"/>
        <c:numFmt formatCode="yy/mm" sourceLinked="1"/>
        <c:majorTickMark val="out"/>
        <c:minorTickMark val="none"/>
        <c:tickLblPos val="nextTo"/>
        <c:crossAx val="818488832"/>
        <c:crosses val="autoZero"/>
        <c:auto val="0"/>
        <c:lblOffset val="100"/>
        <c:baseTimeUnit val="days"/>
      </c:dateAx>
      <c:valAx>
        <c:axId val="818488832"/>
        <c:scaling>
          <c:orientation val="minMax"/>
        </c:scaling>
        <c:delete val="0"/>
        <c:axPos val="r"/>
        <c:numFmt formatCode="#,##0%_);[Red]\(#,##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18480512"/>
        <c:crosses val="max"/>
        <c:crossBetween val="between"/>
      </c:valAx>
    </c:plotArea>
    <c:legend>
      <c:legendPos val="l"/>
      <c:layout>
        <c:manualLayout>
          <c:xMode val="edge"/>
          <c:yMode val="edge"/>
          <c:x val="0.1287878653436671"/>
          <c:y val="0.123916402587539"/>
          <c:w val="0.21893937108423411"/>
          <c:h val="0.1978192738478729"/>
        </c:manualLayout>
      </c:layout>
      <c:overlay val="0"/>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95228181421541"/>
          <c:y val="7.2989142928644821E-2"/>
          <c:w val="0.76440414950445823"/>
          <c:h val="0.80805254616898547"/>
        </c:manualLayout>
      </c:layout>
      <c:barChart>
        <c:barDir val="col"/>
        <c:grouping val="clustered"/>
        <c:varyColors val="0"/>
        <c:ser>
          <c:idx val="0"/>
          <c:order val="0"/>
          <c:tx>
            <c:strRef>
              <c:f>'モデル(百万円)'!$C$11</c:f>
              <c:strCache>
                <c:ptCount val="1"/>
                <c:pt idx="0">
                  <c:v>営業利益</c:v>
                </c:pt>
              </c:strCache>
            </c:strRef>
          </c:tx>
          <c:spPr>
            <a:solidFill>
              <a:schemeClr val="accent1"/>
            </a:solidFill>
            <a:ln>
              <a:noFill/>
              <a:prstDash val="solid"/>
            </a:ln>
          </c:spPr>
          <c:invertIfNegative val="0"/>
          <c:cat>
            <c:numRef>
              <c:f>'モデル(百万円)'!$F$3:$K$3</c:f>
              <c:numCache>
                <c:formatCode>yy/mm</c:formatCode>
                <c:ptCount val="6"/>
                <c:pt idx="0">
                  <c:v>43404</c:v>
                </c:pt>
                <c:pt idx="1">
                  <c:v>43769</c:v>
                </c:pt>
                <c:pt idx="2">
                  <c:v>44135</c:v>
                </c:pt>
                <c:pt idx="3">
                  <c:v>44500</c:v>
                </c:pt>
                <c:pt idx="4">
                  <c:v>44865</c:v>
                </c:pt>
                <c:pt idx="5">
                  <c:v>45230</c:v>
                </c:pt>
              </c:numCache>
            </c:numRef>
          </c:cat>
          <c:val>
            <c:numRef>
              <c:f>'モデル(百万円)'!$F$11:$K$11</c:f>
              <c:numCache>
                <c:formatCode>#,##0_);[Red]\(#,##0\)</c:formatCode>
                <c:ptCount val="6"/>
                <c:pt idx="0">
                  <c:v>22539</c:v>
                </c:pt>
                <c:pt idx="1">
                  <c:v>22322</c:v>
                </c:pt>
                <c:pt idx="2">
                  <c:v>-14698</c:v>
                </c:pt>
                <c:pt idx="3">
                  <c:v>-8039</c:v>
                </c:pt>
                <c:pt idx="4">
                  <c:v>20672</c:v>
                </c:pt>
                <c:pt idx="5">
                  <c:v>31986</c:v>
                </c:pt>
              </c:numCache>
            </c:numRef>
          </c:val>
          <c:extLst>
            <c:ext xmlns:c16="http://schemas.microsoft.com/office/drawing/2014/chart" uri="{C3380CC4-5D6E-409C-BE32-E72D297353CC}">
              <c16:uniqueId val="{00000000-7549-4D39-B0A5-0084E9E9C74F}"/>
            </c:ext>
          </c:extLst>
        </c:ser>
        <c:dLbls>
          <c:showLegendKey val="0"/>
          <c:showVal val="0"/>
          <c:showCatName val="0"/>
          <c:showSerName val="0"/>
          <c:showPercent val="0"/>
          <c:showBubbleSize val="0"/>
        </c:dLbls>
        <c:gapWidth val="80"/>
        <c:axId val="831535136"/>
        <c:axId val="831533472"/>
      </c:barChart>
      <c:lineChart>
        <c:grouping val="standard"/>
        <c:varyColors val="0"/>
        <c:ser>
          <c:idx val="1"/>
          <c:order val="1"/>
          <c:tx>
            <c:strRef>
              <c:f>'モデル(百万円)'!$C$12</c:f>
              <c:strCache>
                <c:ptCount val="1"/>
                <c:pt idx="0">
                  <c:v>　yoy</c:v>
                </c:pt>
              </c:strCache>
            </c:strRef>
          </c:tx>
          <c:spPr>
            <a:ln w="28575" cap="rnd">
              <a:solidFill>
                <a:schemeClr val="accent2"/>
              </a:solidFill>
              <a:prstDash val="solid"/>
              <a:round/>
            </a:ln>
          </c:spPr>
          <c:marker>
            <c:symbol val="circle"/>
            <c:size val="7"/>
            <c:spPr>
              <a:solidFill>
                <a:schemeClr val="accent2"/>
              </a:solidFill>
              <a:ln w="6350">
                <a:solidFill>
                  <a:schemeClr val="accent2"/>
                </a:solidFill>
                <a:prstDash val="solid"/>
              </a:ln>
            </c:spPr>
          </c:marker>
          <c:cat>
            <c:numRef>
              <c:f>'モデル(百万円)'!$F$3:$K$3</c:f>
              <c:numCache>
                <c:formatCode>yy/mm</c:formatCode>
                <c:ptCount val="6"/>
                <c:pt idx="0">
                  <c:v>43404</c:v>
                </c:pt>
                <c:pt idx="1">
                  <c:v>43769</c:v>
                </c:pt>
                <c:pt idx="2">
                  <c:v>44135</c:v>
                </c:pt>
                <c:pt idx="3">
                  <c:v>44500</c:v>
                </c:pt>
                <c:pt idx="4">
                  <c:v>44865</c:v>
                </c:pt>
                <c:pt idx="5">
                  <c:v>45230</c:v>
                </c:pt>
              </c:numCache>
            </c:numRef>
          </c:cat>
          <c:val>
            <c:numRef>
              <c:f>'モデル(百万円)'!$F$12:$K$12</c:f>
              <c:numCache>
                <c:formatCode>#,##0.0%_);[Red]\(#,##0.0%\)</c:formatCode>
                <c:ptCount val="6"/>
                <c:pt idx="1">
                  <c:v>-9.627756333466464E-3</c:v>
                </c:pt>
                <c:pt idx="2">
                  <c:v>-1.658453543589284</c:v>
                </c:pt>
                <c:pt idx="3">
                  <c:v>-0.45305483739284258</c:v>
                </c:pt>
                <c:pt idx="4">
                  <c:v>-3.5714641124517974</c:v>
                </c:pt>
                <c:pt idx="5">
                  <c:v>0.54731037151702777</c:v>
                </c:pt>
              </c:numCache>
            </c:numRef>
          </c:val>
          <c:smooth val="0"/>
          <c:extLst>
            <c:ext xmlns:c16="http://schemas.microsoft.com/office/drawing/2014/chart" uri="{C3380CC4-5D6E-409C-BE32-E72D297353CC}">
              <c16:uniqueId val="{00000001-7549-4D39-B0A5-0084E9E9C74F}"/>
            </c:ext>
          </c:extLst>
        </c:ser>
        <c:ser>
          <c:idx val="2"/>
          <c:order val="2"/>
          <c:tx>
            <c:strRef>
              <c:f>'モデル(百万円)'!$C$13</c:f>
              <c:strCache>
                <c:ptCount val="1"/>
                <c:pt idx="0">
                  <c:v>　営業利益率</c:v>
                </c:pt>
              </c:strCache>
            </c:strRef>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cat>
            <c:numRef>
              <c:f>'モデル(百万円)'!$F$3:$K$3</c:f>
              <c:numCache>
                <c:formatCode>yy/mm</c:formatCode>
                <c:ptCount val="6"/>
                <c:pt idx="0">
                  <c:v>43404</c:v>
                </c:pt>
                <c:pt idx="1">
                  <c:v>43769</c:v>
                </c:pt>
                <c:pt idx="2">
                  <c:v>44135</c:v>
                </c:pt>
                <c:pt idx="3">
                  <c:v>44500</c:v>
                </c:pt>
                <c:pt idx="4">
                  <c:v>44865</c:v>
                </c:pt>
                <c:pt idx="5">
                  <c:v>45230</c:v>
                </c:pt>
              </c:numCache>
            </c:numRef>
          </c:cat>
          <c:val>
            <c:numRef>
              <c:f>'モデル(百万円)'!$F$13:$K$13</c:f>
              <c:numCache>
                <c:formatCode>#,##0.0%_);[Red]\(#,##0.0%\)</c:formatCode>
                <c:ptCount val="6"/>
                <c:pt idx="0">
                  <c:v>7.5503237671556395E-2</c:v>
                </c:pt>
                <c:pt idx="1">
                  <c:v>7.0319243442814025E-2</c:v>
                </c:pt>
                <c:pt idx="2">
                  <c:v>-5.4658911730580427E-2</c:v>
                </c:pt>
                <c:pt idx="3">
                  <c:v>-3.2014878415942527E-2</c:v>
                </c:pt>
                <c:pt idx="4">
                  <c:v>7.1220624765290966E-2</c:v>
                </c:pt>
                <c:pt idx="5">
                  <c:v>9.6891158749920478E-2</c:v>
                </c:pt>
              </c:numCache>
            </c:numRef>
          </c:val>
          <c:smooth val="0"/>
          <c:extLst>
            <c:ext xmlns:c16="http://schemas.microsoft.com/office/drawing/2014/chart" uri="{C3380CC4-5D6E-409C-BE32-E72D297353CC}">
              <c16:uniqueId val="{00000002-7549-4D39-B0A5-0084E9E9C74F}"/>
            </c:ext>
          </c:extLst>
        </c:ser>
        <c:dLbls>
          <c:showLegendKey val="0"/>
          <c:showVal val="0"/>
          <c:showCatName val="0"/>
          <c:showSerName val="0"/>
          <c:showPercent val="0"/>
          <c:showBubbleSize val="0"/>
        </c:dLbls>
        <c:marker val="1"/>
        <c:smooth val="0"/>
        <c:axId val="818480512"/>
        <c:axId val="818488832"/>
      </c:lineChart>
      <c:catAx>
        <c:axId val="831535136"/>
        <c:scaling>
          <c:orientation val="minMax"/>
        </c:scaling>
        <c:delete val="0"/>
        <c:axPos val="b"/>
        <c:numFmt formatCode="yy/mm" sourceLinked="1"/>
        <c:majorTickMark val="none"/>
        <c:minorTickMark val="none"/>
        <c:tickLblPos val="nextTo"/>
        <c:spPr>
          <a:noFill/>
          <a:ln w="9525" cap="flat" cmpd="sng" algn="ctr">
            <a:solidFill>
              <a:schemeClr val="tx1">
                <a:lumMod val="85000"/>
                <a:lumOff val="1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3472"/>
        <c:crosses val="autoZero"/>
        <c:auto val="0"/>
        <c:lblAlgn val="ctr"/>
        <c:lblOffset val="100"/>
        <c:noMultiLvlLbl val="0"/>
      </c:catAx>
      <c:valAx>
        <c:axId val="831533472"/>
        <c:scaling>
          <c:orientation val="minMax"/>
        </c:scaling>
        <c:delete val="0"/>
        <c:axPos val="l"/>
        <c:majorGridlines>
          <c:spPr>
            <a:ln w="9525" cap="flat" cmpd="sng" algn="ctr">
              <a:solidFill>
                <a:schemeClr val="bg1">
                  <a:lumMod val="65000"/>
                </a:schemeClr>
              </a:solidFill>
              <a:prstDash val="dash"/>
              <a:round/>
            </a:ln>
          </c:spPr>
        </c:majorGridlines>
        <c:numFmt formatCode="#,##0_);[Red]\(#,##0\)" sourceLinked="0"/>
        <c:majorTickMark val="none"/>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5136"/>
        <c:crosses val="autoZero"/>
        <c:crossBetween val="between"/>
      </c:valAx>
      <c:dateAx>
        <c:axId val="818480512"/>
        <c:scaling>
          <c:orientation val="minMax"/>
        </c:scaling>
        <c:delete val="1"/>
        <c:axPos val="b"/>
        <c:numFmt formatCode="yy/mm" sourceLinked="1"/>
        <c:majorTickMark val="out"/>
        <c:minorTickMark val="none"/>
        <c:tickLblPos val="nextTo"/>
        <c:crossAx val="818488832"/>
        <c:crosses val="autoZero"/>
        <c:auto val="0"/>
        <c:lblOffset val="100"/>
        <c:baseTimeUnit val="days"/>
      </c:dateAx>
      <c:valAx>
        <c:axId val="818488832"/>
        <c:scaling>
          <c:orientation val="minMax"/>
        </c:scaling>
        <c:delete val="0"/>
        <c:axPos val="r"/>
        <c:numFmt formatCode="#,##0%_);[Red]\(#,##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18480512"/>
        <c:crosses val="max"/>
        <c:crossBetween val="between"/>
      </c:valAx>
    </c:plotArea>
    <c:legend>
      <c:legendPos val="l"/>
      <c:layout>
        <c:manualLayout>
          <c:xMode val="edge"/>
          <c:yMode val="edge"/>
          <c:x val="0.1287878653436671"/>
          <c:y val="0.123916402587539"/>
          <c:w val="0.24249157871866719"/>
          <c:h val="0.31021658169538618"/>
        </c:manualLayout>
      </c:layout>
      <c:overlay val="0"/>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93558756533781E-2"/>
          <c:y val="7.2989142928644821E-2"/>
          <c:w val="0.82558901621030278"/>
          <c:h val="0.71182056005144811"/>
        </c:manualLayout>
      </c:layout>
      <c:barChart>
        <c:barDir val="col"/>
        <c:grouping val="clustered"/>
        <c:varyColors val="0"/>
        <c:ser>
          <c:idx val="0"/>
          <c:order val="0"/>
          <c:tx>
            <c:strRef>
              <c:f>'モデル(百万円)'!$C$5</c:f>
              <c:strCache>
                <c:ptCount val="1"/>
                <c:pt idx="0">
                  <c:v>売上高</c:v>
                </c:pt>
              </c:strCache>
            </c:strRef>
          </c:tx>
          <c:spPr>
            <a:solidFill>
              <a:schemeClr val="accent1"/>
            </a:solidFill>
            <a:ln>
              <a:noFill/>
              <a:prstDash val="solid"/>
            </a:ln>
          </c:spPr>
          <c:invertIfNegative val="0"/>
          <c:cat>
            <c:numRef>
              <c:f>'モデル(百万円)'!$P$3:$AJ$3</c:f>
              <c:numCache>
                <c:formatCode>yy/mm</c:formatCode>
                <c:ptCount val="21"/>
                <c:pt idx="0">
                  <c:v>43585</c:v>
                </c:pt>
                <c:pt idx="1">
                  <c:v>43677</c:v>
                </c:pt>
                <c:pt idx="2">
                  <c:v>43769</c:v>
                </c:pt>
                <c:pt idx="3">
                  <c:v>43861</c:v>
                </c:pt>
                <c:pt idx="4">
                  <c:v>43951</c:v>
                </c:pt>
                <c:pt idx="5">
                  <c:v>44043</c:v>
                </c:pt>
                <c:pt idx="6">
                  <c:v>44135</c:v>
                </c:pt>
                <c:pt idx="7">
                  <c:v>44227</c:v>
                </c:pt>
                <c:pt idx="8">
                  <c:v>44316</c:v>
                </c:pt>
                <c:pt idx="9">
                  <c:v>44408</c:v>
                </c:pt>
                <c:pt idx="10">
                  <c:v>44500</c:v>
                </c:pt>
                <c:pt idx="11">
                  <c:v>44592</c:v>
                </c:pt>
                <c:pt idx="12">
                  <c:v>44681</c:v>
                </c:pt>
                <c:pt idx="13">
                  <c:v>44773</c:v>
                </c:pt>
                <c:pt idx="14">
                  <c:v>44865</c:v>
                </c:pt>
                <c:pt idx="15">
                  <c:v>44957</c:v>
                </c:pt>
                <c:pt idx="16">
                  <c:v>45046</c:v>
                </c:pt>
                <c:pt idx="17">
                  <c:v>45138</c:v>
                </c:pt>
                <c:pt idx="18">
                  <c:v>45230</c:v>
                </c:pt>
                <c:pt idx="19">
                  <c:v>45322</c:v>
                </c:pt>
                <c:pt idx="20">
                  <c:v>45412</c:v>
                </c:pt>
              </c:numCache>
            </c:numRef>
          </c:cat>
          <c:val>
            <c:numRef>
              <c:f>'モデル(百万円)'!$P$5:$AJ$5</c:f>
              <c:numCache>
                <c:formatCode>#,##0_);[Red]\(#,##0\)</c:formatCode>
                <c:ptCount val="21"/>
                <c:pt idx="0">
                  <c:v>75062</c:v>
                </c:pt>
                <c:pt idx="1">
                  <c:v>78490</c:v>
                </c:pt>
                <c:pt idx="2">
                  <c:v>84824</c:v>
                </c:pt>
                <c:pt idx="3">
                  <c:v>80786</c:v>
                </c:pt>
                <c:pt idx="4">
                  <c:v>64893</c:v>
                </c:pt>
                <c:pt idx="5">
                  <c:v>54757</c:v>
                </c:pt>
                <c:pt idx="6">
                  <c:v>68468</c:v>
                </c:pt>
                <c:pt idx="7">
                  <c:v>62140</c:v>
                </c:pt>
                <c:pt idx="8">
                  <c:v>59725</c:v>
                </c:pt>
                <c:pt idx="9">
                  <c:v>62163</c:v>
                </c:pt>
                <c:pt idx="10">
                  <c:v>67074</c:v>
                </c:pt>
                <c:pt idx="11">
                  <c:v>69928</c:v>
                </c:pt>
                <c:pt idx="12">
                  <c:v>65963</c:v>
                </c:pt>
                <c:pt idx="13">
                  <c:v>75139</c:v>
                </c:pt>
                <c:pt idx="14">
                  <c:v>79223</c:v>
                </c:pt>
                <c:pt idx="15">
                  <c:v>79022</c:v>
                </c:pt>
                <c:pt idx="16">
                  <c:v>78056</c:v>
                </c:pt>
                <c:pt idx="17">
                  <c:v>84426</c:v>
                </c:pt>
                <c:pt idx="18">
                  <c:v>88619</c:v>
                </c:pt>
                <c:pt idx="19">
                  <c:v>86731</c:v>
                </c:pt>
                <c:pt idx="20">
                  <c:v>89144</c:v>
                </c:pt>
              </c:numCache>
            </c:numRef>
          </c:val>
          <c:extLst>
            <c:ext xmlns:c16="http://schemas.microsoft.com/office/drawing/2014/chart" uri="{C3380CC4-5D6E-409C-BE32-E72D297353CC}">
              <c16:uniqueId val="{00000000-379D-4750-B25E-0C886C17666C}"/>
            </c:ext>
          </c:extLst>
        </c:ser>
        <c:dLbls>
          <c:showLegendKey val="0"/>
          <c:showVal val="0"/>
          <c:showCatName val="0"/>
          <c:showSerName val="0"/>
          <c:showPercent val="0"/>
          <c:showBubbleSize val="0"/>
        </c:dLbls>
        <c:gapWidth val="80"/>
        <c:axId val="831535136"/>
        <c:axId val="831533472"/>
      </c:barChart>
      <c:lineChart>
        <c:grouping val="standard"/>
        <c:varyColors val="0"/>
        <c:ser>
          <c:idx val="1"/>
          <c:order val="1"/>
          <c:tx>
            <c:strRef>
              <c:f>'モデル(百万円)'!$C$6</c:f>
              <c:strCache>
                <c:ptCount val="1"/>
                <c:pt idx="0">
                  <c:v>　yoy</c:v>
                </c:pt>
              </c:strCache>
            </c:strRef>
          </c:tx>
          <c:spPr>
            <a:ln w="28575" cap="rnd">
              <a:solidFill>
                <a:schemeClr val="accent2"/>
              </a:solidFill>
              <a:prstDash val="solid"/>
              <a:round/>
            </a:ln>
          </c:spPr>
          <c:marker>
            <c:symbol val="circle"/>
            <c:size val="7"/>
            <c:spPr>
              <a:solidFill>
                <a:schemeClr val="accent2"/>
              </a:solidFill>
              <a:ln w="6350">
                <a:solidFill>
                  <a:schemeClr val="accent2"/>
                </a:solidFill>
                <a:prstDash val="solid"/>
              </a:ln>
            </c:spPr>
          </c:marker>
          <c:cat>
            <c:numRef>
              <c:f>'モデル(百万円)'!$P$3:$AJ$3</c:f>
              <c:numCache>
                <c:formatCode>yy/mm</c:formatCode>
                <c:ptCount val="21"/>
                <c:pt idx="0">
                  <c:v>43585</c:v>
                </c:pt>
                <c:pt idx="1">
                  <c:v>43677</c:v>
                </c:pt>
                <c:pt idx="2">
                  <c:v>43769</c:v>
                </c:pt>
                <c:pt idx="3">
                  <c:v>43861</c:v>
                </c:pt>
                <c:pt idx="4">
                  <c:v>43951</c:v>
                </c:pt>
                <c:pt idx="5">
                  <c:v>44043</c:v>
                </c:pt>
                <c:pt idx="6">
                  <c:v>44135</c:v>
                </c:pt>
                <c:pt idx="7">
                  <c:v>44227</c:v>
                </c:pt>
                <c:pt idx="8">
                  <c:v>44316</c:v>
                </c:pt>
                <c:pt idx="9">
                  <c:v>44408</c:v>
                </c:pt>
                <c:pt idx="10">
                  <c:v>44500</c:v>
                </c:pt>
                <c:pt idx="11">
                  <c:v>44592</c:v>
                </c:pt>
                <c:pt idx="12">
                  <c:v>44681</c:v>
                </c:pt>
                <c:pt idx="13">
                  <c:v>44773</c:v>
                </c:pt>
                <c:pt idx="14">
                  <c:v>44865</c:v>
                </c:pt>
                <c:pt idx="15">
                  <c:v>44957</c:v>
                </c:pt>
                <c:pt idx="16">
                  <c:v>45046</c:v>
                </c:pt>
                <c:pt idx="17">
                  <c:v>45138</c:v>
                </c:pt>
                <c:pt idx="18">
                  <c:v>45230</c:v>
                </c:pt>
                <c:pt idx="19">
                  <c:v>45322</c:v>
                </c:pt>
                <c:pt idx="20">
                  <c:v>45412</c:v>
                </c:pt>
              </c:numCache>
            </c:numRef>
          </c:cat>
          <c:val>
            <c:numRef>
              <c:f>'モデル(百万円)'!$P$6:$AJ$6</c:f>
              <c:numCache>
                <c:formatCode>#,##0.0%_);[Red]\(#,##0.0%\)</c:formatCode>
                <c:ptCount val="21"/>
                <c:pt idx="4">
                  <c:v>-0.13547467426927073</c:v>
                </c:pt>
                <c:pt idx="5">
                  <c:v>-0.30236972862785072</c:v>
                </c:pt>
                <c:pt idx="6">
                  <c:v>-0.19282278600396119</c:v>
                </c:pt>
                <c:pt idx="7">
                  <c:v>-0.2308073180996707</c:v>
                </c:pt>
                <c:pt idx="8">
                  <c:v>-7.9638790008167315E-2</c:v>
                </c:pt>
                <c:pt idx="9">
                  <c:v>0.13525211388498271</c:v>
                </c:pt>
                <c:pt idx="10">
                  <c:v>-2.0359876146521017E-2</c:v>
                </c:pt>
                <c:pt idx="11">
                  <c:v>0.12532990022529766</c:v>
                </c:pt>
                <c:pt idx="12">
                  <c:v>0.10444537463373793</c:v>
                </c:pt>
                <c:pt idx="13">
                  <c:v>0.20874153435323262</c:v>
                </c:pt>
                <c:pt idx="14">
                  <c:v>0.18112830605003438</c:v>
                </c:pt>
                <c:pt idx="15">
                  <c:v>0.13004804942226289</c:v>
                </c:pt>
                <c:pt idx="16">
                  <c:v>0.18333004866364466</c:v>
                </c:pt>
                <c:pt idx="17">
                  <c:v>0.12359759911630452</c:v>
                </c:pt>
                <c:pt idx="18">
                  <c:v>0.11860192115925927</c:v>
                </c:pt>
                <c:pt idx="19">
                  <c:v>9.7555111234846059E-2</c:v>
                </c:pt>
                <c:pt idx="20">
                  <c:v>0.14205186020293126</c:v>
                </c:pt>
              </c:numCache>
            </c:numRef>
          </c:val>
          <c:smooth val="0"/>
          <c:extLst>
            <c:ext xmlns:c16="http://schemas.microsoft.com/office/drawing/2014/chart" uri="{C3380CC4-5D6E-409C-BE32-E72D297353CC}">
              <c16:uniqueId val="{00000001-379D-4750-B25E-0C886C17666C}"/>
            </c:ext>
          </c:extLst>
        </c:ser>
        <c:dLbls>
          <c:showLegendKey val="0"/>
          <c:showVal val="0"/>
          <c:showCatName val="0"/>
          <c:showSerName val="0"/>
          <c:showPercent val="0"/>
          <c:showBubbleSize val="0"/>
        </c:dLbls>
        <c:marker val="1"/>
        <c:smooth val="0"/>
        <c:axId val="818480512"/>
        <c:axId val="818488832"/>
      </c:lineChart>
      <c:catAx>
        <c:axId val="831535136"/>
        <c:scaling>
          <c:orientation val="minMax"/>
        </c:scaling>
        <c:delete val="0"/>
        <c:axPos val="b"/>
        <c:numFmt formatCode="yy/mm" sourceLinked="1"/>
        <c:majorTickMark val="none"/>
        <c:minorTickMark val="none"/>
        <c:tickLblPos val="nextTo"/>
        <c:spPr>
          <a:noFill/>
          <a:ln w="9525" cap="flat" cmpd="sng" algn="ctr">
            <a:solidFill>
              <a:schemeClr val="tx1">
                <a:lumMod val="85000"/>
                <a:lumOff val="1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3472"/>
        <c:crosses val="autoZero"/>
        <c:auto val="0"/>
        <c:lblAlgn val="ctr"/>
        <c:lblOffset val="100"/>
        <c:noMultiLvlLbl val="0"/>
      </c:catAx>
      <c:valAx>
        <c:axId val="831533472"/>
        <c:scaling>
          <c:orientation val="minMax"/>
        </c:scaling>
        <c:delete val="0"/>
        <c:axPos val="l"/>
        <c:majorGridlines>
          <c:spPr>
            <a:ln w="9525" cap="flat" cmpd="sng" algn="ctr">
              <a:solidFill>
                <a:schemeClr val="bg1">
                  <a:lumMod val="65000"/>
                </a:schemeClr>
              </a:solidFill>
              <a:prstDash val="dash"/>
              <a:round/>
            </a:ln>
          </c:spPr>
        </c:majorGridlines>
        <c:numFmt formatCode="#,##0_);[Red]\(#,##0\)" sourceLinked="0"/>
        <c:majorTickMark val="none"/>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5136"/>
        <c:crosses val="autoZero"/>
        <c:crossBetween val="between"/>
      </c:valAx>
      <c:dateAx>
        <c:axId val="818480512"/>
        <c:scaling>
          <c:orientation val="minMax"/>
        </c:scaling>
        <c:delete val="1"/>
        <c:axPos val="b"/>
        <c:numFmt formatCode="yy/mm" sourceLinked="1"/>
        <c:majorTickMark val="out"/>
        <c:minorTickMark val="none"/>
        <c:tickLblPos val="nextTo"/>
        <c:crossAx val="818488832"/>
        <c:crosses val="autoZero"/>
        <c:auto val="0"/>
        <c:lblOffset val="100"/>
        <c:baseTimeUnit val="days"/>
      </c:dateAx>
      <c:valAx>
        <c:axId val="818488832"/>
        <c:scaling>
          <c:orientation val="minMax"/>
        </c:scaling>
        <c:delete val="0"/>
        <c:axPos val="r"/>
        <c:numFmt formatCode="#,##0%_);[Red]\(#,##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18480512"/>
        <c:crosses val="max"/>
        <c:crossBetween val="between"/>
      </c:valAx>
    </c:plotArea>
    <c:legend>
      <c:legendPos val="l"/>
      <c:layout>
        <c:manualLayout>
          <c:xMode val="edge"/>
          <c:yMode val="edge"/>
          <c:x val="8.8782273341025619E-2"/>
          <c:y val="0.1054381385549707"/>
          <c:w val="0.1506946862307762"/>
          <c:h val="0.1670221671269258"/>
        </c:manualLayout>
      </c:layout>
      <c:overlay val="0"/>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93558756533781E-2"/>
          <c:y val="7.2989142928644821E-2"/>
          <c:w val="0.82558901621030278"/>
          <c:h val="0.71182056005144811"/>
        </c:manualLayout>
      </c:layout>
      <c:barChart>
        <c:barDir val="col"/>
        <c:grouping val="clustered"/>
        <c:varyColors val="0"/>
        <c:ser>
          <c:idx val="0"/>
          <c:order val="0"/>
          <c:tx>
            <c:strRef>
              <c:f>'モデル(百万円)'!$C$11</c:f>
              <c:strCache>
                <c:ptCount val="1"/>
                <c:pt idx="0">
                  <c:v>営業利益</c:v>
                </c:pt>
              </c:strCache>
            </c:strRef>
          </c:tx>
          <c:spPr>
            <a:solidFill>
              <a:schemeClr val="accent1"/>
            </a:solidFill>
            <a:ln>
              <a:noFill/>
              <a:prstDash val="solid"/>
            </a:ln>
          </c:spPr>
          <c:invertIfNegative val="0"/>
          <c:cat>
            <c:numRef>
              <c:f>'モデル(百万円)'!$P$3:$AJ$3</c:f>
              <c:numCache>
                <c:formatCode>yy/mm</c:formatCode>
                <c:ptCount val="21"/>
                <c:pt idx="0">
                  <c:v>43585</c:v>
                </c:pt>
                <c:pt idx="1">
                  <c:v>43677</c:v>
                </c:pt>
                <c:pt idx="2">
                  <c:v>43769</c:v>
                </c:pt>
                <c:pt idx="3">
                  <c:v>43861</c:v>
                </c:pt>
                <c:pt idx="4">
                  <c:v>43951</c:v>
                </c:pt>
                <c:pt idx="5">
                  <c:v>44043</c:v>
                </c:pt>
                <c:pt idx="6">
                  <c:v>44135</c:v>
                </c:pt>
                <c:pt idx="7">
                  <c:v>44227</c:v>
                </c:pt>
                <c:pt idx="8">
                  <c:v>44316</c:v>
                </c:pt>
                <c:pt idx="9">
                  <c:v>44408</c:v>
                </c:pt>
                <c:pt idx="10">
                  <c:v>44500</c:v>
                </c:pt>
                <c:pt idx="11">
                  <c:v>44592</c:v>
                </c:pt>
                <c:pt idx="12">
                  <c:v>44681</c:v>
                </c:pt>
                <c:pt idx="13">
                  <c:v>44773</c:v>
                </c:pt>
                <c:pt idx="14">
                  <c:v>44865</c:v>
                </c:pt>
                <c:pt idx="15">
                  <c:v>44957</c:v>
                </c:pt>
                <c:pt idx="16">
                  <c:v>45046</c:v>
                </c:pt>
                <c:pt idx="17">
                  <c:v>45138</c:v>
                </c:pt>
                <c:pt idx="18">
                  <c:v>45230</c:v>
                </c:pt>
                <c:pt idx="19">
                  <c:v>45322</c:v>
                </c:pt>
                <c:pt idx="20">
                  <c:v>45412</c:v>
                </c:pt>
              </c:numCache>
            </c:numRef>
          </c:cat>
          <c:val>
            <c:numRef>
              <c:f>'モデル(百万円)'!$P$11:$AJ$11</c:f>
              <c:numCache>
                <c:formatCode>#,##0_);[Red]\(#,##0\)</c:formatCode>
                <c:ptCount val="21"/>
                <c:pt idx="0">
                  <c:v>4477</c:v>
                </c:pt>
                <c:pt idx="1">
                  <c:v>4650</c:v>
                </c:pt>
                <c:pt idx="2">
                  <c:v>7702</c:v>
                </c:pt>
                <c:pt idx="3">
                  <c:v>5118</c:v>
                </c:pt>
                <c:pt idx="4">
                  <c:v>-6347</c:v>
                </c:pt>
                <c:pt idx="5">
                  <c:v>-10596</c:v>
                </c:pt>
                <c:pt idx="6">
                  <c:v>-2873</c:v>
                </c:pt>
                <c:pt idx="7">
                  <c:v>-2758</c:v>
                </c:pt>
                <c:pt idx="8">
                  <c:v>-3757</c:v>
                </c:pt>
                <c:pt idx="9">
                  <c:v>-3403</c:v>
                </c:pt>
                <c:pt idx="10">
                  <c:v>1879</c:v>
                </c:pt>
                <c:pt idx="11">
                  <c:v>4651</c:v>
                </c:pt>
                <c:pt idx="12">
                  <c:v>905</c:v>
                </c:pt>
                <c:pt idx="13">
                  <c:v>6407</c:v>
                </c:pt>
                <c:pt idx="14">
                  <c:v>8709</c:v>
                </c:pt>
                <c:pt idx="15">
                  <c:v>8416</c:v>
                </c:pt>
                <c:pt idx="16">
                  <c:v>6681</c:v>
                </c:pt>
                <c:pt idx="17">
                  <c:v>9293</c:v>
                </c:pt>
                <c:pt idx="18">
                  <c:v>7596</c:v>
                </c:pt>
                <c:pt idx="19">
                  <c:v>8622</c:v>
                </c:pt>
                <c:pt idx="20">
                  <c:v>8032</c:v>
                </c:pt>
              </c:numCache>
            </c:numRef>
          </c:val>
          <c:extLst>
            <c:ext xmlns:c16="http://schemas.microsoft.com/office/drawing/2014/chart" uri="{C3380CC4-5D6E-409C-BE32-E72D297353CC}">
              <c16:uniqueId val="{00000000-D14C-4E0D-879F-0C8922EB6068}"/>
            </c:ext>
          </c:extLst>
        </c:ser>
        <c:dLbls>
          <c:showLegendKey val="0"/>
          <c:showVal val="0"/>
          <c:showCatName val="0"/>
          <c:showSerName val="0"/>
          <c:showPercent val="0"/>
          <c:showBubbleSize val="0"/>
        </c:dLbls>
        <c:gapWidth val="80"/>
        <c:axId val="831535136"/>
        <c:axId val="831533472"/>
      </c:barChart>
      <c:lineChart>
        <c:grouping val="standard"/>
        <c:varyColors val="0"/>
        <c:ser>
          <c:idx val="1"/>
          <c:order val="1"/>
          <c:tx>
            <c:strRef>
              <c:f>'モデル(百万円)'!$C$12</c:f>
              <c:strCache>
                <c:ptCount val="1"/>
                <c:pt idx="0">
                  <c:v>　yoy</c:v>
                </c:pt>
              </c:strCache>
            </c:strRef>
          </c:tx>
          <c:spPr>
            <a:ln w="28575" cap="rnd">
              <a:solidFill>
                <a:schemeClr val="accent2"/>
              </a:solidFill>
              <a:prstDash val="solid"/>
              <a:round/>
            </a:ln>
          </c:spPr>
          <c:marker>
            <c:symbol val="circle"/>
            <c:size val="7"/>
            <c:spPr>
              <a:solidFill>
                <a:schemeClr val="accent2"/>
              </a:solidFill>
              <a:ln w="6350">
                <a:solidFill>
                  <a:schemeClr val="accent2"/>
                </a:solidFill>
                <a:prstDash val="solid"/>
              </a:ln>
            </c:spPr>
          </c:marker>
          <c:cat>
            <c:numRef>
              <c:f>'モデル(百万円)'!$P$3:$AJ$3</c:f>
              <c:numCache>
                <c:formatCode>yy/mm</c:formatCode>
                <c:ptCount val="21"/>
                <c:pt idx="0">
                  <c:v>43585</c:v>
                </c:pt>
                <c:pt idx="1">
                  <c:v>43677</c:v>
                </c:pt>
                <c:pt idx="2">
                  <c:v>43769</c:v>
                </c:pt>
                <c:pt idx="3">
                  <c:v>43861</c:v>
                </c:pt>
                <c:pt idx="4">
                  <c:v>43951</c:v>
                </c:pt>
                <c:pt idx="5">
                  <c:v>44043</c:v>
                </c:pt>
                <c:pt idx="6">
                  <c:v>44135</c:v>
                </c:pt>
                <c:pt idx="7">
                  <c:v>44227</c:v>
                </c:pt>
                <c:pt idx="8">
                  <c:v>44316</c:v>
                </c:pt>
                <c:pt idx="9">
                  <c:v>44408</c:v>
                </c:pt>
                <c:pt idx="10">
                  <c:v>44500</c:v>
                </c:pt>
                <c:pt idx="11">
                  <c:v>44592</c:v>
                </c:pt>
                <c:pt idx="12">
                  <c:v>44681</c:v>
                </c:pt>
                <c:pt idx="13">
                  <c:v>44773</c:v>
                </c:pt>
                <c:pt idx="14">
                  <c:v>44865</c:v>
                </c:pt>
                <c:pt idx="15">
                  <c:v>44957</c:v>
                </c:pt>
                <c:pt idx="16">
                  <c:v>45046</c:v>
                </c:pt>
                <c:pt idx="17">
                  <c:v>45138</c:v>
                </c:pt>
                <c:pt idx="18">
                  <c:v>45230</c:v>
                </c:pt>
                <c:pt idx="19">
                  <c:v>45322</c:v>
                </c:pt>
                <c:pt idx="20">
                  <c:v>45412</c:v>
                </c:pt>
              </c:numCache>
            </c:numRef>
          </c:cat>
          <c:val>
            <c:numRef>
              <c:f>'モデル(百万円)'!$P$12:$AJ$12</c:f>
              <c:numCache>
                <c:formatCode>#,##0.0%_);[Red]\(#,##0.0%\)</c:formatCode>
                <c:ptCount val="21"/>
                <c:pt idx="4">
                  <c:v>-2.4176904176904177</c:v>
                </c:pt>
                <c:pt idx="5">
                  <c:v>-3.2787096774193549</c:v>
                </c:pt>
                <c:pt idx="6">
                  <c:v>-1.3730199948065438</c:v>
                </c:pt>
                <c:pt idx="7">
                  <c:v>-1.538882375928097</c:v>
                </c:pt>
                <c:pt idx="8">
                  <c:v>-0.40806680321411692</c:v>
                </c:pt>
                <c:pt idx="9">
                  <c:v>-0.6788410721026803</c:v>
                </c:pt>
                <c:pt idx="10">
                  <c:v>-1.6540201879568395</c:v>
                </c:pt>
                <c:pt idx="11">
                  <c:v>-2.6863669325598263</c:v>
                </c:pt>
                <c:pt idx="12">
                  <c:v>-1.2408836837902582</c:v>
                </c:pt>
                <c:pt idx="13">
                  <c:v>-2.8827505142521304</c:v>
                </c:pt>
                <c:pt idx="14">
                  <c:v>3.634912187333688</c:v>
                </c:pt>
                <c:pt idx="15">
                  <c:v>0.80950333261664165</c:v>
                </c:pt>
                <c:pt idx="16">
                  <c:v>6.3823204419889503</c:v>
                </c:pt>
                <c:pt idx="17">
                  <c:v>0.45044482597159363</c:v>
                </c:pt>
                <c:pt idx="18">
                  <c:v>-0.12779882879779536</c:v>
                </c:pt>
                <c:pt idx="19">
                  <c:v>2.4477186311786969E-2</c:v>
                </c:pt>
                <c:pt idx="20">
                  <c:v>0.20221523723993418</c:v>
                </c:pt>
              </c:numCache>
            </c:numRef>
          </c:val>
          <c:smooth val="0"/>
          <c:extLst>
            <c:ext xmlns:c16="http://schemas.microsoft.com/office/drawing/2014/chart" uri="{C3380CC4-5D6E-409C-BE32-E72D297353CC}">
              <c16:uniqueId val="{00000001-D14C-4E0D-879F-0C8922EB6068}"/>
            </c:ext>
          </c:extLst>
        </c:ser>
        <c:ser>
          <c:idx val="2"/>
          <c:order val="2"/>
          <c:tx>
            <c:strRef>
              <c:f>'モデル(百万円)'!$C$13</c:f>
              <c:strCache>
                <c:ptCount val="1"/>
                <c:pt idx="0">
                  <c:v>　営業利益率</c:v>
                </c:pt>
              </c:strCache>
            </c:strRef>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cat>
            <c:numRef>
              <c:f>'モデル(百万円)'!$P$3:$AJ$3</c:f>
              <c:numCache>
                <c:formatCode>yy/mm</c:formatCode>
                <c:ptCount val="21"/>
                <c:pt idx="0">
                  <c:v>43585</c:v>
                </c:pt>
                <c:pt idx="1">
                  <c:v>43677</c:v>
                </c:pt>
                <c:pt idx="2">
                  <c:v>43769</c:v>
                </c:pt>
                <c:pt idx="3">
                  <c:v>43861</c:v>
                </c:pt>
                <c:pt idx="4">
                  <c:v>43951</c:v>
                </c:pt>
                <c:pt idx="5">
                  <c:v>44043</c:v>
                </c:pt>
                <c:pt idx="6">
                  <c:v>44135</c:v>
                </c:pt>
                <c:pt idx="7">
                  <c:v>44227</c:v>
                </c:pt>
                <c:pt idx="8">
                  <c:v>44316</c:v>
                </c:pt>
                <c:pt idx="9">
                  <c:v>44408</c:v>
                </c:pt>
                <c:pt idx="10">
                  <c:v>44500</c:v>
                </c:pt>
                <c:pt idx="11">
                  <c:v>44592</c:v>
                </c:pt>
                <c:pt idx="12">
                  <c:v>44681</c:v>
                </c:pt>
                <c:pt idx="13">
                  <c:v>44773</c:v>
                </c:pt>
                <c:pt idx="14">
                  <c:v>44865</c:v>
                </c:pt>
                <c:pt idx="15">
                  <c:v>44957</c:v>
                </c:pt>
                <c:pt idx="16">
                  <c:v>45046</c:v>
                </c:pt>
                <c:pt idx="17">
                  <c:v>45138</c:v>
                </c:pt>
                <c:pt idx="18">
                  <c:v>45230</c:v>
                </c:pt>
                <c:pt idx="19">
                  <c:v>45322</c:v>
                </c:pt>
                <c:pt idx="20">
                  <c:v>45412</c:v>
                </c:pt>
              </c:numCache>
            </c:numRef>
          </c:cat>
          <c:val>
            <c:numRef>
              <c:f>'モデル(百万円)'!$P$13:$AJ$13</c:f>
              <c:numCache>
                <c:formatCode>#,##0.0%_);[Red]\(#,##0.0%\)</c:formatCode>
                <c:ptCount val="21"/>
                <c:pt idx="0">
                  <c:v>5.9644027603847488E-2</c:v>
                </c:pt>
                <c:pt idx="1">
                  <c:v>5.9243215696267039E-2</c:v>
                </c:pt>
                <c:pt idx="2">
                  <c:v>9.0799773648967269E-2</c:v>
                </c:pt>
                <c:pt idx="3">
                  <c:v>6.3352561087317114E-2</c:v>
                </c:pt>
                <c:pt idx="4">
                  <c:v>-9.7807159477909786E-2</c:v>
                </c:pt>
                <c:pt idx="5">
                  <c:v>-0.19350950563398286</c:v>
                </c:pt>
                <c:pt idx="6">
                  <c:v>-4.1961208155634748E-2</c:v>
                </c:pt>
                <c:pt idx="7">
                  <c:v>-4.4383649822980369E-2</c:v>
                </c:pt>
                <c:pt idx="8">
                  <c:v>-6.2904981163666801E-2</c:v>
                </c:pt>
                <c:pt idx="9">
                  <c:v>-5.474317520068208E-2</c:v>
                </c:pt>
                <c:pt idx="10">
                  <c:v>2.8013835465306974E-2</c:v>
                </c:pt>
                <c:pt idx="11">
                  <c:v>6.6511268733554507E-2</c:v>
                </c:pt>
                <c:pt idx="12">
                  <c:v>1.3719812622227613E-2</c:v>
                </c:pt>
                <c:pt idx="13">
                  <c:v>8.5268635462276587E-2</c:v>
                </c:pt>
                <c:pt idx="14">
                  <c:v>0.10993019703873876</c:v>
                </c:pt>
                <c:pt idx="15">
                  <c:v>0.10650198678848928</c:v>
                </c:pt>
                <c:pt idx="16">
                  <c:v>8.559239520344368E-2</c:v>
                </c:pt>
                <c:pt idx="17">
                  <c:v>0.1100727264112951</c:v>
                </c:pt>
                <c:pt idx="18">
                  <c:v>8.5715252936729144E-2</c:v>
                </c:pt>
                <c:pt idx="19">
                  <c:v>9.9410821966770826E-2</c:v>
                </c:pt>
                <c:pt idx="20">
                  <c:v>9.0101408956295426E-2</c:v>
                </c:pt>
              </c:numCache>
            </c:numRef>
          </c:val>
          <c:smooth val="0"/>
          <c:extLst>
            <c:ext xmlns:c16="http://schemas.microsoft.com/office/drawing/2014/chart" uri="{C3380CC4-5D6E-409C-BE32-E72D297353CC}">
              <c16:uniqueId val="{00000002-D14C-4E0D-879F-0C8922EB6068}"/>
            </c:ext>
          </c:extLst>
        </c:ser>
        <c:dLbls>
          <c:showLegendKey val="0"/>
          <c:showVal val="0"/>
          <c:showCatName val="0"/>
          <c:showSerName val="0"/>
          <c:showPercent val="0"/>
          <c:showBubbleSize val="0"/>
        </c:dLbls>
        <c:marker val="1"/>
        <c:smooth val="0"/>
        <c:axId val="818480512"/>
        <c:axId val="818488832"/>
      </c:lineChart>
      <c:catAx>
        <c:axId val="831535136"/>
        <c:scaling>
          <c:orientation val="minMax"/>
        </c:scaling>
        <c:delete val="0"/>
        <c:axPos val="b"/>
        <c:numFmt formatCode="yy/mm" sourceLinked="1"/>
        <c:majorTickMark val="none"/>
        <c:minorTickMark val="none"/>
        <c:tickLblPos val="nextTo"/>
        <c:spPr>
          <a:noFill/>
          <a:ln w="9525" cap="flat" cmpd="sng" algn="ctr">
            <a:solidFill>
              <a:schemeClr val="tx1">
                <a:lumMod val="85000"/>
                <a:lumOff val="15000"/>
              </a:schemeClr>
            </a:solidFill>
            <a:prstDash val="solid"/>
            <a:roun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3472"/>
        <c:crosses val="autoZero"/>
        <c:auto val="0"/>
        <c:lblAlgn val="ctr"/>
        <c:lblOffset val="100"/>
        <c:noMultiLvlLbl val="0"/>
      </c:catAx>
      <c:valAx>
        <c:axId val="831533472"/>
        <c:scaling>
          <c:orientation val="minMax"/>
        </c:scaling>
        <c:delete val="0"/>
        <c:axPos val="l"/>
        <c:majorGridlines>
          <c:spPr>
            <a:ln w="9525" cap="flat" cmpd="sng" algn="ctr">
              <a:solidFill>
                <a:schemeClr val="bg1">
                  <a:lumMod val="65000"/>
                </a:schemeClr>
              </a:solidFill>
              <a:prstDash val="dash"/>
              <a:round/>
            </a:ln>
          </c:spPr>
        </c:majorGridlines>
        <c:numFmt formatCode="#,##0_);[Red]\(#,##0\)" sourceLinked="0"/>
        <c:majorTickMark val="none"/>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31535136"/>
        <c:crosses val="autoZero"/>
        <c:crossBetween val="between"/>
      </c:valAx>
      <c:dateAx>
        <c:axId val="818480512"/>
        <c:scaling>
          <c:orientation val="minMax"/>
        </c:scaling>
        <c:delete val="1"/>
        <c:axPos val="b"/>
        <c:numFmt formatCode="yy/mm" sourceLinked="1"/>
        <c:majorTickMark val="out"/>
        <c:minorTickMark val="none"/>
        <c:tickLblPos val="nextTo"/>
        <c:crossAx val="818488832"/>
        <c:crosses val="autoZero"/>
        <c:auto val="0"/>
        <c:lblOffset val="100"/>
        <c:baseTimeUnit val="days"/>
      </c:dateAx>
      <c:valAx>
        <c:axId val="818488832"/>
        <c:scaling>
          <c:orientation val="minMax"/>
        </c:scaling>
        <c:delete val="0"/>
        <c:axPos val="r"/>
        <c:numFmt formatCode="#,##0%_);[Red]\(#,##0%\)" sourceLinked="0"/>
        <c:majorTickMark val="out"/>
        <c:minorTickMark val="none"/>
        <c:tickLblPos val="nextTo"/>
        <c:spPr>
          <a:noFill/>
          <a:ln>
            <a:noFill/>
            <a:prstDash val="solid"/>
          </a:ln>
        </c:spPr>
        <c:txPr>
          <a:bodyPr rot="-6000000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crossAx val="818480512"/>
        <c:crosses val="max"/>
        <c:crossBetween val="between"/>
      </c:valAx>
    </c:plotArea>
    <c:legend>
      <c:legendPos val="l"/>
      <c:layout>
        <c:manualLayout>
          <c:xMode val="edge"/>
          <c:yMode val="edge"/>
          <c:x val="8.8782273341025619E-2"/>
          <c:y val="0.1054381385549707"/>
          <c:w val="0.17320828305952329"/>
          <c:h val="0.31021658169538618"/>
        </c:manualLayout>
      </c:layout>
      <c:overlay val="0"/>
      <c:spPr>
        <a:noFill/>
        <a:ln>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61</xdr:row>
      <xdr:rowOff>89647</xdr:rowOff>
    </xdr:from>
    <xdr:to>
      <xdr:col>11</xdr:col>
      <xdr:colOff>0</xdr:colOff>
      <xdr:row>73</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74</xdr:row>
      <xdr:rowOff>0</xdr:rowOff>
    </xdr:from>
    <xdr:to>
      <xdr:col>11</xdr:col>
      <xdr:colOff>0</xdr:colOff>
      <xdr:row>85</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62</xdr:row>
      <xdr:rowOff>0</xdr:rowOff>
    </xdr:from>
    <xdr:to>
      <xdr:col>35</xdr:col>
      <xdr:colOff>0</xdr:colOff>
      <xdr:row>73</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74</xdr:row>
      <xdr:rowOff>0</xdr:rowOff>
    </xdr:from>
    <xdr:to>
      <xdr:col>35</xdr:col>
      <xdr:colOff>0</xdr:colOff>
      <xdr:row>85</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航平 塩谷" id="{71A8E739-4713-4B95-8F8A-1A6E750ED7BF}" userId="f6abbd210a8b42b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40" dT="2025-04-26T15:05:46.84" personId="{71A8E739-4713-4B95-8F8A-1A6E750ED7BF}" id="{51EDB02F-9B61-45DE-879B-E089D17775F4}">
    <text>計画では79000台</text>
  </threadedComment>
  <threadedComment ref="O71" dT="2025-04-26T15:00:48.86" personId="{71A8E739-4713-4B95-8F8A-1A6E750ED7BF}" id="{901E367F-8C78-4B68-A808-DE3B31324586}">
    <text xml:space="preserve">ご質問いただいた英国事業の一過性要因（修繕引当金の戻入+16億円、不動産事業税の戻入+5億円、賃料減免等+5億円）がどこに反映されるかについて説明します。
これらの一過性要因は主に以下のように財務諸表に反映されます：
修繕引当金の戻入（+16億円） 
通常、「営業外収益」または「特別利益」として計上される可能性があります
ただし、パーク24の場合は本業の駐車場事業に関連する引当金のため、「売上原価」の減少（マイナス）として計上された可能性が高いです
不動産事業税の戻入（+5億円） 
これも「売上原価」または「販売費及び一般管理費」の減少として計上されると考えられます
駐車場事業の運営コストに直接関わるため、売上原価に反映される可能性が高いです
賃料減免等（+5億円） 
駐車場の賃借料は典型的な「売上原価」であり、ここで減少として計上されるでしょう
これらはすべて営業コストの減少として反映されるため、営業利益が増加する（積み上がる）結果になります。決算資料の11ページでは、これらの一過性要因を除いた場合の事業損益が▲28億円となり、一過性要因がないと実質的には計画未達だったことが示されています。
</text>
  </threadedComment>
  <threadedComment ref="O74" dT="2025-04-27T08:10:40.89" personId="{71A8E739-4713-4B95-8F8A-1A6E750ED7BF}" id="{37819BB5-852C-4ABE-9B42-0F228BA8002C}">
    <text xml:space="preserve">モビリティ事業のビジネスモデルの特徴：
固定費の構造: 
車両の減価償却費（4年で償却）
駐車場費用（タイムズパーキング等への支払い）
システム運用費
人件費
変動費の構造: 
車両メンテナンス費
燃料費
事故対応費
収益構造: 
利用時間・回数に応じた課金収入
車両売却収入（4年サイクルで入れ替え）
4Q（8月-10月）の営業利益が特に良かった理由として考えられるのは：
季節性要因: 夏季休暇シーズンや秋の行楽シーズンに利用が増加
車両稼働率の向上: 2025年10月期1Qの資料では「タイムズカーの台・月当たり利用料は120.9千円と、前年同期と比較して1.7%の増加」と記載されていることから、この傾向が4Qから始まっていた可能性
コスト管理の成果: 事故費用の抑制（2025年1Qの質疑応答で「事故率自体は、2024年10月期から大きな変動はありませんが、事故車両に対する修理の内製比率を高めたことで修理単価が低下傾向」と説明）
損益分岐点に関する考察：
モビリティ事業は車両台数を増やすと固定費（特に減価償却費）が増加しますが、4Qでは台数増加と並行して稼働率も向上させたことで、固定費の増加以上に収益が増加し、損益分岐点を大きく超えた可能性があります。
2025年1Qが昨季並みの理由としては：
1Qは例年閑散期にあたる可能性
新規増車に伴う固定費増加
季節性により稼働率が一時的に低下
モビリティ事業の損益分岐点については、車両台数が約7万台まで増加しつつも利益率が維持・向上していることから、規模の経済によるメリットが出始めていると考えられます。会員数も300万人を超え、利用単価は下がっていても利用件数が増加している点は、固定費を多数のユーザーで分散できていることを示唆しています。
</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finance.yahoo.co.jp/quote/" TargetMode="External"/><Relationship Id="rId2" Type="http://schemas.openxmlformats.org/officeDocument/2006/relationships/hyperlink" Target="https://shikiho.toyokeizai.net/stocks/" TargetMode="External"/><Relationship Id="rId1" Type="http://schemas.openxmlformats.org/officeDocument/2006/relationships/hyperlink" Target="https://www.buffett-code.com/compan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89"/>
  <sheetViews>
    <sheetView zoomScale="85" zoomScaleNormal="85" workbookViewId="0">
      <pane xSplit="1" ySplit="4" topLeftCell="AP218" activePane="bottomRight" state="frozen"/>
      <selection pane="topRight"/>
      <selection pane="bottomLeft"/>
      <selection pane="bottomRight" activeCell="AX233" sqref="AX233:BG233"/>
    </sheetView>
  </sheetViews>
  <sheetFormatPr defaultColWidth="31" defaultRowHeight="13.5"/>
  <cols>
    <col min="1" max="1" width="31" style="17" customWidth="1"/>
    <col min="2" max="59" width="12" style="89" customWidth="1"/>
    <col min="60" max="16384" width="31" style="17"/>
  </cols>
  <sheetData>
    <row r="1" spans="1:59">
      <c r="A1" s="126" t="s">
        <v>0</v>
      </c>
      <c r="B1" s="127">
        <v>42674</v>
      </c>
      <c r="C1" s="127">
        <v>43039</v>
      </c>
      <c r="D1" s="127">
        <v>43404</v>
      </c>
      <c r="E1" s="127">
        <v>43769</v>
      </c>
      <c r="F1" s="127">
        <v>44135</v>
      </c>
      <c r="G1" s="127">
        <v>44500</v>
      </c>
      <c r="H1" s="127">
        <v>44865</v>
      </c>
      <c r="I1" s="128">
        <v>45230</v>
      </c>
      <c r="J1" s="127">
        <v>42490</v>
      </c>
      <c r="K1" s="127">
        <v>42674</v>
      </c>
      <c r="L1" s="127">
        <v>42855</v>
      </c>
      <c r="M1" s="127">
        <v>43039</v>
      </c>
      <c r="N1" s="127">
        <v>43220</v>
      </c>
      <c r="O1" s="127">
        <v>43404</v>
      </c>
      <c r="P1" s="127">
        <v>43585</v>
      </c>
      <c r="Q1" s="127">
        <v>43769</v>
      </c>
      <c r="R1" s="127">
        <v>43951</v>
      </c>
      <c r="S1" s="127">
        <v>44135</v>
      </c>
      <c r="T1" s="127">
        <v>44316</v>
      </c>
      <c r="U1" s="127">
        <v>44500</v>
      </c>
      <c r="V1" s="127">
        <v>44681</v>
      </c>
      <c r="W1" s="127">
        <v>44865</v>
      </c>
      <c r="X1" s="127">
        <v>45046</v>
      </c>
      <c r="Y1" s="127">
        <v>45230</v>
      </c>
      <c r="Z1" s="128">
        <v>45412</v>
      </c>
      <c r="AA1" s="127">
        <v>42490</v>
      </c>
      <c r="AB1" s="127">
        <v>42582</v>
      </c>
      <c r="AC1" s="127">
        <v>42674</v>
      </c>
      <c r="AD1" s="127">
        <v>42766</v>
      </c>
      <c r="AE1" s="127">
        <v>42855</v>
      </c>
      <c r="AF1" s="127">
        <v>42947</v>
      </c>
      <c r="AG1" s="127">
        <v>43039</v>
      </c>
      <c r="AH1" s="127">
        <v>43131</v>
      </c>
      <c r="AI1" s="127">
        <v>43220</v>
      </c>
      <c r="AJ1" s="127">
        <v>43312</v>
      </c>
      <c r="AK1" s="127">
        <v>43404</v>
      </c>
      <c r="AL1" s="127">
        <v>43496</v>
      </c>
      <c r="AM1" s="127">
        <v>43585</v>
      </c>
      <c r="AN1" s="127">
        <v>43677</v>
      </c>
      <c r="AO1" s="127">
        <v>43769</v>
      </c>
      <c r="AP1" s="127">
        <v>43861</v>
      </c>
      <c r="AQ1" s="127">
        <v>43951</v>
      </c>
      <c r="AR1" s="127">
        <v>44043</v>
      </c>
      <c r="AS1" s="127">
        <v>44135</v>
      </c>
      <c r="AT1" s="127">
        <v>44227</v>
      </c>
      <c r="AU1" s="127">
        <v>44316</v>
      </c>
      <c r="AV1" s="127">
        <v>44408</v>
      </c>
      <c r="AW1" s="127">
        <v>44500</v>
      </c>
      <c r="AX1" s="127">
        <v>44592</v>
      </c>
      <c r="AY1" s="127">
        <v>44681</v>
      </c>
      <c r="AZ1" s="127">
        <v>44773</v>
      </c>
      <c r="BA1" s="127">
        <v>44865</v>
      </c>
      <c r="BB1" s="127">
        <v>44957</v>
      </c>
      <c r="BC1" s="127">
        <v>45046</v>
      </c>
      <c r="BD1" s="127">
        <v>45138</v>
      </c>
      <c r="BE1" s="127">
        <v>45230</v>
      </c>
      <c r="BF1" s="127">
        <v>45322</v>
      </c>
      <c r="BG1" s="127">
        <v>45412</v>
      </c>
    </row>
    <row r="2" spans="1:59">
      <c r="A2" s="126" t="s">
        <v>1</v>
      </c>
      <c r="B2" s="129" t="s">
        <v>2</v>
      </c>
      <c r="C2" s="129" t="s">
        <v>2</v>
      </c>
      <c r="D2" s="129" t="s">
        <v>2</v>
      </c>
      <c r="E2" s="129" t="s">
        <v>2</v>
      </c>
      <c r="F2" s="129" t="s">
        <v>2</v>
      </c>
      <c r="G2" s="129" t="s">
        <v>2</v>
      </c>
      <c r="H2" s="129" t="s">
        <v>2</v>
      </c>
      <c r="I2" s="130" t="s">
        <v>2</v>
      </c>
      <c r="J2" s="129" t="s">
        <v>3</v>
      </c>
      <c r="K2" s="129" t="s">
        <v>4</v>
      </c>
      <c r="L2" s="129" t="s">
        <v>3</v>
      </c>
      <c r="M2" s="129" t="s">
        <v>4</v>
      </c>
      <c r="N2" s="129" t="s">
        <v>3</v>
      </c>
      <c r="O2" s="129" t="s">
        <v>4</v>
      </c>
      <c r="P2" s="129" t="s">
        <v>3</v>
      </c>
      <c r="Q2" s="129" t="s">
        <v>4</v>
      </c>
      <c r="R2" s="129" t="s">
        <v>3</v>
      </c>
      <c r="S2" s="129" t="s">
        <v>4</v>
      </c>
      <c r="T2" s="129" t="s">
        <v>3</v>
      </c>
      <c r="U2" s="129" t="s">
        <v>4</v>
      </c>
      <c r="V2" s="129" t="s">
        <v>3</v>
      </c>
      <c r="W2" s="129" t="s">
        <v>4</v>
      </c>
      <c r="X2" s="129" t="s">
        <v>3</v>
      </c>
      <c r="Y2" s="129" t="s">
        <v>4</v>
      </c>
      <c r="Z2" s="130" t="s">
        <v>3</v>
      </c>
      <c r="AA2" s="129" t="s">
        <v>5</v>
      </c>
      <c r="AB2" s="129" t="s">
        <v>6</v>
      </c>
      <c r="AC2" s="129" t="s">
        <v>7</v>
      </c>
      <c r="AD2" s="129" t="s">
        <v>8</v>
      </c>
      <c r="AE2" s="129" t="s">
        <v>5</v>
      </c>
      <c r="AF2" s="129" t="s">
        <v>6</v>
      </c>
      <c r="AG2" s="129" t="s">
        <v>7</v>
      </c>
      <c r="AH2" s="129" t="s">
        <v>8</v>
      </c>
      <c r="AI2" s="129" t="s">
        <v>5</v>
      </c>
      <c r="AJ2" s="129" t="s">
        <v>6</v>
      </c>
      <c r="AK2" s="129" t="s">
        <v>7</v>
      </c>
      <c r="AL2" s="129" t="s">
        <v>8</v>
      </c>
      <c r="AM2" s="129" t="s">
        <v>5</v>
      </c>
      <c r="AN2" s="129" t="s">
        <v>6</v>
      </c>
      <c r="AO2" s="129" t="s">
        <v>7</v>
      </c>
      <c r="AP2" s="129" t="s">
        <v>8</v>
      </c>
      <c r="AQ2" s="129" t="s">
        <v>5</v>
      </c>
      <c r="AR2" s="129" t="s">
        <v>6</v>
      </c>
      <c r="AS2" s="129" t="s">
        <v>7</v>
      </c>
      <c r="AT2" s="129" t="s">
        <v>8</v>
      </c>
      <c r="AU2" s="129" t="s">
        <v>5</v>
      </c>
      <c r="AV2" s="129" t="s">
        <v>6</v>
      </c>
      <c r="AW2" s="129" t="s">
        <v>7</v>
      </c>
      <c r="AX2" s="129" t="s">
        <v>8</v>
      </c>
      <c r="AY2" s="129" t="s">
        <v>5</v>
      </c>
      <c r="AZ2" s="129" t="s">
        <v>6</v>
      </c>
      <c r="BA2" s="129" t="s">
        <v>7</v>
      </c>
      <c r="BB2" s="129" t="s">
        <v>8</v>
      </c>
      <c r="BC2" s="129" t="s">
        <v>5</v>
      </c>
      <c r="BD2" s="129" t="s">
        <v>6</v>
      </c>
      <c r="BE2" s="129" t="s">
        <v>7</v>
      </c>
      <c r="BF2" s="129" t="s">
        <v>8</v>
      </c>
      <c r="BG2" s="129" t="s">
        <v>5</v>
      </c>
    </row>
    <row r="3" spans="1:59">
      <c r="A3" s="126" t="s">
        <v>9</v>
      </c>
      <c r="B3" s="127">
        <v>42762</v>
      </c>
      <c r="C3" s="127">
        <v>43126</v>
      </c>
      <c r="D3" s="127">
        <v>43490</v>
      </c>
      <c r="E3" s="127">
        <v>43861</v>
      </c>
      <c r="F3" s="127">
        <v>44225</v>
      </c>
      <c r="G3" s="127">
        <v>44589</v>
      </c>
      <c r="H3" s="127">
        <v>44953</v>
      </c>
      <c r="I3" s="128">
        <v>45317</v>
      </c>
      <c r="J3" s="127">
        <v>42535</v>
      </c>
      <c r="K3" s="127">
        <v>42762</v>
      </c>
      <c r="L3" s="127">
        <v>42900</v>
      </c>
      <c r="M3" s="127">
        <v>43126</v>
      </c>
      <c r="N3" s="127">
        <v>43265</v>
      </c>
      <c r="O3" s="127">
        <v>43490</v>
      </c>
      <c r="P3" s="127">
        <v>43630</v>
      </c>
      <c r="Q3" s="127">
        <v>43861</v>
      </c>
      <c r="R3" s="127">
        <v>43997</v>
      </c>
      <c r="S3" s="127">
        <v>44225</v>
      </c>
      <c r="T3" s="127">
        <v>44361</v>
      </c>
      <c r="U3" s="127">
        <v>44589</v>
      </c>
      <c r="V3" s="127">
        <v>44726</v>
      </c>
      <c r="W3" s="127">
        <v>44953</v>
      </c>
      <c r="X3" s="127">
        <v>45091</v>
      </c>
      <c r="Y3" s="127">
        <v>45317</v>
      </c>
      <c r="Z3" s="128">
        <v>45457</v>
      </c>
      <c r="AA3" s="127">
        <v>42535</v>
      </c>
      <c r="AB3" s="127">
        <v>42627</v>
      </c>
      <c r="AC3" s="127">
        <v>42762</v>
      </c>
      <c r="AD3" s="127">
        <v>42808</v>
      </c>
      <c r="AE3" s="127">
        <v>42900</v>
      </c>
      <c r="AF3" s="127">
        <v>42992</v>
      </c>
      <c r="AG3" s="127">
        <v>43126</v>
      </c>
      <c r="AH3" s="127">
        <v>43174</v>
      </c>
      <c r="AI3" s="127">
        <v>43265</v>
      </c>
      <c r="AJ3" s="127">
        <v>43356</v>
      </c>
      <c r="AK3" s="127">
        <v>43490</v>
      </c>
      <c r="AL3" s="127">
        <v>43539</v>
      </c>
      <c r="AM3" s="127">
        <v>43630</v>
      </c>
      <c r="AN3" s="127">
        <v>43721</v>
      </c>
      <c r="AO3" s="127">
        <v>43861</v>
      </c>
      <c r="AP3" s="127">
        <v>43903</v>
      </c>
      <c r="AQ3" s="127">
        <v>43997</v>
      </c>
      <c r="AR3" s="127">
        <v>44089</v>
      </c>
      <c r="AS3" s="127">
        <v>44225</v>
      </c>
      <c r="AT3" s="127">
        <v>44270</v>
      </c>
      <c r="AU3" s="127">
        <v>44361</v>
      </c>
      <c r="AV3" s="127">
        <v>44453</v>
      </c>
      <c r="AW3" s="127">
        <v>44589</v>
      </c>
      <c r="AX3" s="127">
        <v>44635</v>
      </c>
      <c r="AY3" s="127">
        <v>44726</v>
      </c>
      <c r="AZ3" s="127">
        <v>44818</v>
      </c>
      <c r="BA3" s="127">
        <v>44953</v>
      </c>
      <c r="BB3" s="127">
        <v>45000</v>
      </c>
      <c r="BC3" s="127">
        <v>45091</v>
      </c>
      <c r="BD3" s="127">
        <v>45183</v>
      </c>
      <c r="BE3" s="127">
        <v>45317</v>
      </c>
      <c r="BF3" s="127">
        <v>45365</v>
      </c>
      <c r="BG3" s="127">
        <v>45457</v>
      </c>
    </row>
    <row r="4" spans="1:59">
      <c r="A4" s="131" t="s">
        <v>10</v>
      </c>
      <c r="B4" s="132" t="s">
        <v>11</v>
      </c>
      <c r="C4" s="132" t="s">
        <v>11</v>
      </c>
      <c r="D4" s="132" t="s">
        <v>11</v>
      </c>
      <c r="E4" s="132" t="s">
        <v>11</v>
      </c>
      <c r="F4" s="132" t="s">
        <v>11</v>
      </c>
      <c r="G4" s="132" t="s">
        <v>11</v>
      </c>
      <c r="H4" s="132" t="s">
        <v>11</v>
      </c>
      <c r="I4" s="133" t="s">
        <v>11</v>
      </c>
      <c r="J4" s="132" t="s">
        <v>11</v>
      </c>
      <c r="K4" s="132" t="s">
        <v>11</v>
      </c>
      <c r="L4" s="132" t="s">
        <v>11</v>
      </c>
      <c r="M4" s="132" t="s">
        <v>11</v>
      </c>
      <c r="N4" s="132" t="s">
        <v>11</v>
      </c>
      <c r="O4" s="132" t="s">
        <v>11</v>
      </c>
      <c r="P4" s="132" t="s">
        <v>11</v>
      </c>
      <c r="Q4" s="132" t="s">
        <v>11</v>
      </c>
      <c r="R4" s="132" t="s">
        <v>11</v>
      </c>
      <c r="S4" s="132" t="s">
        <v>11</v>
      </c>
      <c r="T4" s="132" t="s">
        <v>11</v>
      </c>
      <c r="U4" s="132" t="s">
        <v>11</v>
      </c>
      <c r="V4" s="132" t="s">
        <v>11</v>
      </c>
      <c r="W4" s="132" t="s">
        <v>11</v>
      </c>
      <c r="X4" s="132" t="s">
        <v>11</v>
      </c>
      <c r="Y4" s="132" t="s">
        <v>11</v>
      </c>
      <c r="Z4" s="133" t="s">
        <v>11</v>
      </c>
      <c r="AA4" s="132" t="s">
        <v>11</v>
      </c>
      <c r="AB4" s="132" t="s">
        <v>11</v>
      </c>
      <c r="AC4" s="132" t="s">
        <v>11</v>
      </c>
      <c r="AD4" s="132" t="s">
        <v>11</v>
      </c>
      <c r="AE4" s="132" t="s">
        <v>11</v>
      </c>
      <c r="AF4" s="132" t="s">
        <v>11</v>
      </c>
      <c r="AG4" s="132" t="s">
        <v>11</v>
      </c>
      <c r="AH4" s="132" t="s">
        <v>11</v>
      </c>
      <c r="AI4" s="132" t="s">
        <v>11</v>
      </c>
      <c r="AJ4" s="132" t="s">
        <v>11</v>
      </c>
      <c r="AK4" s="132" t="s">
        <v>11</v>
      </c>
      <c r="AL4" s="132" t="s">
        <v>11</v>
      </c>
      <c r="AM4" s="132" t="s">
        <v>11</v>
      </c>
      <c r="AN4" s="132" t="s">
        <v>11</v>
      </c>
      <c r="AO4" s="132" t="s">
        <v>11</v>
      </c>
      <c r="AP4" s="132" t="s">
        <v>11</v>
      </c>
      <c r="AQ4" s="132" t="s">
        <v>11</v>
      </c>
      <c r="AR4" s="132" t="s">
        <v>11</v>
      </c>
      <c r="AS4" s="132" t="s">
        <v>11</v>
      </c>
      <c r="AT4" s="132" t="s">
        <v>11</v>
      </c>
      <c r="AU4" s="132" t="s">
        <v>11</v>
      </c>
      <c r="AV4" s="132" t="s">
        <v>11</v>
      </c>
      <c r="AW4" s="132" t="s">
        <v>11</v>
      </c>
      <c r="AX4" s="132" t="s">
        <v>11</v>
      </c>
      <c r="AY4" s="132" t="s">
        <v>11</v>
      </c>
      <c r="AZ4" s="132" t="s">
        <v>11</v>
      </c>
      <c r="BA4" s="132" t="s">
        <v>11</v>
      </c>
      <c r="BB4" s="132" t="s">
        <v>11</v>
      </c>
      <c r="BC4" s="132" t="s">
        <v>11</v>
      </c>
      <c r="BD4" s="132" t="s">
        <v>11</v>
      </c>
      <c r="BE4" s="132" t="s">
        <v>11</v>
      </c>
      <c r="BF4" s="132" t="s">
        <v>11</v>
      </c>
      <c r="BG4" s="132" t="s">
        <v>11</v>
      </c>
    </row>
    <row r="5" spans="1:59">
      <c r="A5" s="134" t="s">
        <v>12</v>
      </c>
      <c r="B5" s="135">
        <v>19477</v>
      </c>
      <c r="C5" s="135">
        <v>18152</v>
      </c>
      <c r="D5" s="135">
        <v>30081</v>
      </c>
      <c r="E5" s="135">
        <v>24881</v>
      </c>
      <c r="F5" s="135">
        <v>55536</v>
      </c>
      <c r="G5" s="135">
        <v>92044</v>
      </c>
      <c r="H5" s="135">
        <v>85781</v>
      </c>
      <c r="I5" s="136">
        <v>73957</v>
      </c>
      <c r="J5" s="135">
        <v>15860</v>
      </c>
      <c r="K5" s="135">
        <v>19477</v>
      </c>
      <c r="L5" s="135">
        <v>18192</v>
      </c>
      <c r="M5" s="135">
        <v>18152</v>
      </c>
      <c r="N5" s="135">
        <v>38967</v>
      </c>
      <c r="O5" s="135">
        <v>30081</v>
      </c>
      <c r="P5" s="135">
        <v>30726</v>
      </c>
      <c r="Q5" s="135">
        <v>24881</v>
      </c>
      <c r="R5" s="135">
        <v>31408</v>
      </c>
      <c r="S5" s="135">
        <v>55536</v>
      </c>
      <c r="T5" s="135">
        <v>100104</v>
      </c>
      <c r="U5" s="135">
        <v>92044</v>
      </c>
      <c r="V5" s="135">
        <v>83135</v>
      </c>
      <c r="W5" s="135">
        <v>85781</v>
      </c>
      <c r="X5" s="135">
        <v>85614</v>
      </c>
      <c r="Y5" s="135">
        <v>73957</v>
      </c>
      <c r="Z5" s="136">
        <v>68115</v>
      </c>
      <c r="AA5" s="135">
        <v>15860</v>
      </c>
      <c r="AB5" s="135">
        <v>16212</v>
      </c>
      <c r="AC5" s="135">
        <v>19477</v>
      </c>
      <c r="AD5" s="135">
        <v>19062</v>
      </c>
      <c r="AE5" s="135">
        <v>18192</v>
      </c>
      <c r="AF5" s="135">
        <v>47082</v>
      </c>
      <c r="AG5" s="135">
        <v>18152</v>
      </c>
      <c r="AH5" s="135">
        <v>20880</v>
      </c>
      <c r="AI5" s="135">
        <v>38967</v>
      </c>
      <c r="AJ5" s="135">
        <v>27658</v>
      </c>
      <c r="AK5" s="135">
        <v>30081</v>
      </c>
      <c r="AL5" s="135">
        <v>21390</v>
      </c>
      <c r="AM5" s="135">
        <v>30726</v>
      </c>
      <c r="AN5" s="135">
        <v>18464</v>
      </c>
      <c r="AO5" s="135">
        <v>24881</v>
      </c>
      <c r="AP5" s="135">
        <v>25476</v>
      </c>
      <c r="AQ5" s="135">
        <v>31408</v>
      </c>
      <c r="AR5" s="135">
        <v>42922</v>
      </c>
      <c r="AS5" s="135">
        <v>55536</v>
      </c>
      <c r="AT5" s="135">
        <v>103155</v>
      </c>
      <c r="AU5" s="135">
        <v>100104</v>
      </c>
      <c r="AV5" s="135">
        <v>88808</v>
      </c>
      <c r="AW5" s="135">
        <v>92044</v>
      </c>
      <c r="AX5" s="135">
        <v>81026</v>
      </c>
      <c r="AY5" s="135">
        <v>83135</v>
      </c>
      <c r="AZ5" s="135">
        <v>84308</v>
      </c>
      <c r="BA5" s="135">
        <v>85781</v>
      </c>
      <c r="BB5" s="135">
        <v>84270</v>
      </c>
      <c r="BC5" s="135">
        <v>85614</v>
      </c>
      <c r="BD5" s="135">
        <v>64760</v>
      </c>
      <c r="BE5" s="135">
        <v>73957</v>
      </c>
      <c r="BF5" s="135">
        <v>70830</v>
      </c>
      <c r="BG5" s="135">
        <v>68115</v>
      </c>
    </row>
    <row r="6" spans="1:59">
      <c r="A6" s="134" t="s">
        <v>13</v>
      </c>
      <c r="B6" s="135">
        <v>8815</v>
      </c>
      <c r="C6" s="135">
        <v>15250</v>
      </c>
      <c r="D6" s="135">
        <v>15584</v>
      </c>
      <c r="E6" s="135">
        <v>18175</v>
      </c>
      <c r="F6" s="135">
        <v>16146</v>
      </c>
      <c r="G6" s="135">
        <v>18605</v>
      </c>
      <c r="H6" s="135"/>
      <c r="I6" s="136"/>
      <c r="J6" s="135">
        <v>8576</v>
      </c>
      <c r="K6" s="135">
        <v>8815</v>
      </c>
      <c r="L6" s="135">
        <v>11251</v>
      </c>
      <c r="M6" s="135">
        <v>15250</v>
      </c>
      <c r="N6" s="135">
        <v>15020</v>
      </c>
      <c r="O6" s="135">
        <v>15584</v>
      </c>
      <c r="P6" s="135">
        <v>17618</v>
      </c>
      <c r="Q6" s="135">
        <v>18175</v>
      </c>
      <c r="R6" s="135">
        <v>14884</v>
      </c>
      <c r="S6" s="135">
        <v>16146</v>
      </c>
      <c r="T6" s="135">
        <v>16431</v>
      </c>
      <c r="U6" s="135">
        <v>18605</v>
      </c>
      <c r="V6" s="135">
        <v>19221</v>
      </c>
      <c r="W6" s="135"/>
      <c r="X6" s="135">
        <v>20202</v>
      </c>
      <c r="Y6" s="135"/>
      <c r="Z6" s="136">
        <v>24132</v>
      </c>
      <c r="AA6" s="135">
        <v>8576</v>
      </c>
      <c r="AB6" s="135">
        <v>8148</v>
      </c>
      <c r="AC6" s="135">
        <v>8815</v>
      </c>
      <c r="AD6" s="135">
        <v>10818</v>
      </c>
      <c r="AE6" s="135">
        <v>11251</v>
      </c>
      <c r="AF6" s="135">
        <v>12070</v>
      </c>
      <c r="AG6" s="135">
        <v>15250</v>
      </c>
      <c r="AH6" s="135">
        <v>14326</v>
      </c>
      <c r="AI6" s="135">
        <v>15020</v>
      </c>
      <c r="AJ6" s="135">
        <v>16920</v>
      </c>
      <c r="AK6" s="135">
        <v>15584</v>
      </c>
      <c r="AL6" s="135">
        <v>15256</v>
      </c>
      <c r="AM6" s="135">
        <v>17618</v>
      </c>
      <c r="AN6" s="135">
        <v>20280</v>
      </c>
      <c r="AO6" s="135">
        <v>18175</v>
      </c>
      <c r="AP6" s="135">
        <v>18660</v>
      </c>
      <c r="AQ6" s="135">
        <v>14884</v>
      </c>
      <c r="AR6" s="135">
        <v>17147</v>
      </c>
      <c r="AS6" s="135">
        <v>16146</v>
      </c>
      <c r="AT6" s="135">
        <v>15338</v>
      </c>
      <c r="AU6" s="135">
        <v>16431</v>
      </c>
      <c r="AV6" s="135">
        <v>18504</v>
      </c>
      <c r="AW6" s="135">
        <v>18605</v>
      </c>
      <c r="AX6" s="135">
        <v>17309</v>
      </c>
      <c r="AY6" s="135">
        <v>19221</v>
      </c>
      <c r="AZ6" s="135">
        <v>23526</v>
      </c>
      <c r="BA6" s="135"/>
      <c r="BB6" s="135">
        <v>18818</v>
      </c>
      <c r="BC6" s="135">
        <v>20202</v>
      </c>
      <c r="BD6" s="135">
        <v>22045</v>
      </c>
      <c r="BE6" s="135"/>
      <c r="BF6" s="135">
        <v>21826</v>
      </c>
      <c r="BG6" s="135">
        <v>24132</v>
      </c>
    </row>
    <row r="7" spans="1:59">
      <c r="A7" s="134" t="s">
        <v>14</v>
      </c>
      <c r="B7" s="135">
        <v>1012</v>
      </c>
      <c r="C7" s="135">
        <v>1468</v>
      </c>
      <c r="D7" s="135">
        <v>1592</v>
      </c>
      <c r="E7" s="135">
        <v>1590</v>
      </c>
      <c r="F7" s="135">
        <v>2643</v>
      </c>
      <c r="G7" s="135">
        <v>1997</v>
      </c>
      <c r="H7" s="135">
        <v>2497</v>
      </c>
      <c r="I7" s="136">
        <v>2044</v>
      </c>
      <c r="J7" s="135">
        <v>947</v>
      </c>
      <c r="K7" s="135">
        <v>1012</v>
      </c>
      <c r="L7" s="135">
        <v>1443</v>
      </c>
      <c r="M7" s="135">
        <v>1468</v>
      </c>
      <c r="N7" s="135">
        <v>1637</v>
      </c>
      <c r="O7" s="135">
        <v>1592</v>
      </c>
      <c r="P7" s="135">
        <v>1704</v>
      </c>
      <c r="Q7" s="135">
        <v>1590</v>
      </c>
      <c r="R7" s="135">
        <v>2032</v>
      </c>
      <c r="S7" s="135">
        <v>2643</v>
      </c>
      <c r="T7" s="135">
        <v>2389</v>
      </c>
      <c r="U7" s="135">
        <v>1997</v>
      </c>
      <c r="V7" s="135">
        <v>2183</v>
      </c>
      <c r="W7" s="135">
        <v>2497</v>
      </c>
      <c r="X7" s="135">
        <v>2761</v>
      </c>
      <c r="Y7" s="135">
        <v>2044</v>
      </c>
      <c r="Z7" s="136">
        <v>2164</v>
      </c>
      <c r="AA7" s="135">
        <v>947</v>
      </c>
      <c r="AB7" s="135">
        <v>989</v>
      </c>
      <c r="AC7" s="135">
        <v>1012</v>
      </c>
      <c r="AD7" s="135">
        <v>1334</v>
      </c>
      <c r="AE7" s="135">
        <v>1443</v>
      </c>
      <c r="AF7" s="135">
        <v>1531</v>
      </c>
      <c r="AG7" s="135">
        <v>1468</v>
      </c>
      <c r="AH7" s="135">
        <v>1483</v>
      </c>
      <c r="AI7" s="135">
        <v>1637</v>
      </c>
      <c r="AJ7" s="135">
        <v>1588</v>
      </c>
      <c r="AK7" s="135">
        <v>1592</v>
      </c>
      <c r="AL7" s="135">
        <v>1498</v>
      </c>
      <c r="AM7" s="135">
        <v>1704</v>
      </c>
      <c r="AN7" s="135">
        <v>1596</v>
      </c>
      <c r="AO7" s="135">
        <v>1590</v>
      </c>
      <c r="AP7" s="135">
        <v>1812</v>
      </c>
      <c r="AQ7" s="135">
        <v>2032</v>
      </c>
      <c r="AR7" s="135">
        <v>6340</v>
      </c>
      <c r="AS7" s="135">
        <v>2643</v>
      </c>
      <c r="AT7" s="135">
        <v>2289</v>
      </c>
      <c r="AU7" s="135">
        <v>2389</v>
      </c>
      <c r="AV7" s="135">
        <v>2327</v>
      </c>
      <c r="AW7" s="135">
        <v>1997</v>
      </c>
      <c r="AX7" s="135">
        <v>2177</v>
      </c>
      <c r="AY7" s="135">
        <v>2183</v>
      </c>
      <c r="AZ7" s="135">
        <v>2187</v>
      </c>
      <c r="BA7" s="135">
        <v>2497</v>
      </c>
      <c r="BB7" s="135">
        <v>2589</v>
      </c>
      <c r="BC7" s="135">
        <v>2761</v>
      </c>
      <c r="BD7" s="135">
        <v>2430</v>
      </c>
      <c r="BE7" s="135">
        <v>2044</v>
      </c>
      <c r="BF7" s="135">
        <v>2108</v>
      </c>
      <c r="BG7" s="135">
        <v>2164</v>
      </c>
    </row>
    <row r="8" spans="1:59">
      <c r="A8" s="134" t="s">
        <v>15</v>
      </c>
      <c r="B8" s="135"/>
      <c r="C8" s="135"/>
      <c r="D8" s="135"/>
      <c r="E8" s="135"/>
      <c r="F8" s="135"/>
      <c r="G8" s="135"/>
      <c r="H8" s="135"/>
      <c r="I8" s="136"/>
      <c r="J8" s="135"/>
      <c r="K8" s="135"/>
      <c r="L8" s="135"/>
      <c r="M8" s="135"/>
      <c r="N8" s="135"/>
      <c r="O8" s="135"/>
      <c r="P8" s="135"/>
      <c r="Q8" s="135"/>
      <c r="R8" s="135"/>
      <c r="S8" s="135"/>
      <c r="T8" s="135"/>
      <c r="U8" s="135"/>
      <c r="V8" s="135"/>
      <c r="W8" s="135"/>
      <c r="X8" s="135"/>
      <c r="Y8" s="135"/>
      <c r="Z8" s="136">
        <v>35058</v>
      </c>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v>34395</v>
      </c>
      <c r="BG8" s="135">
        <v>35058</v>
      </c>
    </row>
    <row r="9" spans="1:59">
      <c r="A9" s="134" t="s">
        <v>16</v>
      </c>
      <c r="B9" s="135">
        <v>-74</v>
      </c>
      <c r="C9" s="135">
        <v>-207</v>
      </c>
      <c r="D9" s="135">
        <v>-218</v>
      </c>
      <c r="E9" s="135">
        <v>-198</v>
      </c>
      <c r="F9" s="135">
        <v>-697</v>
      </c>
      <c r="G9" s="135">
        <v>-1242</v>
      </c>
      <c r="H9" s="135">
        <v>-1138</v>
      </c>
      <c r="I9" s="136">
        <v>-745</v>
      </c>
      <c r="J9" s="135">
        <v>-79</v>
      </c>
      <c r="K9" s="135">
        <v>-74</v>
      </c>
      <c r="L9" s="135">
        <v>-104</v>
      </c>
      <c r="M9" s="135">
        <v>-207</v>
      </c>
      <c r="N9" s="135">
        <v>-213</v>
      </c>
      <c r="O9" s="135">
        <v>-218</v>
      </c>
      <c r="P9" s="135">
        <v>-225</v>
      </c>
      <c r="Q9" s="135">
        <v>-198</v>
      </c>
      <c r="R9" s="135">
        <v>-149</v>
      </c>
      <c r="S9" s="135">
        <v>-697</v>
      </c>
      <c r="T9" s="135">
        <v>-832</v>
      </c>
      <c r="U9" s="135">
        <v>-1242</v>
      </c>
      <c r="V9" s="135">
        <v>-1194</v>
      </c>
      <c r="W9" s="135">
        <v>-1138</v>
      </c>
      <c r="X9" s="135">
        <v>-1078</v>
      </c>
      <c r="Y9" s="135">
        <v>-745</v>
      </c>
      <c r="Z9" s="136">
        <v>-859</v>
      </c>
      <c r="AA9" s="135">
        <v>-79</v>
      </c>
      <c r="AB9" s="135">
        <v>-71</v>
      </c>
      <c r="AC9" s="135">
        <v>-74</v>
      </c>
      <c r="AD9" s="135">
        <v>-93</v>
      </c>
      <c r="AE9" s="135">
        <v>-104</v>
      </c>
      <c r="AF9" s="135">
        <v>-100</v>
      </c>
      <c r="AG9" s="135">
        <v>-207</v>
      </c>
      <c r="AH9" s="135">
        <v>-223</v>
      </c>
      <c r="AI9" s="135">
        <v>-213</v>
      </c>
      <c r="AJ9" s="135">
        <v>-210</v>
      </c>
      <c r="AK9" s="135">
        <v>-218</v>
      </c>
      <c r="AL9" s="135">
        <v>-209</v>
      </c>
      <c r="AM9" s="135">
        <v>-225</v>
      </c>
      <c r="AN9" s="135">
        <v>-213</v>
      </c>
      <c r="AO9" s="135">
        <v>-198</v>
      </c>
      <c r="AP9" s="135">
        <v>-183</v>
      </c>
      <c r="AQ9" s="135">
        <v>-149</v>
      </c>
      <c r="AR9" s="135">
        <v>-206</v>
      </c>
      <c r="AS9" s="135">
        <v>-697</v>
      </c>
      <c r="AT9" s="135">
        <v>-749</v>
      </c>
      <c r="AU9" s="135">
        <v>-832</v>
      </c>
      <c r="AV9" s="135">
        <v>-978</v>
      </c>
      <c r="AW9" s="135">
        <v>-1242</v>
      </c>
      <c r="AX9" s="135">
        <v>-1334</v>
      </c>
      <c r="AY9" s="135">
        <v>-1194</v>
      </c>
      <c r="AZ9" s="135">
        <v>-1264</v>
      </c>
      <c r="BA9" s="135">
        <v>-1138</v>
      </c>
      <c r="BB9" s="135">
        <v>-1145</v>
      </c>
      <c r="BC9" s="135">
        <v>-1078</v>
      </c>
      <c r="BD9" s="135">
        <v>-1093</v>
      </c>
      <c r="BE9" s="135">
        <v>-745</v>
      </c>
      <c r="BF9" s="135">
        <v>-632</v>
      </c>
      <c r="BG9" s="135">
        <v>-859</v>
      </c>
    </row>
    <row r="10" spans="1:59">
      <c r="A10" s="134" t="s">
        <v>17</v>
      </c>
      <c r="B10" s="135">
        <v>42022</v>
      </c>
      <c r="C10" s="135">
        <v>59097</v>
      </c>
      <c r="D10" s="135">
        <v>74002</v>
      </c>
      <c r="E10" s="135">
        <v>74611</v>
      </c>
      <c r="F10" s="135">
        <v>101260</v>
      </c>
      <c r="G10" s="135">
        <v>139183</v>
      </c>
      <c r="H10" s="135">
        <v>137814</v>
      </c>
      <c r="I10" s="136">
        <v>133335</v>
      </c>
      <c r="J10" s="135">
        <v>37817</v>
      </c>
      <c r="K10" s="135">
        <v>42022</v>
      </c>
      <c r="L10" s="135">
        <v>46610</v>
      </c>
      <c r="M10" s="135">
        <v>59097</v>
      </c>
      <c r="N10" s="135">
        <v>80125</v>
      </c>
      <c r="O10" s="135">
        <v>74002</v>
      </c>
      <c r="P10" s="135">
        <v>77021</v>
      </c>
      <c r="Q10" s="135">
        <v>74611</v>
      </c>
      <c r="R10" s="135">
        <v>75767</v>
      </c>
      <c r="S10" s="135">
        <v>101260</v>
      </c>
      <c r="T10" s="135">
        <v>144990</v>
      </c>
      <c r="U10" s="135">
        <v>139183</v>
      </c>
      <c r="V10" s="135">
        <v>130605</v>
      </c>
      <c r="W10" s="135">
        <v>137814</v>
      </c>
      <c r="X10" s="135">
        <v>140920</v>
      </c>
      <c r="Y10" s="135">
        <v>133335</v>
      </c>
      <c r="Z10" s="136">
        <v>128611</v>
      </c>
      <c r="AA10" s="135">
        <v>37817</v>
      </c>
      <c r="AB10" s="135">
        <v>39130</v>
      </c>
      <c r="AC10" s="135">
        <v>42022</v>
      </c>
      <c r="AD10" s="135">
        <v>47210</v>
      </c>
      <c r="AE10" s="135">
        <v>46610</v>
      </c>
      <c r="AF10" s="135">
        <v>78911</v>
      </c>
      <c r="AG10" s="135">
        <v>59097</v>
      </c>
      <c r="AH10" s="135">
        <v>62455</v>
      </c>
      <c r="AI10" s="135">
        <v>80125</v>
      </c>
      <c r="AJ10" s="135">
        <v>72679</v>
      </c>
      <c r="AK10" s="135">
        <v>74002</v>
      </c>
      <c r="AL10" s="135">
        <v>66131</v>
      </c>
      <c r="AM10" s="135">
        <v>77021</v>
      </c>
      <c r="AN10" s="135">
        <v>70165</v>
      </c>
      <c r="AO10" s="135">
        <v>74611</v>
      </c>
      <c r="AP10" s="135">
        <v>78223</v>
      </c>
      <c r="AQ10" s="135">
        <v>75767</v>
      </c>
      <c r="AR10" s="135">
        <v>93755</v>
      </c>
      <c r="AS10" s="135">
        <v>101260</v>
      </c>
      <c r="AT10" s="135">
        <v>148111</v>
      </c>
      <c r="AU10" s="135">
        <v>144990</v>
      </c>
      <c r="AV10" s="135">
        <v>136170</v>
      </c>
      <c r="AW10" s="135">
        <v>139183</v>
      </c>
      <c r="AX10" s="135">
        <v>131895</v>
      </c>
      <c r="AY10" s="135">
        <v>130605</v>
      </c>
      <c r="AZ10" s="135">
        <v>138747</v>
      </c>
      <c r="BA10" s="135">
        <v>137814</v>
      </c>
      <c r="BB10" s="135">
        <v>138935</v>
      </c>
      <c r="BC10" s="135">
        <v>140920</v>
      </c>
      <c r="BD10" s="135">
        <v>125584</v>
      </c>
      <c r="BE10" s="135">
        <v>133335</v>
      </c>
      <c r="BF10" s="135">
        <v>128528</v>
      </c>
      <c r="BG10" s="135">
        <v>128611</v>
      </c>
    </row>
    <row r="11" spans="1:59">
      <c r="A11" s="134" t="s">
        <v>18</v>
      </c>
      <c r="B11" s="135">
        <v>12047</v>
      </c>
      <c r="C11" s="135">
        <v>15491</v>
      </c>
      <c r="D11" s="135">
        <v>18609</v>
      </c>
      <c r="E11" s="135">
        <v>33783</v>
      </c>
      <c r="F11" s="135">
        <v>32298</v>
      </c>
      <c r="G11" s="135">
        <v>30407</v>
      </c>
      <c r="H11" s="135">
        <v>28986</v>
      </c>
      <c r="I11" s="136">
        <v>28608</v>
      </c>
      <c r="J11" s="135">
        <v>12050</v>
      </c>
      <c r="K11" s="135">
        <v>12047</v>
      </c>
      <c r="L11" s="135">
        <v>13085</v>
      </c>
      <c r="M11" s="135">
        <v>15491</v>
      </c>
      <c r="N11" s="135">
        <v>15698</v>
      </c>
      <c r="O11" s="135">
        <v>18609</v>
      </c>
      <c r="P11" s="135">
        <v>19861</v>
      </c>
      <c r="Q11" s="135">
        <v>33783</v>
      </c>
      <c r="R11" s="135">
        <v>33960</v>
      </c>
      <c r="S11" s="135">
        <v>32298</v>
      </c>
      <c r="T11" s="135">
        <v>31928</v>
      </c>
      <c r="U11" s="135">
        <v>30407</v>
      </c>
      <c r="V11" s="135">
        <v>29770</v>
      </c>
      <c r="W11" s="135">
        <v>28986</v>
      </c>
      <c r="X11" s="135">
        <v>28745</v>
      </c>
      <c r="Y11" s="135">
        <v>28608</v>
      </c>
      <c r="Z11" s="136">
        <v>28150</v>
      </c>
      <c r="AA11" s="135">
        <v>12050</v>
      </c>
      <c r="AB11" s="135">
        <v>12038</v>
      </c>
      <c r="AC11" s="135">
        <v>12047</v>
      </c>
      <c r="AD11" s="135">
        <v>12859</v>
      </c>
      <c r="AE11" s="135">
        <v>13085</v>
      </c>
      <c r="AF11" s="135">
        <v>12709</v>
      </c>
      <c r="AG11" s="135">
        <v>15491</v>
      </c>
      <c r="AH11" s="135">
        <v>15696</v>
      </c>
      <c r="AI11" s="135">
        <v>15698</v>
      </c>
      <c r="AJ11" s="135">
        <v>18618</v>
      </c>
      <c r="AK11" s="135">
        <v>18609</v>
      </c>
      <c r="AL11" s="135">
        <v>19013</v>
      </c>
      <c r="AM11" s="135">
        <v>19861</v>
      </c>
      <c r="AN11" s="135">
        <v>32343</v>
      </c>
      <c r="AO11" s="135">
        <v>33783</v>
      </c>
      <c r="AP11" s="135">
        <v>34150</v>
      </c>
      <c r="AQ11" s="135">
        <v>33960</v>
      </c>
      <c r="AR11" s="135">
        <v>33640</v>
      </c>
      <c r="AS11" s="135">
        <v>32298</v>
      </c>
      <c r="AT11" s="135">
        <v>32140</v>
      </c>
      <c r="AU11" s="135">
        <v>31928</v>
      </c>
      <c r="AV11" s="135">
        <v>30773</v>
      </c>
      <c r="AW11" s="135">
        <v>30407</v>
      </c>
      <c r="AX11" s="135">
        <v>30049</v>
      </c>
      <c r="AY11" s="135">
        <v>29770</v>
      </c>
      <c r="AZ11" s="135">
        <v>29552</v>
      </c>
      <c r="BA11" s="135">
        <v>28986</v>
      </c>
      <c r="BB11" s="135">
        <v>28576</v>
      </c>
      <c r="BC11" s="135">
        <v>28745</v>
      </c>
      <c r="BD11" s="135">
        <v>28719</v>
      </c>
      <c r="BE11" s="135">
        <v>28608</v>
      </c>
      <c r="BF11" s="135">
        <v>28347</v>
      </c>
      <c r="BG11" s="135">
        <v>28150</v>
      </c>
    </row>
    <row r="12" spans="1:59">
      <c r="A12" s="134" t="s">
        <v>19</v>
      </c>
      <c r="B12" s="135">
        <v>36524</v>
      </c>
      <c r="C12" s="135">
        <v>43747</v>
      </c>
      <c r="D12" s="135">
        <v>51948</v>
      </c>
      <c r="E12" s="135">
        <v>55803</v>
      </c>
      <c r="F12" s="135">
        <v>38310</v>
      </c>
      <c r="G12" s="135">
        <v>32902</v>
      </c>
      <c r="H12" s="135">
        <v>28761</v>
      </c>
      <c r="I12" s="136">
        <v>32548</v>
      </c>
      <c r="J12" s="135">
        <v>33407</v>
      </c>
      <c r="K12" s="135">
        <v>36524</v>
      </c>
      <c r="L12" s="135">
        <v>38687</v>
      </c>
      <c r="M12" s="135">
        <v>43747</v>
      </c>
      <c r="N12" s="135">
        <v>42624</v>
      </c>
      <c r="O12" s="135">
        <v>51948</v>
      </c>
      <c r="P12" s="135">
        <v>53294</v>
      </c>
      <c r="Q12" s="135">
        <v>55803</v>
      </c>
      <c r="R12" s="135">
        <v>51565</v>
      </c>
      <c r="S12" s="135">
        <v>38310</v>
      </c>
      <c r="T12" s="135">
        <v>34164</v>
      </c>
      <c r="U12" s="135">
        <v>32902</v>
      </c>
      <c r="V12" s="135">
        <v>30418</v>
      </c>
      <c r="W12" s="135">
        <v>28761</v>
      </c>
      <c r="X12" s="135">
        <v>30343</v>
      </c>
      <c r="Y12" s="135">
        <v>32548</v>
      </c>
      <c r="Z12" s="136">
        <v>35965</v>
      </c>
      <c r="AA12" s="135">
        <v>33407</v>
      </c>
      <c r="AB12" s="135">
        <v>37463</v>
      </c>
      <c r="AC12" s="135">
        <v>36524</v>
      </c>
      <c r="AD12" s="135">
        <v>35669</v>
      </c>
      <c r="AE12" s="135">
        <v>38687</v>
      </c>
      <c r="AF12" s="135">
        <v>44434</v>
      </c>
      <c r="AG12" s="135">
        <v>43747</v>
      </c>
      <c r="AH12" s="135">
        <v>40205</v>
      </c>
      <c r="AI12" s="135">
        <v>42624</v>
      </c>
      <c r="AJ12" s="135">
        <v>51498</v>
      </c>
      <c r="AK12" s="135">
        <v>51948</v>
      </c>
      <c r="AL12" s="135">
        <v>49392</v>
      </c>
      <c r="AM12" s="135">
        <v>53294</v>
      </c>
      <c r="AN12" s="135">
        <v>58554</v>
      </c>
      <c r="AO12" s="135">
        <v>55803</v>
      </c>
      <c r="AP12" s="135">
        <v>52876</v>
      </c>
      <c r="AQ12" s="135">
        <v>51565</v>
      </c>
      <c r="AR12" s="135">
        <v>42891</v>
      </c>
      <c r="AS12" s="135">
        <v>38310</v>
      </c>
      <c r="AT12" s="135">
        <v>35463</v>
      </c>
      <c r="AU12" s="135">
        <v>34164</v>
      </c>
      <c r="AV12" s="135">
        <v>33499</v>
      </c>
      <c r="AW12" s="135">
        <v>32902</v>
      </c>
      <c r="AX12" s="135">
        <v>30583</v>
      </c>
      <c r="AY12" s="135">
        <v>30418</v>
      </c>
      <c r="AZ12" s="135">
        <v>31066</v>
      </c>
      <c r="BA12" s="135">
        <v>28761</v>
      </c>
      <c r="BB12" s="135">
        <v>27575</v>
      </c>
      <c r="BC12" s="135">
        <v>30343</v>
      </c>
      <c r="BD12" s="135">
        <v>33234</v>
      </c>
      <c r="BE12" s="135">
        <v>32548</v>
      </c>
      <c r="BF12" s="135">
        <v>33519</v>
      </c>
      <c r="BG12" s="135">
        <v>35965</v>
      </c>
    </row>
    <row r="13" spans="1:59">
      <c r="A13" s="134" t="s">
        <v>20</v>
      </c>
      <c r="B13" s="135">
        <v>24303</v>
      </c>
      <c r="C13" s="135">
        <v>24454</v>
      </c>
      <c r="D13" s="135">
        <v>24764</v>
      </c>
      <c r="E13" s="135">
        <v>25888</v>
      </c>
      <c r="F13" s="135">
        <v>26272</v>
      </c>
      <c r="G13" s="135">
        <v>25746</v>
      </c>
      <c r="H13" s="135">
        <v>25747</v>
      </c>
      <c r="I13" s="136">
        <v>24899</v>
      </c>
      <c r="J13" s="135">
        <v>24303</v>
      </c>
      <c r="K13" s="135">
        <v>24303</v>
      </c>
      <c r="L13" s="135">
        <v>24308</v>
      </c>
      <c r="M13" s="135">
        <v>24454</v>
      </c>
      <c r="N13" s="135">
        <v>24572</v>
      </c>
      <c r="O13" s="135">
        <v>24764</v>
      </c>
      <c r="P13" s="135">
        <v>24940</v>
      </c>
      <c r="Q13" s="135">
        <v>25888</v>
      </c>
      <c r="R13" s="135">
        <v>26261</v>
      </c>
      <c r="S13" s="135">
        <v>26272</v>
      </c>
      <c r="T13" s="135">
        <v>26273</v>
      </c>
      <c r="U13" s="135">
        <v>25746</v>
      </c>
      <c r="V13" s="135">
        <v>25747</v>
      </c>
      <c r="W13" s="135">
        <v>25747</v>
      </c>
      <c r="X13" s="135">
        <v>25747</v>
      </c>
      <c r="Y13" s="135">
        <v>24899</v>
      </c>
      <c r="Z13" s="136">
        <v>24899</v>
      </c>
      <c r="AA13" s="135">
        <v>24303</v>
      </c>
      <c r="AB13" s="135">
        <v>24303</v>
      </c>
      <c r="AC13" s="135">
        <v>24303</v>
      </c>
      <c r="AD13" s="135">
        <v>24308</v>
      </c>
      <c r="AE13" s="135">
        <v>24308</v>
      </c>
      <c r="AF13" s="135">
        <v>24347</v>
      </c>
      <c r="AG13" s="135">
        <v>24454</v>
      </c>
      <c r="AH13" s="135">
        <v>24516</v>
      </c>
      <c r="AI13" s="135">
        <v>24572</v>
      </c>
      <c r="AJ13" s="135">
        <v>24764</v>
      </c>
      <c r="AK13" s="135">
        <v>24764</v>
      </c>
      <c r="AL13" s="135">
        <v>24763</v>
      </c>
      <c r="AM13" s="135">
        <v>24940</v>
      </c>
      <c r="AN13" s="135">
        <v>25774</v>
      </c>
      <c r="AO13" s="135">
        <v>25888</v>
      </c>
      <c r="AP13" s="135">
        <v>26066</v>
      </c>
      <c r="AQ13" s="135">
        <v>26261</v>
      </c>
      <c r="AR13" s="135">
        <v>26262</v>
      </c>
      <c r="AS13" s="135">
        <v>26272</v>
      </c>
      <c r="AT13" s="135">
        <v>26272</v>
      </c>
      <c r="AU13" s="135">
        <v>26273</v>
      </c>
      <c r="AV13" s="135">
        <v>26240</v>
      </c>
      <c r="AW13" s="135">
        <v>25746</v>
      </c>
      <c r="AX13" s="135">
        <v>25746</v>
      </c>
      <c r="AY13" s="135">
        <v>25747</v>
      </c>
      <c r="AZ13" s="135">
        <v>25747</v>
      </c>
      <c r="BA13" s="135">
        <v>25747</v>
      </c>
      <c r="BB13" s="135">
        <v>25747</v>
      </c>
      <c r="BC13" s="135">
        <v>25747</v>
      </c>
      <c r="BD13" s="135">
        <v>25701</v>
      </c>
      <c r="BE13" s="135">
        <v>24899</v>
      </c>
      <c r="BF13" s="135">
        <v>24899</v>
      </c>
      <c r="BG13" s="135">
        <v>24899</v>
      </c>
    </row>
    <row r="14" spans="1:59">
      <c r="A14" s="134" t="s">
        <v>21</v>
      </c>
      <c r="B14" s="135"/>
      <c r="C14" s="135"/>
      <c r="D14" s="135"/>
      <c r="E14" s="135"/>
      <c r="F14" s="135"/>
      <c r="G14" s="135"/>
      <c r="H14" s="135"/>
      <c r="I14" s="136"/>
      <c r="J14" s="135"/>
      <c r="K14" s="135"/>
      <c r="L14" s="135"/>
      <c r="M14" s="135"/>
      <c r="N14" s="135"/>
      <c r="O14" s="135"/>
      <c r="P14" s="135"/>
      <c r="Q14" s="135"/>
      <c r="R14" s="135"/>
      <c r="S14" s="135"/>
      <c r="T14" s="135"/>
      <c r="U14" s="135"/>
      <c r="V14" s="135"/>
      <c r="W14" s="135"/>
      <c r="X14" s="135"/>
      <c r="Y14" s="135"/>
      <c r="Z14" s="136">
        <v>8325</v>
      </c>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v>7693</v>
      </c>
      <c r="BG14" s="135">
        <v>8325</v>
      </c>
    </row>
    <row r="15" spans="1:59">
      <c r="A15" s="134" t="s">
        <v>22</v>
      </c>
      <c r="B15" s="135"/>
      <c r="C15" s="135"/>
      <c r="D15" s="135"/>
      <c r="E15" s="135"/>
      <c r="F15" s="135">
        <v>26834</v>
      </c>
      <c r="G15" s="135">
        <v>22388</v>
      </c>
      <c r="H15" s="135">
        <v>21288</v>
      </c>
      <c r="I15" s="136">
        <v>20049</v>
      </c>
      <c r="J15" s="135"/>
      <c r="K15" s="135"/>
      <c r="L15" s="135"/>
      <c r="M15" s="135"/>
      <c r="N15" s="135"/>
      <c r="O15" s="135"/>
      <c r="P15" s="135"/>
      <c r="Q15" s="135"/>
      <c r="R15" s="135">
        <v>28560</v>
      </c>
      <c r="S15" s="135">
        <v>26834</v>
      </c>
      <c r="T15" s="135">
        <v>26336</v>
      </c>
      <c r="U15" s="135">
        <v>22388</v>
      </c>
      <c r="V15" s="135">
        <v>22108</v>
      </c>
      <c r="W15" s="135">
        <v>21288</v>
      </c>
      <c r="X15" s="135">
        <v>19165</v>
      </c>
      <c r="Y15" s="135">
        <v>20049</v>
      </c>
      <c r="Z15" s="136">
        <v>22123</v>
      </c>
      <c r="AA15" s="135"/>
      <c r="AB15" s="135"/>
      <c r="AC15" s="135"/>
      <c r="AD15" s="135"/>
      <c r="AE15" s="135"/>
      <c r="AF15" s="135"/>
      <c r="AG15" s="135"/>
      <c r="AH15" s="135"/>
      <c r="AI15" s="135"/>
      <c r="AJ15" s="135"/>
      <c r="AK15" s="135"/>
      <c r="AL15" s="135"/>
      <c r="AM15" s="135"/>
      <c r="AN15" s="135"/>
      <c r="AO15" s="135"/>
      <c r="AP15" s="135">
        <v>30606</v>
      </c>
      <c r="AQ15" s="135">
        <v>28560</v>
      </c>
      <c r="AR15" s="135">
        <v>31151</v>
      </c>
      <c r="AS15" s="135">
        <v>26834</v>
      </c>
      <c r="AT15" s="135">
        <v>26503</v>
      </c>
      <c r="AU15" s="135">
        <v>26336</v>
      </c>
      <c r="AV15" s="135">
        <v>22873</v>
      </c>
      <c r="AW15" s="135">
        <v>22388</v>
      </c>
      <c r="AX15" s="135">
        <v>21358</v>
      </c>
      <c r="AY15" s="135">
        <v>22108</v>
      </c>
      <c r="AZ15" s="135">
        <v>20515</v>
      </c>
      <c r="BA15" s="135">
        <v>21288</v>
      </c>
      <c r="BB15" s="135">
        <v>19769</v>
      </c>
      <c r="BC15" s="135">
        <v>19165</v>
      </c>
      <c r="BD15" s="135">
        <v>19797</v>
      </c>
      <c r="BE15" s="135">
        <v>20049</v>
      </c>
      <c r="BF15" s="135">
        <v>20181</v>
      </c>
      <c r="BG15" s="135">
        <v>22123</v>
      </c>
    </row>
    <row r="16" spans="1:59">
      <c r="A16" s="134" t="s">
        <v>23</v>
      </c>
      <c r="B16" s="135"/>
      <c r="C16" s="135"/>
      <c r="D16" s="135"/>
      <c r="E16" s="135"/>
      <c r="F16" s="135"/>
      <c r="G16" s="135"/>
      <c r="H16" s="135"/>
      <c r="I16" s="136"/>
      <c r="J16" s="135">
        <v>5129</v>
      </c>
      <c r="K16" s="135"/>
      <c r="L16" s="135">
        <v>8016</v>
      </c>
      <c r="M16" s="135"/>
      <c r="N16" s="135">
        <v>15045</v>
      </c>
      <c r="O16" s="135"/>
      <c r="P16" s="135">
        <v>20921</v>
      </c>
      <c r="Q16" s="135"/>
      <c r="R16" s="135">
        <v>10687</v>
      </c>
      <c r="S16" s="135"/>
      <c r="T16" s="135">
        <v>6126</v>
      </c>
      <c r="U16" s="135"/>
      <c r="V16" s="135">
        <v>5973</v>
      </c>
      <c r="W16" s="135"/>
      <c r="X16" s="135">
        <v>6036</v>
      </c>
      <c r="Y16" s="135"/>
      <c r="Z16" s="136">
        <v>8943</v>
      </c>
      <c r="AA16" s="135">
        <v>5129</v>
      </c>
      <c r="AB16" s="135">
        <v>4967</v>
      </c>
      <c r="AC16" s="135"/>
      <c r="AD16" s="135">
        <v>5427</v>
      </c>
      <c r="AE16" s="135">
        <v>8016</v>
      </c>
      <c r="AF16" s="135">
        <v>7937</v>
      </c>
      <c r="AG16" s="135"/>
      <c r="AH16" s="135">
        <v>13004</v>
      </c>
      <c r="AI16" s="135">
        <v>15045</v>
      </c>
      <c r="AJ16" s="135">
        <v>11499</v>
      </c>
      <c r="AK16" s="135"/>
      <c r="AL16" s="135">
        <v>14252</v>
      </c>
      <c r="AM16" s="135">
        <v>20921</v>
      </c>
      <c r="AN16" s="135">
        <v>10242</v>
      </c>
      <c r="AO16" s="135"/>
      <c r="AP16" s="135">
        <v>10514</v>
      </c>
      <c r="AQ16" s="135">
        <v>10687</v>
      </c>
      <c r="AR16" s="135">
        <v>10437</v>
      </c>
      <c r="AS16" s="135"/>
      <c r="AT16" s="135">
        <v>6091</v>
      </c>
      <c r="AU16" s="135">
        <v>6126</v>
      </c>
      <c r="AV16" s="135">
        <v>6534</v>
      </c>
      <c r="AW16" s="135"/>
      <c r="AX16" s="135">
        <v>5785</v>
      </c>
      <c r="AY16" s="135">
        <v>5973</v>
      </c>
      <c r="AZ16" s="135">
        <v>6223</v>
      </c>
      <c r="BA16" s="135"/>
      <c r="BB16" s="135">
        <v>5274</v>
      </c>
      <c r="BC16" s="135">
        <v>6036</v>
      </c>
      <c r="BD16" s="135">
        <v>7060</v>
      </c>
      <c r="BE16" s="135"/>
      <c r="BF16" s="135">
        <v>8053</v>
      </c>
      <c r="BG16" s="135">
        <v>8943</v>
      </c>
    </row>
    <row r="17" spans="1:59">
      <c r="A17" s="134" t="s">
        <v>24</v>
      </c>
      <c r="B17" s="135">
        <v>91573</v>
      </c>
      <c r="C17" s="135">
        <v>115541</v>
      </c>
      <c r="D17" s="135">
        <v>127616</v>
      </c>
      <c r="E17" s="135">
        <v>142615</v>
      </c>
      <c r="F17" s="135">
        <v>143352</v>
      </c>
      <c r="G17" s="135">
        <v>127827</v>
      </c>
      <c r="H17" s="135">
        <v>117658</v>
      </c>
      <c r="I17" s="136">
        <v>121167</v>
      </c>
      <c r="J17" s="135">
        <v>88636</v>
      </c>
      <c r="K17" s="135">
        <v>91573</v>
      </c>
      <c r="L17" s="135">
        <v>100452</v>
      </c>
      <c r="M17" s="135">
        <v>115541</v>
      </c>
      <c r="N17" s="135">
        <v>116341</v>
      </c>
      <c r="O17" s="135">
        <v>127616</v>
      </c>
      <c r="P17" s="135">
        <v>135952</v>
      </c>
      <c r="Q17" s="135">
        <v>142615</v>
      </c>
      <c r="R17" s="135">
        <v>167789</v>
      </c>
      <c r="S17" s="135">
        <v>143352</v>
      </c>
      <c r="T17" s="135">
        <v>136942</v>
      </c>
      <c r="U17" s="135">
        <v>127827</v>
      </c>
      <c r="V17" s="135">
        <v>122795</v>
      </c>
      <c r="W17" s="135">
        <v>117658</v>
      </c>
      <c r="X17" s="135">
        <v>116943</v>
      </c>
      <c r="Y17" s="135">
        <v>121167</v>
      </c>
      <c r="Z17" s="136">
        <v>128408</v>
      </c>
      <c r="AA17" s="135">
        <v>88636</v>
      </c>
      <c r="AB17" s="135">
        <v>92323</v>
      </c>
      <c r="AC17" s="135">
        <v>91573</v>
      </c>
      <c r="AD17" s="135">
        <v>94041</v>
      </c>
      <c r="AE17" s="135">
        <v>100452</v>
      </c>
      <c r="AF17" s="135">
        <v>106591</v>
      </c>
      <c r="AG17" s="135">
        <v>115541</v>
      </c>
      <c r="AH17" s="135">
        <v>111967</v>
      </c>
      <c r="AI17" s="135">
        <v>116341</v>
      </c>
      <c r="AJ17" s="135">
        <v>124331</v>
      </c>
      <c r="AK17" s="135">
        <v>127616</v>
      </c>
      <c r="AL17" s="135">
        <v>124020</v>
      </c>
      <c r="AM17" s="135">
        <v>135952</v>
      </c>
      <c r="AN17" s="135">
        <v>143703</v>
      </c>
      <c r="AO17" s="135">
        <v>142615</v>
      </c>
      <c r="AP17" s="135">
        <v>171083</v>
      </c>
      <c r="AQ17" s="135">
        <v>167789</v>
      </c>
      <c r="AR17" s="135">
        <v>159068</v>
      </c>
      <c r="AS17" s="135">
        <v>143352</v>
      </c>
      <c r="AT17" s="135">
        <v>139369</v>
      </c>
      <c r="AU17" s="135">
        <v>136942</v>
      </c>
      <c r="AV17" s="135">
        <v>131116</v>
      </c>
      <c r="AW17" s="135">
        <v>127827</v>
      </c>
      <c r="AX17" s="135">
        <v>123018</v>
      </c>
      <c r="AY17" s="135">
        <v>122795</v>
      </c>
      <c r="AZ17" s="135">
        <v>121156</v>
      </c>
      <c r="BA17" s="135">
        <v>117658</v>
      </c>
      <c r="BB17" s="135">
        <v>113952</v>
      </c>
      <c r="BC17" s="135">
        <v>116943</v>
      </c>
      <c r="BD17" s="135">
        <v>121464</v>
      </c>
      <c r="BE17" s="135">
        <v>121167</v>
      </c>
      <c r="BF17" s="135">
        <v>122694</v>
      </c>
      <c r="BG17" s="135">
        <v>128408</v>
      </c>
    </row>
    <row r="18" spans="1:59">
      <c r="A18" s="134" t="s">
        <v>25</v>
      </c>
      <c r="B18" s="135">
        <v>386</v>
      </c>
      <c r="C18" s="135">
        <v>59750</v>
      </c>
      <c r="D18" s="135">
        <v>42331</v>
      </c>
      <c r="E18" s="135">
        <v>37377</v>
      </c>
      <c r="F18" s="135">
        <v>16792</v>
      </c>
      <c r="G18" s="135">
        <v>17005</v>
      </c>
      <c r="H18" s="135">
        <v>18147</v>
      </c>
      <c r="I18" s="136">
        <v>18117</v>
      </c>
      <c r="J18" s="135">
        <v>463</v>
      </c>
      <c r="K18" s="135">
        <v>386</v>
      </c>
      <c r="L18" s="135">
        <v>16937</v>
      </c>
      <c r="M18" s="135">
        <v>59750</v>
      </c>
      <c r="N18" s="135">
        <v>57234</v>
      </c>
      <c r="O18" s="135">
        <v>42331</v>
      </c>
      <c r="P18" s="135">
        <v>40048</v>
      </c>
      <c r="Q18" s="135">
        <v>37377</v>
      </c>
      <c r="R18" s="135">
        <v>35608</v>
      </c>
      <c r="S18" s="135">
        <v>16792</v>
      </c>
      <c r="T18" s="135">
        <v>17922</v>
      </c>
      <c r="U18" s="135">
        <v>17005</v>
      </c>
      <c r="V18" s="135">
        <v>18110</v>
      </c>
      <c r="W18" s="135">
        <v>18147</v>
      </c>
      <c r="X18" s="135">
        <v>17327</v>
      </c>
      <c r="Y18" s="135">
        <v>18117</v>
      </c>
      <c r="Z18" s="136">
        <v>17997</v>
      </c>
      <c r="AA18" s="135">
        <v>463</v>
      </c>
      <c r="AB18" s="135">
        <v>425</v>
      </c>
      <c r="AC18" s="135">
        <v>386</v>
      </c>
      <c r="AD18" s="135">
        <v>17174</v>
      </c>
      <c r="AE18" s="135">
        <v>16937</v>
      </c>
      <c r="AF18" s="135">
        <v>17276</v>
      </c>
      <c r="AG18" s="135">
        <v>59750</v>
      </c>
      <c r="AH18" s="135">
        <v>60294</v>
      </c>
      <c r="AI18" s="135">
        <v>57234</v>
      </c>
      <c r="AJ18" s="135">
        <v>55192</v>
      </c>
      <c r="AK18" s="135">
        <v>42331</v>
      </c>
      <c r="AL18" s="135">
        <v>39663</v>
      </c>
      <c r="AM18" s="135">
        <v>40048</v>
      </c>
      <c r="AN18" s="135">
        <v>37466</v>
      </c>
      <c r="AO18" s="135">
        <v>37377</v>
      </c>
      <c r="AP18" s="135">
        <v>39442</v>
      </c>
      <c r="AQ18" s="135">
        <v>35608</v>
      </c>
      <c r="AR18" s="135">
        <v>35797</v>
      </c>
      <c r="AS18" s="135">
        <v>16792</v>
      </c>
      <c r="AT18" s="135">
        <v>16985</v>
      </c>
      <c r="AU18" s="135">
        <v>17922</v>
      </c>
      <c r="AV18" s="135">
        <v>17591</v>
      </c>
      <c r="AW18" s="135">
        <v>17005</v>
      </c>
      <c r="AX18" s="135">
        <v>17294</v>
      </c>
      <c r="AY18" s="135">
        <v>18110</v>
      </c>
      <c r="AZ18" s="135">
        <v>18506</v>
      </c>
      <c r="BA18" s="135">
        <v>18147</v>
      </c>
      <c r="BB18" s="135">
        <v>17327</v>
      </c>
      <c r="BC18" s="135">
        <v>17327</v>
      </c>
      <c r="BD18" s="135">
        <v>18326</v>
      </c>
      <c r="BE18" s="135">
        <v>18117</v>
      </c>
      <c r="BF18" s="135">
        <v>17634</v>
      </c>
      <c r="BG18" s="135">
        <v>17997</v>
      </c>
    </row>
    <row r="19" spans="1:59">
      <c r="A19" s="134" t="s">
        <v>26</v>
      </c>
      <c r="B19" s="135"/>
      <c r="C19" s="135"/>
      <c r="D19" s="135">
        <v>18148</v>
      </c>
      <c r="E19" s="135">
        <v>13739</v>
      </c>
      <c r="F19" s="135">
        <v>8676</v>
      </c>
      <c r="G19" s="135">
        <v>9196</v>
      </c>
      <c r="H19" s="135">
        <v>9453</v>
      </c>
      <c r="I19" s="136">
        <v>6545</v>
      </c>
      <c r="J19" s="135"/>
      <c r="K19" s="135"/>
      <c r="L19" s="135"/>
      <c r="M19" s="135"/>
      <c r="N19" s="135"/>
      <c r="O19" s="135">
        <v>18148</v>
      </c>
      <c r="P19" s="135">
        <v>17342</v>
      </c>
      <c r="Q19" s="135">
        <v>13739</v>
      </c>
      <c r="R19" s="135">
        <v>13520</v>
      </c>
      <c r="S19" s="135">
        <v>8676</v>
      </c>
      <c r="T19" s="135">
        <v>9503</v>
      </c>
      <c r="U19" s="135">
        <v>9196</v>
      </c>
      <c r="V19" s="135">
        <v>9621</v>
      </c>
      <c r="W19" s="135">
        <v>9453</v>
      </c>
      <c r="X19" s="135">
        <v>9459</v>
      </c>
      <c r="Y19" s="135">
        <v>6545</v>
      </c>
      <c r="Z19" s="136">
        <v>6645</v>
      </c>
      <c r="AA19" s="135"/>
      <c r="AB19" s="135"/>
      <c r="AC19" s="135"/>
      <c r="AD19" s="135"/>
      <c r="AE19" s="135"/>
      <c r="AF19" s="135"/>
      <c r="AG19" s="135"/>
      <c r="AH19" s="135"/>
      <c r="AI19" s="135"/>
      <c r="AJ19" s="135"/>
      <c r="AK19" s="135">
        <v>18148</v>
      </c>
      <c r="AL19" s="135">
        <v>16968</v>
      </c>
      <c r="AM19" s="135">
        <v>17342</v>
      </c>
      <c r="AN19" s="135">
        <v>16153</v>
      </c>
      <c r="AO19" s="135">
        <v>13739</v>
      </c>
      <c r="AP19" s="135">
        <v>14697</v>
      </c>
      <c r="AQ19" s="135">
        <v>13520</v>
      </c>
      <c r="AR19" s="135">
        <v>13271</v>
      </c>
      <c r="AS19" s="135">
        <v>8676</v>
      </c>
      <c r="AT19" s="135">
        <v>8829</v>
      </c>
      <c r="AU19" s="135">
        <v>9503</v>
      </c>
      <c r="AV19" s="135">
        <v>9466</v>
      </c>
      <c r="AW19" s="135">
        <v>9196</v>
      </c>
      <c r="AX19" s="135">
        <v>9384</v>
      </c>
      <c r="AY19" s="135">
        <v>9621</v>
      </c>
      <c r="AZ19" s="135">
        <v>9801</v>
      </c>
      <c r="BA19" s="135">
        <v>9453</v>
      </c>
      <c r="BB19" s="135">
        <v>9247</v>
      </c>
      <c r="BC19" s="135">
        <v>9459</v>
      </c>
      <c r="BD19" s="135">
        <v>10327</v>
      </c>
      <c r="BE19" s="135">
        <v>6545</v>
      </c>
      <c r="BF19" s="135">
        <v>6377</v>
      </c>
      <c r="BG19" s="135">
        <v>6645</v>
      </c>
    </row>
    <row r="20" spans="1:59">
      <c r="A20" s="134" t="s">
        <v>27</v>
      </c>
      <c r="B20" s="135">
        <v>2061</v>
      </c>
      <c r="C20" s="135">
        <v>2770</v>
      </c>
      <c r="D20" s="135">
        <v>2946</v>
      </c>
      <c r="E20" s="135">
        <v>3624</v>
      </c>
      <c r="F20" s="135">
        <v>4334</v>
      </c>
      <c r="G20" s="135">
        <v>4975</v>
      </c>
      <c r="H20" s="135">
        <v>6457</v>
      </c>
      <c r="I20" s="136">
        <v>7392</v>
      </c>
      <c r="J20" s="135">
        <v>1807</v>
      </c>
      <c r="K20" s="135">
        <v>2061</v>
      </c>
      <c r="L20" s="135">
        <v>2561</v>
      </c>
      <c r="M20" s="135">
        <v>2770</v>
      </c>
      <c r="N20" s="135">
        <v>2795</v>
      </c>
      <c r="O20" s="135">
        <v>2946</v>
      </c>
      <c r="P20" s="135">
        <v>3267</v>
      </c>
      <c r="Q20" s="135">
        <v>3624</v>
      </c>
      <c r="R20" s="135">
        <v>4157</v>
      </c>
      <c r="S20" s="135">
        <v>4334</v>
      </c>
      <c r="T20" s="135">
        <v>4604</v>
      </c>
      <c r="U20" s="135">
        <v>4975</v>
      </c>
      <c r="V20" s="135">
        <v>5705</v>
      </c>
      <c r="W20" s="135">
        <v>6457</v>
      </c>
      <c r="X20" s="135">
        <v>7306</v>
      </c>
      <c r="Y20" s="135">
        <v>7392</v>
      </c>
      <c r="Z20" s="136">
        <v>7861</v>
      </c>
      <c r="AA20" s="135">
        <v>1807</v>
      </c>
      <c r="AB20" s="135">
        <v>1912</v>
      </c>
      <c r="AC20" s="135">
        <v>2061</v>
      </c>
      <c r="AD20" s="135">
        <v>2224</v>
      </c>
      <c r="AE20" s="135">
        <v>2561</v>
      </c>
      <c r="AF20" s="135">
        <v>2704</v>
      </c>
      <c r="AG20" s="135">
        <v>2770</v>
      </c>
      <c r="AH20" s="135">
        <v>2787</v>
      </c>
      <c r="AI20" s="135">
        <v>2795</v>
      </c>
      <c r="AJ20" s="135">
        <v>2826</v>
      </c>
      <c r="AK20" s="135">
        <v>2946</v>
      </c>
      <c r="AL20" s="135">
        <v>2969</v>
      </c>
      <c r="AM20" s="135">
        <v>3267</v>
      </c>
      <c r="AN20" s="135">
        <v>3287</v>
      </c>
      <c r="AO20" s="135">
        <v>3624</v>
      </c>
      <c r="AP20" s="135">
        <v>3893</v>
      </c>
      <c r="AQ20" s="135">
        <v>4157</v>
      </c>
      <c r="AR20" s="135">
        <v>4435</v>
      </c>
      <c r="AS20" s="135">
        <v>4334</v>
      </c>
      <c r="AT20" s="135">
        <v>4478</v>
      </c>
      <c r="AU20" s="135">
        <v>4604</v>
      </c>
      <c r="AV20" s="135">
        <v>4823</v>
      </c>
      <c r="AW20" s="135">
        <v>4975</v>
      </c>
      <c r="AX20" s="135">
        <v>5239</v>
      </c>
      <c r="AY20" s="135">
        <v>5705</v>
      </c>
      <c r="AZ20" s="135">
        <v>5981</v>
      </c>
      <c r="BA20" s="135">
        <v>6457</v>
      </c>
      <c r="BB20" s="135">
        <v>6696</v>
      </c>
      <c r="BC20" s="135">
        <v>7306</v>
      </c>
      <c r="BD20" s="135">
        <v>6883</v>
      </c>
      <c r="BE20" s="135">
        <v>7392</v>
      </c>
      <c r="BF20" s="135">
        <v>7579</v>
      </c>
      <c r="BG20" s="135">
        <v>7861</v>
      </c>
    </row>
    <row r="21" spans="1:59">
      <c r="A21" s="134" t="s">
        <v>28</v>
      </c>
      <c r="B21" s="135">
        <v>2447</v>
      </c>
      <c r="C21" s="135">
        <v>62521</v>
      </c>
      <c r="D21" s="135">
        <v>63426</v>
      </c>
      <c r="E21" s="135">
        <v>54741</v>
      </c>
      <c r="F21" s="135">
        <v>29803</v>
      </c>
      <c r="G21" s="135">
        <v>31177</v>
      </c>
      <c r="H21" s="135">
        <v>34058</v>
      </c>
      <c r="I21" s="136">
        <v>32055</v>
      </c>
      <c r="J21" s="135">
        <v>2271</v>
      </c>
      <c r="K21" s="135">
        <v>2447</v>
      </c>
      <c r="L21" s="135">
        <v>19499</v>
      </c>
      <c r="M21" s="135">
        <v>62521</v>
      </c>
      <c r="N21" s="135">
        <v>60030</v>
      </c>
      <c r="O21" s="135">
        <v>63426</v>
      </c>
      <c r="P21" s="135">
        <v>60657</v>
      </c>
      <c r="Q21" s="135">
        <v>54741</v>
      </c>
      <c r="R21" s="135">
        <v>53285</v>
      </c>
      <c r="S21" s="135">
        <v>29803</v>
      </c>
      <c r="T21" s="135">
        <v>32030</v>
      </c>
      <c r="U21" s="135">
        <v>31177</v>
      </c>
      <c r="V21" s="135">
        <v>33437</v>
      </c>
      <c r="W21" s="135">
        <v>34058</v>
      </c>
      <c r="X21" s="135">
        <v>34093</v>
      </c>
      <c r="Y21" s="135">
        <v>32055</v>
      </c>
      <c r="Z21" s="136">
        <v>32504</v>
      </c>
      <c r="AA21" s="135">
        <v>2271</v>
      </c>
      <c r="AB21" s="135">
        <v>2337</v>
      </c>
      <c r="AC21" s="135">
        <v>2447</v>
      </c>
      <c r="AD21" s="135">
        <v>19398</v>
      </c>
      <c r="AE21" s="135">
        <v>19499</v>
      </c>
      <c r="AF21" s="135">
        <v>19980</v>
      </c>
      <c r="AG21" s="135">
        <v>62521</v>
      </c>
      <c r="AH21" s="135">
        <v>63081</v>
      </c>
      <c r="AI21" s="135">
        <v>60030</v>
      </c>
      <c r="AJ21" s="135">
        <v>58018</v>
      </c>
      <c r="AK21" s="135">
        <v>63426</v>
      </c>
      <c r="AL21" s="135">
        <v>59601</v>
      </c>
      <c r="AM21" s="135">
        <v>60657</v>
      </c>
      <c r="AN21" s="135">
        <v>56908</v>
      </c>
      <c r="AO21" s="135">
        <v>54741</v>
      </c>
      <c r="AP21" s="135">
        <v>58033</v>
      </c>
      <c r="AQ21" s="135">
        <v>53285</v>
      </c>
      <c r="AR21" s="135">
        <v>53504</v>
      </c>
      <c r="AS21" s="135">
        <v>29803</v>
      </c>
      <c r="AT21" s="135">
        <v>30293</v>
      </c>
      <c r="AU21" s="135">
        <v>32030</v>
      </c>
      <c r="AV21" s="135">
        <v>31881</v>
      </c>
      <c r="AW21" s="135">
        <v>31177</v>
      </c>
      <c r="AX21" s="135">
        <v>31919</v>
      </c>
      <c r="AY21" s="135">
        <v>33437</v>
      </c>
      <c r="AZ21" s="135">
        <v>34289</v>
      </c>
      <c r="BA21" s="135">
        <v>34058</v>
      </c>
      <c r="BB21" s="135">
        <v>33271</v>
      </c>
      <c r="BC21" s="135">
        <v>34093</v>
      </c>
      <c r="BD21" s="135">
        <v>35537</v>
      </c>
      <c r="BE21" s="135">
        <v>32055</v>
      </c>
      <c r="BF21" s="135">
        <v>31591</v>
      </c>
      <c r="BG21" s="135">
        <v>32504</v>
      </c>
    </row>
    <row r="22" spans="1:59">
      <c r="A22" s="134" t="s">
        <v>29</v>
      </c>
      <c r="B22" s="135">
        <v>16895</v>
      </c>
      <c r="C22" s="135">
        <v>19181</v>
      </c>
      <c r="D22" s="135">
        <v>18126</v>
      </c>
      <c r="E22" s="135">
        <v>21129</v>
      </c>
      <c r="F22" s="135">
        <v>21358</v>
      </c>
      <c r="G22" s="135">
        <v>21439</v>
      </c>
      <c r="H22" s="135">
        <v>17796</v>
      </c>
      <c r="I22" s="136">
        <v>21425</v>
      </c>
      <c r="J22" s="135">
        <v>16781</v>
      </c>
      <c r="K22" s="135">
        <v>16895</v>
      </c>
      <c r="L22" s="135">
        <v>17756</v>
      </c>
      <c r="M22" s="135">
        <v>19181</v>
      </c>
      <c r="N22" s="135">
        <v>19275</v>
      </c>
      <c r="O22" s="135">
        <v>18126</v>
      </c>
      <c r="P22" s="135">
        <v>20513</v>
      </c>
      <c r="Q22" s="135">
        <v>21129</v>
      </c>
      <c r="R22" s="135">
        <v>20483</v>
      </c>
      <c r="S22" s="135">
        <v>21358</v>
      </c>
      <c r="T22" s="135">
        <v>22146</v>
      </c>
      <c r="U22" s="135">
        <v>21439</v>
      </c>
      <c r="V22" s="135">
        <v>22185</v>
      </c>
      <c r="W22" s="135">
        <v>17796</v>
      </c>
      <c r="X22" s="135">
        <v>18225</v>
      </c>
      <c r="Y22" s="135">
        <v>21425</v>
      </c>
      <c r="Z22" s="136">
        <v>21178</v>
      </c>
      <c r="AA22" s="135">
        <v>16781</v>
      </c>
      <c r="AB22" s="135">
        <v>16796</v>
      </c>
      <c r="AC22" s="135">
        <v>16895</v>
      </c>
      <c r="AD22" s="135">
        <v>17459</v>
      </c>
      <c r="AE22" s="135">
        <v>17756</v>
      </c>
      <c r="AF22" s="135">
        <v>18449</v>
      </c>
      <c r="AG22" s="135">
        <v>19181</v>
      </c>
      <c r="AH22" s="135">
        <v>19139</v>
      </c>
      <c r="AI22" s="135">
        <v>19275</v>
      </c>
      <c r="AJ22" s="135">
        <v>19873</v>
      </c>
      <c r="AK22" s="135">
        <v>18126</v>
      </c>
      <c r="AL22" s="135">
        <v>19462</v>
      </c>
      <c r="AM22" s="135">
        <v>20513</v>
      </c>
      <c r="AN22" s="135">
        <v>20702</v>
      </c>
      <c r="AO22" s="135">
        <v>21129</v>
      </c>
      <c r="AP22" s="135">
        <v>19463</v>
      </c>
      <c r="AQ22" s="135">
        <v>20483</v>
      </c>
      <c r="AR22" s="135">
        <v>20627</v>
      </c>
      <c r="AS22" s="135">
        <v>21358</v>
      </c>
      <c r="AT22" s="135">
        <v>21544</v>
      </c>
      <c r="AU22" s="135">
        <v>22146</v>
      </c>
      <c r="AV22" s="135">
        <v>21853</v>
      </c>
      <c r="AW22" s="135">
        <v>21439</v>
      </c>
      <c r="AX22" s="135">
        <v>21077</v>
      </c>
      <c r="AY22" s="135">
        <v>22185</v>
      </c>
      <c r="AZ22" s="135">
        <v>21997</v>
      </c>
      <c r="BA22" s="135">
        <v>17796</v>
      </c>
      <c r="BB22" s="135">
        <v>17771</v>
      </c>
      <c r="BC22" s="135">
        <v>18225</v>
      </c>
      <c r="BD22" s="135">
        <v>18834</v>
      </c>
      <c r="BE22" s="135">
        <v>21425</v>
      </c>
      <c r="BF22" s="135">
        <v>20679</v>
      </c>
      <c r="BG22" s="135">
        <v>21178</v>
      </c>
    </row>
    <row r="23" spans="1:59">
      <c r="A23" s="134" t="s">
        <v>30</v>
      </c>
      <c r="B23" s="135">
        <v>110916</v>
      </c>
      <c r="C23" s="135">
        <v>197244</v>
      </c>
      <c r="D23" s="135">
        <v>209169</v>
      </c>
      <c r="E23" s="135">
        <v>218485</v>
      </c>
      <c r="F23" s="135">
        <v>194514</v>
      </c>
      <c r="G23" s="135">
        <v>180445</v>
      </c>
      <c r="H23" s="135">
        <v>169513</v>
      </c>
      <c r="I23" s="136">
        <v>174647</v>
      </c>
      <c r="J23" s="135">
        <v>107689</v>
      </c>
      <c r="K23" s="135">
        <v>110916</v>
      </c>
      <c r="L23" s="135">
        <v>137707</v>
      </c>
      <c r="M23" s="135">
        <v>197244</v>
      </c>
      <c r="N23" s="135">
        <v>195647</v>
      </c>
      <c r="O23" s="135">
        <v>209169</v>
      </c>
      <c r="P23" s="135">
        <v>217123</v>
      </c>
      <c r="Q23" s="135">
        <v>218485</v>
      </c>
      <c r="R23" s="135">
        <v>241559</v>
      </c>
      <c r="S23" s="135">
        <v>194514</v>
      </c>
      <c r="T23" s="135">
        <v>191119</v>
      </c>
      <c r="U23" s="135">
        <v>180445</v>
      </c>
      <c r="V23" s="135">
        <v>178417</v>
      </c>
      <c r="W23" s="135">
        <v>169513</v>
      </c>
      <c r="X23" s="135">
        <v>169262</v>
      </c>
      <c r="Y23" s="135">
        <v>174647</v>
      </c>
      <c r="Z23" s="136">
        <v>182091</v>
      </c>
      <c r="AA23" s="135">
        <v>107689</v>
      </c>
      <c r="AB23" s="135">
        <v>111457</v>
      </c>
      <c r="AC23" s="135">
        <v>110916</v>
      </c>
      <c r="AD23" s="135">
        <v>130899</v>
      </c>
      <c r="AE23" s="135">
        <v>137707</v>
      </c>
      <c r="AF23" s="135">
        <v>145021</v>
      </c>
      <c r="AG23" s="135">
        <v>197244</v>
      </c>
      <c r="AH23" s="135">
        <v>194187</v>
      </c>
      <c r="AI23" s="135">
        <v>195647</v>
      </c>
      <c r="AJ23" s="135">
        <v>202223</v>
      </c>
      <c r="AK23" s="135">
        <v>209169</v>
      </c>
      <c r="AL23" s="135">
        <v>203085</v>
      </c>
      <c r="AM23" s="135">
        <v>217123</v>
      </c>
      <c r="AN23" s="135">
        <v>221314</v>
      </c>
      <c r="AO23" s="135">
        <v>218485</v>
      </c>
      <c r="AP23" s="135">
        <v>248580</v>
      </c>
      <c r="AQ23" s="135">
        <v>241559</v>
      </c>
      <c r="AR23" s="135">
        <v>233199</v>
      </c>
      <c r="AS23" s="135">
        <v>194514</v>
      </c>
      <c r="AT23" s="135">
        <v>191207</v>
      </c>
      <c r="AU23" s="135">
        <v>191119</v>
      </c>
      <c r="AV23" s="135">
        <v>184852</v>
      </c>
      <c r="AW23" s="135">
        <v>180445</v>
      </c>
      <c r="AX23" s="135">
        <v>176014</v>
      </c>
      <c r="AY23" s="135">
        <v>178417</v>
      </c>
      <c r="AZ23" s="135">
        <v>177443</v>
      </c>
      <c r="BA23" s="135">
        <v>169513</v>
      </c>
      <c r="BB23" s="135">
        <v>164995</v>
      </c>
      <c r="BC23" s="135">
        <v>169262</v>
      </c>
      <c r="BD23" s="135">
        <v>175835</v>
      </c>
      <c r="BE23" s="135">
        <v>174647</v>
      </c>
      <c r="BF23" s="135">
        <v>174966</v>
      </c>
      <c r="BG23" s="135">
        <v>182091</v>
      </c>
    </row>
    <row r="24" spans="1:59">
      <c r="A24" s="134" t="s">
        <v>31</v>
      </c>
      <c r="B24" s="135"/>
      <c r="C24" s="135"/>
      <c r="D24" s="135"/>
      <c r="E24" s="135"/>
      <c r="F24" s="135"/>
      <c r="G24" s="135"/>
      <c r="H24" s="135">
        <v>297</v>
      </c>
      <c r="I24" s="136">
        <v>174</v>
      </c>
      <c r="J24" s="135"/>
      <c r="K24" s="135"/>
      <c r="L24" s="135"/>
      <c r="M24" s="135"/>
      <c r="N24" s="135"/>
      <c r="O24" s="135"/>
      <c r="P24" s="135"/>
      <c r="Q24" s="135"/>
      <c r="R24" s="135"/>
      <c r="S24" s="135"/>
      <c r="T24" s="135"/>
      <c r="U24" s="135"/>
      <c r="V24" s="135">
        <v>359</v>
      </c>
      <c r="W24" s="135">
        <v>297</v>
      </c>
      <c r="X24" s="135">
        <v>236</v>
      </c>
      <c r="Y24" s="135">
        <v>174</v>
      </c>
      <c r="Z24" s="136">
        <v>113</v>
      </c>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v>359</v>
      </c>
      <c r="AZ24" s="135">
        <v>328</v>
      </c>
      <c r="BA24" s="135">
        <v>297</v>
      </c>
      <c r="BB24" s="135">
        <v>267</v>
      </c>
      <c r="BC24" s="135">
        <v>236</v>
      </c>
      <c r="BD24" s="135">
        <v>205</v>
      </c>
      <c r="BE24" s="135">
        <v>174</v>
      </c>
      <c r="BF24" s="135">
        <v>143</v>
      </c>
      <c r="BG24" s="135">
        <v>113</v>
      </c>
    </row>
    <row r="25" spans="1:59">
      <c r="A25" s="134" t="s">
        <v>32</v>
      </c>
      <c r="B25" s="135">
        <v>152939</v>
      </c>
      <c r="C25" s="135">
        <v>256341</v>
      </c>
      <c r="D25" s="135">
        <v>283171</v>
      </c>
      <c r="E25" s="135">
        <v>293097</v>
      </c>
      <c r="F25" s="135">
        <v>295775</v>
      </c>
      <c r="G25" s="135">
        <v>319628</v>
      </c>
      <c r="H25" s="135">
        <v>307626</v>
      </c>
      <c r="I25" s="136">
        <v>308157</v>
      </c>
      <c r="J25" s="135">
        <v>145506</v>
      </c>
      <c r="K25" s="135">
        <v>152939</v>
      </c>
      <c r="L25" s="135">
        <v>184317</v>
      </c>
      <c r="M25" s="135">
        <v>256341</v>
      </c>
      <c r="N25" s="135">
        <v>275773</v>
      </c>
      <c r="O25" s="135">
        <v>283171</v>
      </c>
      <c r="P25" s="135">
        <v>294145</v>
      </c>
      <c r="Q25" s="135">
        <v>293097</v>
      </c>
      <c r="R25" s="135">
        <v>317326</v>
      </c>
      <c r="S25" s="135">
        <v>295775</v>
      </c>
      <c r="T25" s="135">
        <v>336110</v>
      </c>
      <c r="U25" s="135">
        <v>319628</v>
      </c>
      <c r="V25" s="135">
        <v>309382</v>
      </c>
      <c r="W25" s="135">
        <v>307626</v>
      </c>
      <c r="X25" s="135">
        <v>310419</v>
      </c>
      <c r="Y25" s="135">
        <v>308157</v>
      </c>
      <c r="Z25" s="136">
        <v>310816</v>
      </c>
      <c r="AA25" s="135">
        <v>145506</v>
      </c>
      <c r="AB25" s="135">
        <v>150587</v>
      </c>
      <c r="AC25" s="135">
        <v>152939</v>
      </c>
      <c r="AD25" s="135">
        <v>178109</v>
      </c>
      <c r="AE25" s="135">
        <v>184317</v>
      </c>
      <c r="AF25" s="135">
        <v>223933</v>
      </c>
      <c r="AG25" s="135">
        <v>256341</v>
      </c>
      <c r="AH25" s="135">
        <v>256643</v>
      </c>
      <c r="AI25" s="135">
        <v>275773</v>
      </c>
      <c r="AJ25" s="135">
        <v>274902</v>
      </c>
      <c r="AK25" s="135">
        <v>283171</v>
      </c>
      <c r="AL25" s="135">
        <v>269216</v>
      </c>
      <c r="AM25" s="135">
        <v>294145</v>
      </c>
      <c r="AN25" s="135">
        <v>291479</v>
      </c>
      <c r="AO25" s="135">
        <v>293097</v>
      </c>
      <c r="AP25" s="135">
        <v>326804</v>
      </c>
      <c r="AQ25" s="135">
        <v>317326</v>
      </c>
      <c r="AR25" s="135">
        <v>326955</v>
      </c>
      <c r="AS25" s="135">
        <v>295775</v>
      </c>
      <c r="AT25" s="135">
        <v>339319</v>
      </c>
      <c r="AU25" s="135">
        <v>336110</v>
      </c>
      <c r="AV25" s="135">
        <v>321022</v>
      </c>
      <c r="AW25" s="135">
        <v>319628</v>
      </c>
      <c r="AX25" s="135">
        <v>307910</v>
      </c>
      <c r="AY25" s="135">
        <v>309382</v>
      </c>
      <c r="AZ25" s="135">
        <v>316520</v>
      </c>
      <c r="BA25" s="135">
        <v>307626</v>
      </c>
      <c r="BB25" s="135">
        <v>304198</v>
      </c>
      <c r="BC25" s="135">
        <v>310419</v>
      </c>
      <c r="BD25" s="135">
        <v>301625</v>
      </c>
      <c r="BE25" s="135">
        <v>308157</v>
      </c>
      <c r="BF25" s="135">
        <v>303638</v>
      </c>
      <c r="BG25" s="135">
        <v>310816</v>
      </c>
    </row>
    <row r="26" spans="1:59">
      <c r="A26" s="134" t="s">
        <v>33</v>
      </c>
      <c r="B26" s="135">
        <v>300</v>
      </c>
      <c r="C26" s="135">
        <v>39402</v>
      </c>
      <c r="D26" s="135">
        <v>5824</v>
      </c>
      <c r="E26" s="135">
        <v>9610</v>
      </c>
      <c r="F26" s="135">
        <v>26609</v>
      </c>
      <c r="G26" s="135">
        <v>16034</v>
      </c>
      <c r="H26" s="135">
        <v>17309</v>
      </c>
      <c r="I26" s="136">
        <v>3154</v>
      </c>
      <c r="J26" s="135">
        <v>8237</v>
      </c>
      <c r="K26" s="135">
        <v>300</v>
      </c>
      <c r="L26" s="135">
        <v>5109</v>
      </c>
      <c r="M26" s="135">
        <v>39402</v>
      </c>
      <c r="N26" s="135">
        <v>40727</v>
      </c>
      <c r="O26" s="135">
        <v>5824</v>
      </c>
      <c r="P26" s="135">
        <v>8693</v>
      </c>
      <c r="Q26" s="135">
        <v>9610</v>
      </c>
      <c r="R26" s="135">
        <v>29067</v>
      </c>
      <c r="S26" s="135">
        <v>26609</v>
      </c>
      <c r="T26" s="135">
        <v>31517</v>
      </c>
      <c r="U26" s="135">
        <v>16034</v>
      </c>
      <c r="V26" s="135">
        <v>16974</v>
      </c>
      <c r="W26" s="135">
        <v>17309</v>
      </c>
      <c r="X26" s="135">
        <v>17172</v>
      </c>
      <c r="Y26" s="135">
        <v>3154</v>
      </c>
      <c r="Z26" s="136">
        <v>1710</v>
      </c>
      <c r="AA26" s="135">
        <v>8237</v>
      </c>
      <c r="AB26" s="135">
        <v>5737</v>
      </c>
      <c r="AC26" s="135">
        <v>300</v>
      </c>
      <c r="AD26" s="135">
        <v>30888</v>
      </c>
      <c r="AE26" s="135">
        <v>5109</v>
      </c>
      <c r="AF26" s="135">
        <v>40650</v>
      </c>
      <c r="AG26" s="135">
        <v>39402</v>
      </c>
      <c r="AH26" s="135">
        <v>54646</v>
      </c>
      <c r="AI26" s="135">
        <v>40727</v>
      </c>
      <c r="AJ26" s="135">
        <v>41096</v>
      </c>
      <c r="AK26" s="135">
        <v>5824</v>
      </c>
      <c r="AL26" s="135">
        <v>11711</v>
      </c>
      <c r="AM26" s="135">
        <v>8693</v>
      </c>
      <c r="AN26" s="135">
        <v>13582</v>
      </c>
      <c r="AO26" s="135">
        <v>9610</v>
      </c>
      <c r="AP26" s="135">
        <v>26770</v>
      </c>
      <c r="AQ26" s="135">
        <v>29067</v>
      </c>
      <c r="AR26" s="135">
        <v>32451</v>
      </c>
      <c r="AS26" s="135">
        <v>26609</v>
      </c>
      <c r="AT26" s="135">
        <v>28322</v>
      </c>
      <c r="AU26" s="135">
        <v>31517</v>
      </c>
      <c r="AV26" s="135">
        <v>19853</v>
      </c>
      <c r="AW26" s="135">
        <v>16034</v>
      </c>
      <c r="AX26" s="135">
        <v>16265</v>
      </c>
      <c r="AY26" s="135">
        <v>16974</v>
      </c>
      <c r="AZ26" s="135">
        <v>17157</v>
      </c>
      <c r="BA26" s="135">
        <v>17309</v>
      </c>
      <c r="BB26" s="135">
        <v>16655</v>
      </c>
      <c r="BC26" s="135">
        <v>17172</v>
      </c>
      <c r="BD26" s="135">
        <v>3147</v>
      </c>
      <c r="BE26" s="135">
        <v>3154</v>
      </c>
      <c r="BF26" s="135">
        <v>3168</v>
      </c>
      <c r="BG26" s="135">
        <v>1710</v>
      </c>
    </row>
    <row r="27" spans="1:59">
      <c r="A27" s="134" t="s">
        <v>34</v>
      </c>
      <c r="B27" s="135">
        <v>4850</v>
      </c>
      <c r="C27" s="135">
        <v>4364</v>
      </c>
      <c r="D27" s="135">
        <v>2731</v>
      </c>
      <c r="E27" s="135">
        <v>8468</v>
      </c>
      <c r="F27" s="135">
        <v>7094</v>
      </c>
      <c r="G27" s="135">
        <v>30533</v>
      </c>
      <c r="H27" s="135">
        <v>16001</v>
      </c>
      <c r="I27" s="136">
        <v>28257</v>
      </c>
      <c r="J27" s="135"/>
      <c r="K27" s="135">
        <v>4850</v>
      </c>
      <c r="L27" s="135"/>
      <c r="M27" s="135">
        <v>4364</v>
      </c>
      <c r="N27" s="135"/>
      <c r="O27" s="135">
        <v>2731</v>
      </c>
      <c r="P27" s="135"/>
      <c r="Q27" s="135">
        <v>8468</v>
      </c>
      <c r="R27" s="135"/>
      <c r="S27" s="135">
        <v>7094</v>
      </c>
      <c r="T27" s="135">
        <v>25856</v>
      </c>
      <c r="U27" s="135">
        <v>30533</v>
      </c>
      <c r="V27" s="135">
        <v>20900</v>
      </c>
      <c r="W27" s="135">
        <v>16001</v>
      </c>
      <c r="X27" s="135">
        <v>10863</v>
      </c>
      <c r="Y27" s="135">
        <v>28257</v>
      </c>
      <c r="Z27" s="136">
        <v>18064</v>
      </c>
      <c r="AA27" s="135"/>
      <c r="AB27" s="135"/>
      <c r="AC27" s="135">
        <v>4850</v>
      </c>
      <c r="AD27" s="135"/>
      <c r="AE27" s="135"/>
      <c r="AF27" s="135"/>
      <c r="AG27" s="135">
        <v>4364</v>
      </c>
      <c r="AH27" s="135"/>
      <c r="AI27" s="135"/>
      <c r="AJ27" s="135"/>
      <c r="AK27" s="135">
        <v>2731</v>
      </c>
      <c r="AL27" s="135"/>
      <c r="AM27" s="135"/>
      <c r="AN27" s="135"/>
      <c r="AO27" s="135">
        <v>8468</v>
      </c>
      <c r="AP27" s="135"/>
      <c r="AQ27" s="135"/>
      <c r="AR27" s="135"/>
      <c r="AS27" s="135">
        <v>7094</v>
      </c>
      <c r="AT27" s="135">
        <v>6126</v>
      </c>
      <c r="AU27" s="135">
        <v>25856</v>
      </c>
      <c r="AV27" s="135">
        <v>25954</v>
      </c>
      <c r="AW27" s="135">
        <v>30533</v>
      </c>
      <c r="AX27" s="135">
        <v>30714</v>
      </c>
      <c r="AY27" s="135">
        <v>20900</v>
      </c>
      <c r="AZ27" s="135">
        <v>21045</v>
      </c>
      <c r="BA27" s="135">
        <v>16001</v>
      </c>
      <c r="BB27" s="135">
        <v>15911</v>
      </c>
      <c r="BC27" s="135">
        <v>10863</v>
      </c>
      <c r="BD27" s="135">
        <v>28347</v>
      </c>
      <c r="BE27" s="135">
        <v>28257</v>
      </c>
      <c r="BF27" s="135">
        <v>28139</v>
      </c>
      <c r="BG27" s="135">
        <v>18064</v>
      </c>
    </row>
    <row r="28" spans="1:59">
      <c r="A28" s="134" t="s">
        <v>35</v>
      </c>
      <c r="B28" s="135"/>
      <c r="C28" s="135"/>
      <c r="D28" s="135"/>
      <c r="E28" s="135"/>
      <c r="F28" s="135"/>
      <c r="G28" s="135"/>
      <c r="H28" s="135"/>
      <c r="I28" s="136"/>
      <c r="J28" s="135"/>
      <c r="K28" s="135"/>
      <c r="L28" s="135"/>
      <c r="M28" s="135"/>
      <c r="N28" s="135"/>
      <c r="O28" s="135"/>
      <c r="P28" s="135"/>
      <c r="Q28" s="135"/>
      <c r="R28" s="135"/>
      <c r="S28" s="135"/>
      <c r="T28" s="135"/>
      <c r="U28" s="135"/>
      <c r="V28" s="135"/>
      <c r="W28" s="135"/>
      <c r="X28" s="135"/>
      <c r="Y28" s="135"/>
      <c r="Z28" s="136">
        <v>10379</v>
      </c>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v>10671</v>
      </c>
      <c r="BG28" s="135">
        <v>10379</v>
      </c>
    </row>
    <row r="29" spans="1:59">
      <c r="A29" s="134" t="s">
        <v>36</v>
      </c>
      <c r="B29" s="135">
        <v>4602</v>
      </c>
      <c r="C29" s="135">
        <v>4974</v>
      </c>
      <c r="D29" s="135">
        <v>5641</v>
      </c>
      <c r="E29" s="135">
        <v>4395</v>
      </c>
      <c r="F29" s="135">
        <v>1720</v>
      </c>
      <c r="G29" s="135">
        <v>3163</v>
      </c>
      <c r="H29" s="135">
        <v>7302</v>
      </c>
      <c r="I29" s="136">
        <v>6119</v>
      </c>
      <c r="J29" s="135">
        <v>3559</v>
      </c>
      <c r="K29" s="135">
        <v>4602</v>
      </c>
      <c r="L29" s="135">
        <v>3519</v>
      </c>
      <c r="M29" s="135">
        <v>4974</v>
      </c>
      <c r="N29" s="135">
        <v>3826</v>
      </c>
      <c r="O29" s="135">
        <v>5641</v>
      </c>
      <c r="P29" s="135">
        <v>4050</v>
      </c>
      <c r="Q29" s="135">
        <v>4395</v>
      </c>
      <c r="R29" s="135">
        <v>1708</v>
      </c>
      <c r="S29" s="135">
        <v>1720</v>
      </c>
      <c r="T29" s="135">
        <v>2193</v>
      </c>
      <c r="U29" s="135">
        <v>3163</v>
      </c>
      <c r="V29" s="135">
        <v>4242</v>
      </c>
      <c r="W29" s="135">
        <v>7302</v>
      </c>
      <c r="X29" s="135">
        <v>4791</v>
      </c>
      <c r="Y29" s="135">
        <v>6119</v>
      </c>
      <c r="Z29" s="136">
        <v>4401</v>
      </c>
      <c r="AA29" s="135">
        <v>3559</v>
      </c>
      <c r="AB29" s="135">
        <v>1782</v>
      </c>
      <c r="AC29" s="135">
        <v>4602</v>
      </c>
      <c r="AD29" s="135">
        <v>1534</v>
      </c>
      <c r="AE29" s="135">
        <v>3519</v>
      </c>
      <c r="AF29" s="135">
        <v>2023</v>
      </c>
      <c r="AG29" s="135">
        <v>4974</v>
      </c>
      <c r="AH29" s="135">
        <v>1728</v>
      </c>
      <c r="AI29" s="135">
        <v>3826</v>
      </c>
      <c r="AJ29" s="135">
        <v>2352</v>
      </c>
      <c r="AK29" s="135">
        <v>5641</v>
      </c>
      <c r="AL29" s="135">
        <v>1863</v>
      </c>
      <c r="AM29" s="135">
        <v>4050</v>
      </c>
      <c r="AN29" s="135">
        <v>1661</v>
      </c>
      <c r="AO29" s="135">
        <v>4395</v>
      </c>
      <c r="AP29" s="135">
        <v>1985</v>
      </c>
      <c r="AQ29" s="135">
        <v>1708</v>
      </c>
      <c r="AR29" s="135">
        <v>30</v>
      </c>
      <c r="AS29" s="135">
        <v>1720</v>
      </c>
      <c r="AT29" s="135">
        <v>966</v>
      </c>
      <c r="AU29" s="135">
        <v>2193</v>
      </c>
      <c r="AV29" s="135">
        <v>2040</v>
      </c>
      <c r="AW29" s="135">
        <v>3163</v>
      </c>
      <c r="AX29" s="135">
        <v>2082</v>
      </c>
      <c r="AY29" s="135">
        <v>4242</v>
      </c>
      <c r="AZ29" s="135">
        <v>4739</v>
      </c>
      <c r="BA29" s="135">
        <v>7302</v>
      </c>
      <c r="BB29" s="135">
        <v>2149</v>
      </c>
      <c r="BC29" s="135">
        <v>4791</v>
      </c>
      <c r="BD29" s="135">
        <v>3003</v>
      </c>
      <c r="BE29" s="135">
        <v>6119</v>
      </c>
      <c r="BF29" s="135">
        <v>1752</v>
      </c>
      <c r="BG29" s="135">
        <v>4401</v>
      </c>
    </row>
    <row r="30" spans="1:59">
      <c r="A30" s="134" t="s">
        <v>37</v>
      </c>
      <c r="B30" s="135">
        <v>1633</v>
      </c>
      <c r="C30" s="135">
        <v>1752</v>
      </c>
      <c r="D30" s="135">
        <v>2283</v>
      </c>
      <c r="E30" s="135">
        <v>2318</v>
      </c>
      <c r="F30" s="135">
        <v>1250</v>
      </c>
      <c r="G30" s="135">
        <v>2196</v>
      </c>
      <c r="H30" s="135">
        <v>2446</v>
      </c>
      <c r="I30" s="136">
        <v>3390</v>
      </c>
      <c r="J30" s="135">
        <v>1652</v>
      </c>
      <c r="K30" s="135">
        <v>1633</v>
      </c>
      <c r="L30" s="135">
        <v>1668</v>
      </c>
      <c r="M30" s="135">
        <v>1752</v>
      </c>
      <c r="N30" s="135">
        <v>1925</v>
      </c>
      <c r="O30" s="135">
        <v>2283</v>
      </c>
      <c r="P30" s="135">
        <v>2066</v>
      </c>
      <c r="Q30" s="135">
        <v>2318</v>
      </c>
      <c r="R30" s="135">
        <v>1299</v>
      </c>
      <c r="S30" s="135">
        <v>1250</v>
      </c>
      <c r="T30" s="135">
        <v>2401</v>
      </c>
      <c r="U30" s="135">
        <v>2196</v>
      </c>
      <c r="V30" s="135">
        <v>2381</v>
      </c>
      <c r="W30" s="135">
        <v>2446</v>
      </c>
      <c r="X30" s="135">
        <v>2487</v>
      </c>
      <c r="Y30" s="135">
        <v>3390</v>
      </c>
      <c r="Z30" s="136">
        <v>2611</v>
      </c>
      <c r="AA30" s="135">
        <v>1652</v>
      </c>
      <c r="AB30" s="135">
        <v>787</v>
      </c>
      <c r="AC30" s="135">
        <v>1633</v>
      </c>
      <c r="AD30" s="135">
        <v>878</v>
      </c>
      <c r="AE30" s="135">
        <v>1668</v>
      </c>
      <c r="AF30" s="135">
        <v>939</v>
      </c>
      <c r="AG30" s="135">
        <v>1752</v>
      </c>
      <c r="AH30" s="135">
        <v>1011</v>
      </c>
      <c r="AI30" s="135">
        <v>1925</v>
      </c>
      <c r="AJ30" s="135">
        <v>1125</v>
      </c>
      <c r="AK30" s="135">
        <v>2283</v>
      </c>
      <c r="AL30" s="135">
        <v>1008</v>
      </c>
      <c r="AM30" s="135">
        <v>2066</v>
      </c>
      <c r="AN30" s="135">
        <v>1213</v>
      </c>
      <c r="AO30" s="135">
        <v>2318</v>
      </c>
      <c r="AP30" s="135">
        <v>1169</v>
      </c>
      <c r="AQ30" s="135">
        <v>1299</v>
      </c>
      <c r="AR30" s="135">
        <v>633</v>
      </c>
      <c r="AS30" s="135">
        <v>1250</v>
      </c>
      <c r="AT30" s="135">
        <v>1221</v>
      </c>
      <c r="AU30" s="135">
        <v>2401</v>
      </c>
      <c r="AV30" s="135">
        <v>1359</v>
      </c>
      <c r="AW30" s="135">
        <v>2196</v>
      </c>
      <c r="AX30" s="135">
        <v>1205</v>
      </c>
      <c r="AY30" s="135">
        <v>2381</v>
      </c>
      <c r="AZ30" s="135">
        <v>1350</v>
      </c>
      <c r="BA30" s="135">
        <v>2446</v>
      </c>
      <c r="BB30" s="135">
        <v>1227</v>
      </c>
      <c r="BC30" s="135">
        <v>2487</v>
      </c>
      <c r="BD30" s="135">
        <v>1450</v>
      </c>
      <c r="BE30" s="135">
        <v>3390</v>
      </c>
      <c r="BF30" s="135">
        <v>1314</v>
      </c>
      <c r="BG30" s="135">
        <v>2611</v>
      </c>
    </row>
    <row r="31" spans="1:59">
      <c r="A31" s="134" t="s">
        <v>38</v>
      </c>
      <c r="B31" s="135"/>
      <c r="C31" s="135"/>
      <c r="D31" s="135"/>
      <c r="E31" s="135"/>
      <c r="F31" s="135"/>
      <c r="G31" s="135"/>
      <c r="H31" s="135"/>
      <c r="I31" s="136"/>
      <c r="J31" s="135"/>
      <c r="K31" s="135"/>
      <c r="L31" s="135"/>
      <c r="M31" s="135"/>
      <c r="N31" s="135"/>
      <c r="O31" s="135"/>
      <c r="P31" s="135"/>
      <c r="Q31" s="135"/>
      <c r="R31" s="135"/>
      <c r="S31" s="135"/>
      <c r="T31" s="135"/>
      <c r="U31" s="135"/>
      <c r="V31" s="135"/>
      <c r="W31" s="135"/>
      <c r="X31" s="135"/>
      <c r="Y31" s="135"/>
      <c r="Z31" s="136">
        <v>56669</v>
      </c>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v>49913</v>
      </c>
      <c r="BG31" s="135">
        <v>56669</v>
      </c>
    </row>
    <row r="32" spans="1:59">
      <c r="A32" s="134" t="s">
        <v>39</v>
      </c>
      <c r="B32" s="135">
        <v>33357</v>
      </c>
      <c r="C32" s="135">
        <v>114043</v>
      </c>
      <c r="D32" s="135">
        <v>63907</v>
      </c>
      <c r="E32" s="135">
        <v>71222</v>
      </c>
      <c r="F32" s="135">
        <v>90428</v>
      </c>
      <c r="G32" s="135">
        <v>117910</v>
      </c>
      <c r="H32" s="135">
        <v>100687</v>
      </c>
      <c r="I32" s="136">
        <v>103922</v>
      </c>
      <c r="J32" s="135">
        <v>36833</v>
      </c>
      <c r="K32" s="135">
        <v>33357</v>
      </c>
      <c r="L32" s="135">
        <v>42333</v>
      </c>
      <c r="M32" s="135">
        <v>114043</v>
      </c>
      <c r="N32" s="135">
        <v>94510</v>
      </c>
      <c r="O32" s="135">
        <v>63907</v>
      </c>
      <c r="P32" s="135">
        <v>67914</v>
      </c>
      <c r="Q32" s="135">
        <v>71222</v>
      </c>
      <c r="R32" s="135">
        <v>84682</v>
      </c>
      <c r="S32" s="135">
        <v>90428</v>
      </c>
      <c r="T32" s="135">
        <v>119706</v>
      </c>
      <c r="U32" s="135">
        <v>117910</v>
      </c>
      <c r="V32" s="135">
        <v>101497</v>
      </c>
      <c r="W32" s="135">
        <v>100687</v>
      </c>
      <c r="X32" s="135">
        <v>98351</v>
      </c>
      <c r="Y32" s="135">
        <v>103922</v>
      </c>
      <c r="Z32" s="136">
        <v>93835</v>
      </c>
      <c r="AA32" s="135">
        <v>36833</v>
      </c>
      <c r="AB32" s="135">
        <v>34518</v>
      </c>
      <c r="AC32" s="135">
        <v>33357</v>
      </c>
      <c r="AD32" s="135">
        <v>62926</v>
      </c>
      <c r="AE32" s="135">
        <v>42333</v>
      </c>
      <c r="AF32" s="135">
        <v>99043</v>
      </c>
      <c r="AG32" s="135">
        <v>114043</v>
      </c>
      <c r="AH32" s="135">
        <v>121604</v>
      </c>
      <c r="AI32" s="135">
        <v>94510</v>
      </c>
      <c r="AJ32" s="135">
        <v>98624</v>
      </c>
      <c r="AK32" s="135">
        <v>63907</v>
      </c>
      <c r="AL32" s="135">
        <v>61514</v>
      </c>
      <c r="AM32" s="135">
        <v>67914</v>
      </c>
      <c r="AN32" s="135">
        <v>69394</v>
      </c>
      <c r="AO32" s="135">
        <v>71222</v>
      </c>
      <c r="AP32" s="135">
        <v>87805</v>
      </c>
      <c r="AQ32" s="135">
        <v>84682</v>
      </c>
      <c r="AR32" s="135">
        <v>84741</v>
      </c>
      <c r="AS32" s="135">
        <v>90428</v>
      </c>
      <c r="AT32" s="135">
        <v>92884</v>
      </c>
      <c r="AU32" s="135">
        <v>119706</v>
      </c>
      <c r="AV32" s="135">
        <v>113030</v>
      </c>
      <c r="AW32" s="135">
        <v>117910</v>
      </c>
      <c r="AX32" s="135">
        <v>107998</v>
      </c>
      <c r="AY32" s="135">
        <v>101497</v>
      </c>
      <c r="AZ32" s="135">
        <v>107098</v>
      </c>
      <c r="BA32" s="135">
        <v>100687</v>
      </c>
      <c r="BB32" s="135">
        <v>92561</v>
      </c>
      <c r="BC32" s="135">
        <v>98351</v>
      </c>
      <c r="BD32" s="135">
        <v>99127</v>
      </c>
      <c r="BE32" s="135">
        <v>103922</v>
      </c>
      <c r="BF32" s="135">
        <v>94959</v>
      </c>
      <c r="BG32" s="135">
        <v>93835</v>
      </c>
    </row>
    <row r="33" spans="1:59">
      <c r="A33" s="134" t="s">
        <v>40</v>
      </c>
      <c r="B33" s="135"/>
      <c r="C33" s="135"/>
      <c r="D33" s="135"/>
      <c r="E33" s="135"/>
      <c r="F33" s="135"/>
      <c r="G33" s="135"/>
      <c r="H33" s="135"/>
      <c r="I33" s="136"/>
      <c r="J33" s="135"/>
      <c r="K33" s="135"/>
      <c r="L33" s="135"/>
      <c r="M33" s="135"/>
      <c r="N33" s="135"/>
      <c r="O33" s="135"/>
      <c r="P33" s="135"/>
      <c r="Q33" s="135"/>
      <c r="R33" s="135"/>
      <c r="S33" s="135"/>
      <c r="T33" s="135"/>
      <c r="U33" s="135"/>
      <c r="V33" s="135"/>
      <c r="W33" s="135"/>
      <c r="X33" s="135"/>
      <c r="Y33" s="135"/>
      <c r="Z33" s="136">
        <v>42310</v>
      </c>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v>42310</v>
      </c>
      <c r="BG33" s="135">
        <v>42310</v>
      </c>
    </row>
    <row r="34" spans="1:59">
      <c r="A34" s="134" t="s">
        <v>41</v>
      </c>
      <c r="B34" s="135">
        <v>11931</v>
      </c>
      <c r="C34" s="135">
        <v>40699</v>
      </c>
      <c r="D34" s="135">
        <v>64849</v>
      </c>
      <c r="E34" s="135">
        <v>70698</v>
      </c>
      <c r="F34" s="135">
        <v>92808</v>
      </c>
      <c r="G34" s="135">
        <v>111989</v>
      </c>
      <c r="H34" s="135">
        <v>96398</v>
      </c>
      <c r="I34" s="136">
        <v>68204</v>
      </c>
      <c r="J34" s="135">
        <v>9250</v>
      </c>
      <c r="K34" s="135">
        <v>11931</v>
      </c>
      <c r="L34" s="135">
        <v>34520</v>
      </c>
      <c r="M34" s="135">
        <v>40699</v>
      </c>
      <c r="N34" s="135">
        <v>66226</v>
      </c>
      <c r="O34" s="135">
        <v>64849</v>
      </c>
      <c r="P34" s="135">
        <v>79611</v>
      </c>
      <c r="Q34" s="135">
        <v>70698</v>
      </c>
      <c r="R34" s="135">
        <v>74392</v>
      </c>
      <c r="S34" s="135">
        <v>92808</v>
      </c>
      <c r="T34" s="135">
        <v>116740</v>
      </c>
      <c r="U34" s="135">
        <v>111989</v>
      </c>
      <c r="V34" s="135">
        <v>96753</v>
      </c>
      <c r="W34" s="135">
        <v>96398</v>
      </c>
      <c r="X34" s="135">
        <v>85970</v>
      </c>
      <c r="Y34" s="135">
        <v>68204</v>
      </c>
      <c r="Z34" s="136">
        <v>67979</v>
      </c>
      <c r="AA34" s="135">
        <v>9250</v>
      </c>
      <c r="AB34" s="135">
        <v>13000</v>
      </c>
      <c r="AC34" s="135">
        <v>11931</v>
      </c>
      <c r="AD34" s="135">
        <v>10773</v>
      </c>
      <c r="AE34" s="135">
        <v>34520</v>
      </c>
      <c r="AF34" s="135">
        <v>33215</v>
      </c>
      <c r="AG34" s="135">
        <v>40699</v>
      </c>
      <c r="AH34" s="135">
        <v>39588</v>
      </c>
      <c r="AI34" s="135">
        <v>66226</v>
      </c>
      <c r="AJ34" s="135">
        <v>64728</v>
      </c>
      <c r="AK34" s="135">
        <v>64849</v>
      </c>
      <c r="AL34" s="135">
        <v>64389</v>
      </c>
      <c r="AM34" s="135">
        <v>79611</v>
      </c>
      <c r="AN34" s="135">
        <v>74134</v>
      </c>
      <c r="AO34" s="135">
        <v>70698</v>
      </c>
      <c r="AP34" s="135">
        <v>71141</v>
      </c>
      <c r="AQ34" s="135">
        <v>74392</v>
      </c>
      <c r="AR34" s="135">
        <v>92783</v>
      </c>
      <c r="AS34" s="135">
        <v>92808</v>
      </c>
      <c r="AT34" s="135">
        <v>140863</v>
      </c>
      <c r="AU34" s="135">
        <v>116740</v>
      </c>
      <c r="AV34" s="135">
        <v>116755</v>
      </c>
      <c r="AW34" s="135">
        <v>111989</v>
      </c>
      <c r="AX34" s="135">
        <v>111892</v>
      </c>
      <c r="AY34" s="135">
        <v>96753</v>
      </c>
      <c r="AZ34" s="135">
        <v>96628</v>
      </c>
      <c r="BA34" s="135">
        <v>96398</v>
      </c>
      <c r="BB34" s="135">
        <v>96165</v>
      </c>
      <c r="BC34" s="135">
        <v>85970</v>
      </c>
      <c r="BD34" s="135">
        <v>68355</v>
      </c>
      <c r="BE34" s="135">
        <v>68204</v>
      </c>
      <c r="BF34" s="135">
        <v>68101</v>
      </c>
      <c r="BG34" s="135">
        <v>67979</v>
      </c>
    </row>
    <row r="35" spans="1:59">
      <c r="A35" s="134" t="s">
        <v>42</v>
      </c>
      <c r="B35" s="135"/>
      <c r="C35" s="135"/>
      <c r="D35" s="135"/>
      <c r="E35" s="135"/>
      <c r="F35" s="135"/>
      <c r="G35" s="135"/>
      <c r="H35" s="135"/>
      <c r="I35" s="136"/>
      <c r="J35" s="135"/>
      <c r="K35" s="135"/>
      <c r="L35" s="135"/>
      <c r="M35" s="135"/>
      <c r="N35" s="135"/>
      <c r="O35" s="135"/>
      <c r="P35" s="135"/>
      <c r="Q35" s="135"/>
      <c r="R35" s="135"/>
      <c r="S35" s="135"/>
      <c r="T35" s="135"/>
      <c r="U35" s="135"/>
      <c r="V35" s="135"/>
      <c r="W35" s="135"/>
      <c r="X35" s="135"/>
      <c r="Y35" s="135"/>
      <c r="Z35" s="136">
        <v>22200</v>
      </c>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v>19316</v>
      </c>
      <c r="BG35" s="135">
        <v>22200</v>
      </c>
    </row>
    <row r="36" spans="1:59">
      <c r="A36" s="134" t="s">
        <v>43</v>
      </c>
      <c r="B36" s="135"/>
      <c r="C36" s="135"/>
      <c r="D36" s="135"/>
      <c r="E36" s="135"/>
      <c r="F36" s="135">
        <v>1525</v>
      </c>
      <c r="G36" s="135">
        <v>1618</v>
      </c>
      <c r="H36" s="135">
        <v>1658</v>
      </c>
      <c r="I36" s="136">
        <v>1709</v>
      </c>
      <c r="J36" s="135"/>
      <c r="K36" s="135"/>
      <c r="L36" s="135"/>
      <c r="M36" s="135"/>
      <c r="N36" s="135"/>
      <c r="O36" s="135"/>
      <c r="P36" s="135"/>
      <c r="Q36" s="135"/>
      <c r="R36" s="135">
        <v>2370</v>
      </c>
      <c r="S36" s="135">
        <v>1525</v>
      </c>
      <c r="T36" s="135">
        <v>1671</v>
      </c>
      <c r="U36" s="135">
        <v>1618</v>
      </c>
      <c r="V36" s="135">
        <v>1708</v>
      </c>
      <c r="W36" s="135">
        <v>1658</v>
      </c>
      <c r="X36" s="135">
        <v>1659</v>
      </c>
      <c r="Y36" s="135">
        <v>1709</v>
      </c>
      <c r="Z36" s="136">
        <v>1737</v>
      </c>
      <c r="AA36" s="135"/>
      <c r="AB36" s="135"/>
      <c r="AC36" s="135"/>
      <c r="AD36" s="135"/>
      <c r="AE36" s="135"/>
      <c r="AF36" s="135"/>
      <c r="AG36" s="135"/>
      <c r="AH36" s="135"/>
      <c r="AI36" s="135"/>
      <c r="AJ36" s="135"/>
      <c r="AK36" s="135"/>
      <c r="AL36" s="135"/>
      <c r="AM36" s="135"/>
      <c r="AN36" s="135"/>
      <c r="AO36" s="135"/>
      <c r="AP36" s="135">
        <v>2414</v>
      </c>
      <c r="AQ36" s="135">
        <v>2370</v>
      </c>
      <c r="AR36" s="135">
        <v>2332</v>
      </c>
      <c r="AS36" s="135">
        <v>1525</v>
      </c>
      <c r="AT36" s="135">
        <v>1557</v>
      </c>
      <c r="AU36" s="135">
        <v>1671</v>
      </c>
      <c r="AV36" s="135">
        <v>1666</v>
      </c>
      <c r="AW36" s="135">
        <v>1618</v>
      </c>
      <c r="AX36" s="135">
        <v>1667</v>
      </c>
      <c r="AY36" s="135">
        <v>1708</v>
      </c>
      <c r="AZ36" s="135">
        <v>1746</v>
      </c>
      <c r="BA36" s="135">
        <v>1658</v>
      </c>
      <c r="BB36" s="135">
        <v>1638</v>
      </c>
      <c r="BC36" s="135">
        <v>1659</v>
      </c>
      <c r="BD36" s="135">
        <v>1810</v>
      </c>
      <c r="BE36" s="135">
        <v>1709</v>
      </c>
      <c r="BF36" s="135">
        <v>1674</v>
      </c>
      <c r="BG36" s="135">
        <v>1737</v>
      </c>
    </row>
    <row r="37" spans="1:59">
      <c r="A37" s="134" t="s">
        <v>44</v>
      </c>
      <c r="B37" s="135"/>
      <c r="C37" s="135"/>
      <c r="D37" s="135"/>
      <c r="E37" s="135"/>
      <c r="F37" s="135"/>
      <c r="G37" s="135"/>
      <c r="H37" s="135"/>
      <c r="I37" s="136"/>
      <c r="J37" s="135"/>
      <c r="K37" s="135"/>
      <c r="L37" s="135"/>
      <c r="M37" s="135"/>
      <c r="N37" s="135"/>
      <c r="O37" s="135"/>
      <c r="P37" s="135"/>
      <c r="Q37" s="135"/>
      <c r="R37" s="135"/>
      <c r="S37" s="135"/>
      <c r="T37" s="135"/>
      <c r="U37" s="135"/>
      <c r="V37" s="135"/>
      <c r="W37" s="135"/>
      <c r="X37" s="135"/>
      <c r="Y37" s="135"/>
      <c r="Z37" s="136">
        <v>9805</v>
      </c>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v>9726</v>
      </c>
      <c r="BG37" s="135">
        <v>9805</v>
      </c>
    </row>
    <row r="38" spans="1:59">
      <c r="A38" s="134" t="s">
        <v>45</v>
      </c>
      <c r="B38" s="135"/>
      <c r="C38" s="135"/>
      <c r="D38" s="135"/>
      <c r="E38" s="135"/>
      <c r="F38" s="135"/>
      <c r="G38" s="135"/>
      <c r="H38" s="135"/>
      <c r="I38" s="136"/>
      <c r="J38" s="135"/>
      <c r="K38" s="135"/>
      <c r="L38" s="135"/>
      <c r="M38" s="135"/>
      <c r="N38" s="135"/>
      <c r="O38" s="135"/>
      <c r="P38" s="135"/>
      <c r="Q38" s="135"/>
      <c r="R38" s="135"/>
      <c r="S38" s="135"/>
      <c r="T38" s="135"/>
      <c r="U38" s="135"/>
      <c r="V38" s="135"/>
      <c r="W38" s="135"/>
      <c r="X38" s="135"/>
      <c r="Y38" s="135"/>
      <c r="Z38" s="136">
        <v>4672</v>
      </c>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v>4678</v>
      </c>
      <c r="BG38" s="135">
        <v>4672</v>
      </c>
    </row>
    <row r="39" spans="1:59">
      <c r="A39" s="134" t="s">
        <v>46</v>
      </c>
      <c r="B39" s="135">
        <v>46310</v>
      </c>
      <c r="C39" s="135">
        <v>63493</v>
      </c>
      <c r="D39" s="135">
        <v>124416</v>
      </c>
      <c r="E39" s="135">
        <v>131082</v>
      </c>
      <c r="F39" s="135">
        <v>174201</v>
      </c>
      <c r="G39" s="135">
        <v>185285</v>
      </c>
      <c r="H39" s="135">
        <v>166897</v>
      </c>
      <c r="I39" s="136">
        <v>145818</v>
      </c>
      <c r="J39" s="135">
        <v>44259</v>
      </c>
      <c r="K39" s="135">
        <v>46310</v>
      </c>
      <c r="L39" s="135">
        <v>72558</v>
      </c>
      <c r="M39" s="135">
        <v>63493</v>
      </c>
      <c r="N39" s="135">
        <v>88103</v>
      </c>
      <c r="O39" s="135">
        <v>124416</v>
      </c>
      <c r="P39" s="135">
        <v>137803</v>
      </c>
      <c r="Q39" s="135">
        <v>131082</v>
      </c>
      <c r="R39" s="135">
        <v>158605</v>
      </c>
      <c r="S39" s="135">
        <v>174201</v>
      </c>
      <c r="T39" s="135">
        <v>196484</v>
      </c>
      <c r="U39" s="135">
        <v>185285</v>
      </c>
      <c r="V39" s="135">
        <v>169092</v>
      </c>
      <c r="W39" s="135">
        <v>166897</v>
      </c>
      <c r="X39" s="135">
        <v>162475</v>
      </c>
      <c r="Y39" s="135">
        <v>145818</v>
      </c>
      <c r="Z39" s="136">
        <v>148705</v>
      </c>
      <c r="AA39" s="135">
        <v>44259</v>
      </c>
      <c r="AB39" s="135">
        <v>47931</v>
      </c>
      <c r="AC39" s="135">
        <v>46310</v>
      </c>
      <c r="AD39" s="135">
        <v>47984</v>
      </c>
      <c r="AE39" s="135">
        <v>72558</v>
      </c>
      <c r="AF39" s="135">
        <v>51504</v>
      </c>
      <c r="AG39" s="135">
        <v>63493</v>
      </c>
      <c r="AH39" s="135">
        <v>61820</v>
      </c>
      <c r="AI39" s="135">
        <v>88103</v>
      </c>
      <c r="AJ39" s="135">
        <v>85979</v>
      </c>
      <c r="AK39" s="135">
        <v>124416</v>
      </c>
      <c r="AL39" s="135">
        <v>122515</v>
      </c>
      <c r="AM39" s="135">
        <v>137803</v>
      </c>
      <c r="AN39" s="135">
        <v>133666</v>
      </c>
      <c r="AO39" s="135">
        <v>131082</v>
      </c>
      <c r="AP39" s="135">
        <v>156701</v>
      </c>
      <c r="AQ39" s="135">
        <v>158605</v>
      </c>
      <c r="AR39" s="135">
        <v>177698</v>
      </c>
      <c r="AS39" s="135">
        <v>174201</v>
      </c>
      <c r="AT39" s="135">
        <v>221113</v>
      </c>
      <c r="AU39" s="135">
        <v>196484</v>
      </c>
      <c r="AV39" s="135">
        <v>192251</v>
      </c>
      <c r="AW39" s="135">
        <v>185285</v>
      </c>
      <c r="AX39" s="135">
        <v>183616</v>
      </c>
      <c r="AY39" s="135">
        <v>169092</v>
      </c>
      <c r="AZ39" s="135">
        <v>167577</v>
      </c>
      <c r="BA39" s="135">
        <v>166897</v>
      </c>
      <c r="BB39" s="135">
        <v>165383</v>
      </c>
      <c r="BC39" s="135">
        <v>162475</v>
      </c>
      <c r="BD39" s="135">
        <v>146385</v>
      </c>
      <c r="BE39" s="135">
        <v>145818</v>
      </c>
      <c r="BF39" s="135">
        <v>145807</v>
      </c>
      <c r="BG39" s="135">
        <v>148705</v>
      </c>
    </row>
    <row r="40" spans="1:59">
      <c r="A40" s="134" t="s">
        <v>47</v>
      </c>
      <c r="B40" s="135">
        <v>79668</v>
      </c>
      <c r="C40" s="135">
        <v>177536</v>
      </c>
      <c r="D40" s="135">
        <v>188324</v>
      </c>
      <c r="E40" s="135">
        <v>202305</v>
      </c>
      <c r="F40" s="135">
        <v>264629</v>
      </c>
      <c r="G40" s="135">
        <v>303195</v>
      </c>
      <c r="H40" s="135">
        <v>267584</v>
      </c>
      <c r="I40" s="136">
        <v>249741</v>
      </c>
      <c r="J40" s="135">
        <v>81092</v>
      </c>
      <c r="K40" s="135">
        <v>79668</v>
      </c>
      <c r="L40" s="135">
        <v>114891</v>
      </c>
      <c r="M40" s="135">
        <v>177536</v>
      </c>
      <c r="N40" s="135">
        <v>182613</v>
      </c>
      <c r="O40" s="135">
        <v>188324</v>
      </c>
      <c r="P40" s="135">
        <v>205718</v>
      </c>
      <c r="Q40" s="135">
        <v>202305</v>
      </c>
      <c r="R40" s="135">
        <v>243287</v>
      </c>
      <c r="S40" s="135">
        <v>264629</v>
      </c>
      <c r="T40" s="135">
        <v>316190</v>
      </c>
      <c r="U40" s="135">
        <v>303195</v>
      </c>
      <c r="V40" s="135">
        <v>270590</v>
      </c>
      <c r="W40" s="135">
        <v>267584</v>
      </c>
      <c r="X40" s="135">
        <v>260826</v>
      </c>
      <c r="Y40" s="135">
        <v>249741</v>
      </c>
      <c r="Z40" s="136">
        <v>242540</v>
      </c>
      <c r="AA40" s="135">
        <v>81092</v>
      </c>
      <c r="AB40" s="135">
        <v>82449</v>
      </c>
      <c r="AC40" s="135">
        <v>79668</v>
      </c>
      <c r="AD40" s="135">
        <v>110911</v>
      </c>
      <c r="AE40" s="135">
        <v>114891</v>
      </c>
      <c r="AF40" s="135">
        <v>150548</v>
      </c>
      <c r="AG40" s="135">
        <v>177536</v>
      </c>
      <c r="AH40" s="135">
        <v>183425</v>
      </c>
      <c r="AI40" s="135">
        <v>182613</v>
      </c>
      <c r="AJ40" s="135">
        <v>184604</v>
      </c>
      <c r="AK40" s="135">
        <v>188324</v>
      </c>
      <c r="AL40" s="135">
        <v>184029</v>
      </c>
      <c r="AM40" s="135">
        <v>205718</v>
      </c>
      <c r="AN40" s="135">
        <v>203061</v>
      </c>
      <c r="AO40" s="135">
        <v>202305</v>
      </c>
      <c r="AP40" s="135">
        <v>244506</v>
      </c>
      <c r="AQ40" s="135">
        <v>243287</v>
      </c>
      <c r="AR40" s="135">
        <v>262440</v>
      </c>
      <c r="AS40" s="135">
        <v>264629</v>
      </c>
      <c r="AT40" s="135">
        <v>313997</v>
      </c>
      <c r="AU40" s="135">
        <v>316190</v>
      </c>
      <c r="AV40" s="135">
        <v>305281</v>
      </c>
      <c r="AW40" s="135">
        <v>303195</v>
      </c>
      <c r="AX40" s="135">
        <v>291615</v>
      </c>
      <c r="AY40" s="135">
        <v>270590</v>
      </c>
      <c r="AZ40" s="135">
        <v>274675</v>
      </c>
      <c r="BA40" s="135">
        <v>267584</v>
      </c>
      <c r="BB40" s="135">
        <v>257944</v>
      </c>
      <c r="BC40" s="135">
        <v>260826</v>
      </c>
      <c r="BD40" s="135">
        <v>245513</v>
      </c>
      <c r="BE40" s="135">
        <v>249741</v>
      </c>
      <c r="BF40" s="135">
        <v>240767</v>
      </c>
      <c r="BG40" s="135">
        <v>242540</v>
      </c>
    </row>
    <row r="41" spans="1:59">
      <c r="A41" s="134" t="s">
        <v>48</v>
      </c>
      <c r="B41" s="135">
        <v>9366</v>
      </c>
      <c r="C41" s="135">
        <v>9549</v>
      </c>
      <c r="D41" s="135">
        <v>19754</v>
      </c>
      <c r="E41" s="135">
        <v>20087</v>
      </c>
      <c r="F41" s="135">
        <v>20134</v>
      </c>
      <c r="G41" s="135">
        <v>20171</v>
      </c>
      <c r="H41" s="135">
        <v>32739</v>
      </c>
      <c r="I41" s="136">
        <v>32739</v>
      </c>
      <c r="J41" s="135">
        <v>8782</v>
      </c>
      <c r="K41" s="135">
        <v>9366</v>
      </c>
      <c r="L41" s="135">
        <v>9515</v>
      </c>
      <c r="M41" s="135">
        <v>9549</v>
      </c>
      <c r="N41" s="135">
        <v>19586</v>
      </c>
      <c r="O41" s="135">
        <v>19754</v>
      </c>
      <c r="P41" s="135">
        <v>19863</v>
      </c>
      <c r="Q41" s="135">
        <v>20087</v>
      </c>
      <c r="R41" s="135">
        <v>20134</v>
      </c>
      <c r="S41" s="135">
        <v>20134</v>
      </c>
      <c r="T41" s="135">
        <v>20171</v>
      </c>
      <c r="U41" s="135">
        <v>20171</v>
      </c>
      <c r="V41" s="135">
        <v>32739</v>
      </c>
      <c r="W41" s="135">
        <v>32739</v>
      </c>
      <c r="X41" s="135">
        <v>32739</v>
      </c>
      <c r="Y41" s="135">
        <v>32739</v>
      </c>
      <c r="Z41" s="136">
        <v>32739</v>
      </c>
      <c r="AA41" s="135">
        <v>8782</v>
      </c>
      <c r="AB41" s="135">
        <v>8813</v>
      </c>
      <c r="AC41" s="135">
        <v>9366</v>
      </c>
      <c r="AD41" s="135">
        <v>9493</v>
      </c>
      <c r="AE41" s="135">
        <v>9515</v>
      </c>
      <c r="AF41" s="135">
        <v>9519</v>
      </c>
      <c r="AG41" s="135">
        <v>9549</v>
      </c>
      <c r="AH41" s="135">
        <v>9580</v>
      </c>
      <c r="AI41" s="135">
        <v>19586</v>
      </c>
      <c r="AJ41" s="135">
        <v>19660</v>
      </c>
      <c r="AK41" s="135">
        <v>19754</v>
      </c>
      <c r="AL41" s="135">
        <v>19847</v>
      </c>
      <c r="AM41" s="135">
        <v>19863</v>
      </c>
      <c r="AN41" s="135">
        <v>20072</v>
      </c>
      <c r="AO41" s="135">
        <v>20087</v>
      </c>
      <c r="AP41" s="135">
        <v>20134</v>
      </c>
      <c r="AQ41" s="135">
        <v>20134</v>
      </c>
      <c r="AR41" s="135">
        <v>20134</v>
      </c>
      <c r="AS41" s="135">
        <v>20134</v>
      </c>
      <c r="AT41" s="135">
        <v>20171</v>
      </c>
      <c r="AU41" s="135">
        <v>20171</v>
      </c>
      <c r="AV41" s="135">
        <v>20171</v>
      </c>
      <c r="AW41" s="135">
        <v>20171</v>
      </c>
      <c r="AX41" s="135">
        <v>20171</v>
      </c>
      <c r="AY41" s="135">
        <v>32739</v>
      </c>
      <c r="AZ41" s="135">
        <v>32739</v>
      </c>
      <c r="BA41" s="135">
        <v>32739</v>
      </c>
      <c r="BB41" s="135">
        <v>32739</v>
      </c>
      <c r="BC41" s="135">
        <v>32739</v>
      </c>
      <c r="BD41" s="135">
        <v>32739</v>
      </c>
      <c r="BE41" s="135">
        <v>32739</v>
      </c>
      <c r="BF41" s="135">
        <v>32739</v>
      </c>
      <c r="BG41" s="135">
        <v>32739</v>
      </c>
    </row>
    <row r="42" spans="1:59">
      <c r="A42" s="134" t="s">
        <v>49</v>
      </c>
      <c r="B42" s="135">
        <v>11119</v>
      </c>
      <c r="C42" s="135">
        <v>11302</v>
      </c>
      <c r="D42" s="135">
        <v>15341</v>
      </c>
      <c r="E42" s="135">
        <v>15674</v>
      </c>
      <c r="F42" s="135">
        <v>15721</v>
      </c>
      <c r="G42" s="135">
        <v>15758</v>
      </c>
      <c r="H42" s="135">
        <v>28326</v>
      </c>
      <c r="I42" s="136">
        <v>28326</v>
      </c>
      <c r="J42" s="135">
        <v>10535</v>
      </c>
      <c r="K42" s="135">
        <v>11119</v>
      </c>
      <c r="L42" s="135">
        <v>11267</v>
      </c>
      <c r="M42" s="135">
        <v>11302</v>
      </c>
      <c r="N42" s="135">
        <v>21339</v>
      </c>
      <c r="O42" s="135">
        <v>15341</v>
      </c>
      <c r="P42" s="135">
        <v>15451</v>
      </c>
      <c r="Q42" s="135">
        <v>15674</v>
      </c>
      <c r="R42" s="135">
        <v>15567</v>
      </c>
      <c r="S42" s="135">
        <v>15721</v>
      </c>
      <c r="T42" s="135">
        <v>15758</v>
      </c>
      <c r="U42" s="135">
        <v>15758</v>
      </c>
      <c r="V42" s="135">
        <v>28326</v>
      </c>
      <c r="W42" s="135">
        <v>28326</v>
      </c>
      <c r="X42" s="135">
        <v>28326</v>
      </c>
      <c r="Y42" s="135">
        <v>28326</v>
      </c>
      <c r="Z42" s="136">
        <v>28326</v>
      </c>
      <c r="AA42" s="135">
        <v>10535</v>
      </c>
      <c r="AB42" s="135">
        <v>10566</v>
      </c>
      <c r="AC42" s="135">
        <v>11119</v>
      </c>
      <c r="AD42" s="135">
        <v>11246</v>
      </c>
      <c r="AE42" s="135">
        <v>11267</v>
      </c>
      <c r="AF42" s="135">
        <v>11272</v>
      </c>
      <c r="AG42" s="135">
        <v>11302</v>
      </c>
      <c r="AH42" s="135">
        <v>11333</v>
      </c>
      <c r="AI42" s="135">
        <v>21339</v>
      </c>
      <c r="AJ42" s="135">
        <v>15678</v>
      </c>
      <c r="AK42" s="135">
        <v>15341</v>
      </c>
      <c r="AL42" s="135">
        <v>15434</v>
      </c>
      <c r="AM42" s="135">
        <v>15451</v>
      </c>
      <c r="AN42" s="135">
        <v>15659</v>
      </c>
      <c r="AO42" s="135">
        <v>15674</v>
      </c>
      <c r="AP42" s="135">
        <v>15838</v>
      </c>
      <c r="AQ42" s="135">
        <v>15567</v>
      </c>
      <c r="AR42" s="135">
        <v>15721</v>
      </c>
      <c r="AS42" s="135">
        <v>15721</v>
      </c>
      <c r="AT42" s="135">
        <v>15758</v>
      </c>
      <c r="AU42" s="135">
        <v>15758</v>
      </c>
      <c r="AV42" s="135">
        <v>15758</v>
      </c>
      <c r="AW42" s="135">
        <v>15758</v>
      </c>
      <c r="AX42" s="135">
        <v>15758</v>
      </c>
      <c r="AY42" s="135">
        <v>28326</v>
      </c>
      <c r="AZ42" s="135">
        <v>28326</v>
      </c>
      <c r="BA42" s="135">
        <v>28326</v>
      </c>
      <c r="BB42" s="135">
        <v>28326</v>
      </c>
      <c r="BC42" s="135">
        <v>28326</v>
      </c>
      <c r="BD42" s="135">
        <v>28326</v>
      </c>
      <c r="BE42" s="135">
        <v>28326</v>
      </c>
      <c r="BF42" s="135">
        <v>28326</v>
      </c>
      <c r="BG42" s="135">
        <v>28326</v>
      </c>
    </row>
    <row r="43" spans="1:59">
      <c r="A43" s="134" t="s">
        <v>50</v>
      </c>
      <c r="B43" s="135">
        <v>53976</v>
      </c>
      <c r="C43" s="135">
        <v>57898</v>
      </c>
      <c r="D43" s="135">
        <v>61480</v>
      </c>
      <c r="E43" s="135">
        <v>63004</v>
      </c>
      <c r="F43" s="135">
        <v>2159</v>
      </c>
      <c r="G43" s="135">
        <v>-9498</v>
      </c>
      <c r="H43" s="135">
        <v>-7050</v>
      </c>
      <c r="I43" s="136">
        <v>10491</v>
      </c>
      <c r="J43" s="135">
        <v>46023</v>
      </c>
      <c r="K43" s="135">
        <v>53976</v>
      </c>
      <c r="L43" s="135">
        <v>50063</v>
      </c>
      <c r="M43" s="135">
        <v>57898</v>
      </c>
      <c r="N43" s="135">
        <v>52996</v>
      </c>
      <c r="O43" s="135">
        <v>61480</v>
      </c>
      <c r="P43" s="135">
        <v>56284</v>
      </c>
      <c r="Q43" s="135">
        <v>63004</v>
      </c>
      <c r="R43" s="135">
        <v>46582</v>
      </c>
      <c r="S43" s="135">
        <v>2159</v>
      </c>
      <c r="T43" s="135">
        <v>-6800</v>
      </c>
      <c r="U43" s="135">
        <v>-9498</v>
      </c>
      <c r="V43" s="135">
        <v>-10158</v>
      </c>
      <c r="W43" s="135">
        <v>-7050</v>
      </c>
      <c r="X43" s="135">
        <v>929</v>
      </c>
      <c r="Y43" s="135">
        <v>10491</v>
      </c>
      <c r="Z43" s="136">
        <v>19462</v>
      </c>
      <c r="AA43" s="135">
        <v>46023</v>
      </c>
      <c r="AB43" s="135">
        <v>49725</v>
      </c>
      <c r="AC43" s="135">
        <v>53976</v>
      </c>
      <c r="AD43" s="135">
        <v>47330</v>
      </c>
      <c r="AE43" s="135">
        <v>50063</v>
      </c>
      <c r="AF43" s="135">
        <v>53492</v>
      </c>
      <c r="AG43" s="135">
        <v>57898</v>
      </c>
      <c r="AH43" s="135">
        <v>50862</v>
      </c>
      <c r="AI43" s="135">
        <v>52996</v>
      </c>
      <c r="AJ43" s="135">
        <v>56637</v>
      </c>
      <c r="AK43" s="135">
        <v>61480</v>
      </c>
      <c r="AL43" s="135">
        <v>54336</v>
      </c>
      <c r="AM43" s="135">
        <v>56284</v>
      </c>
      <c r="AN43" s="135">
        <v>58429</v>
      </c>
      <c r="AO43" s="135">
        <v>63004</v>
      </c>
      <c r="AP43" s="135">
        <v>51386</v>
      </c>
      <c r="AQ43" s="135">
        <v>46582</v>
      </c>
      <c r="AR43" s="135">
        <v>36610</v>
      </c>
      <c r="AS43" s="135">
        <v>2159</v>
      </c>
      <c r="AT43" s="135">
        <v>-2574</v>
      </c>
      <c r="AU43" s="135">
        <v>-6800</v>
      </c>
      <c r="AV43" s="135">
        <v>-10532</v>
      </c>
      <c r="AW43" s="135">
        <v>-9498</v>
      </c>
      <c r="AX43" s="135">
        <v>-9053</v>
      </c>
      <c r="AY43" s="135">
        <v>-10158</v>
      </c>
      <c r="AZ43" s="135">
        <v>-7214</v>
      </c>
      <c r="BA43" s="135">
        <v>-7050</v>
      </c>
      <c r="BB43" s="135">
        <v>-3902</v>
      </c>
      <c r="BC43" s="135">
        <v>929</v>
      </c>
      <c r="BD43" s="135">
        <v>8243</v>
      </c>
      <c r="BE43" s="135">
        <v>10491</v>
      </c>
      <c r="BF43" s="135">
        <v>15577</v>
      </c>
      <c r="BG43" s="135">
        <v>19462</v>
      </c>
    </row>
    <row r="44" spans="1:59">
      <c r="A44" s="134" t="s">
        <v>51</v>
      </c>
      <c r="B44" s="135">
        <v>-1</v>
      </c>
      <c r="C44" s="135">
        <v>-1</v>
      </c>
      <c r="D44" s="135">
        <v>-2</v>
      </c>
      <c r="E44" s="135">
        <v>-1255</v>
      </c>
      <c r="F44" s="135">
        <v>-1255</v>
      </c>
      <c r="G44" s="135">
        <v>-1255</v>
      </c>
      <c r="H44" s="135">
        <v>-1255</v>
      </c>
      <c r="I44" s="136">
        <v>-1255</v>
      </c>
      <c r="J44" s="135">
        <v>-1</v>
      </c>
      <c r="K44" s="135">
        <v>-1</v>
      </c>
      <c r="L44" s="135">
        <v>-1</v>
      </c>
      <c r="M44" s="135">
        <v>-1</v>
      </c>
      <c r="N44" s="135">
        <v>-2</v>
      </c>
      <c r="O44" s="135">
        <v>-2</v>
      </c>
      <c r="P44" s="135">
        <v>-2</v>
      </c>
      <c r="Q44" s="135">
        <v>-1255</v>
      </c>
      <c r="R44" s="135">
        <v>-1255</v>
      </c>
      <c r="S44" s="135">
        <v>-1255</v>
      </c>
      <c r="T44" s="135">
        <v>-1255</v>
      </c>
      <c r="U44" s="135">
        <v>-1255</v>
      </c>
      <c r="V44" s="135">
        <v>-1255</v>
      </c>
      <c r="W44" s="135">
        <v>-1255</v>
      </c>
      <c r="X44" s="135">
        <v>-1255</v>
      </c>
      <c r="Y44" s="135">
        <v>-1255</v>
      </c>
      <c r="Z44" s="136">
        <v>-1081</v>
      </c>
      <c r="AA44" s="135">
        <v>-1</v>
      </c>
      <c r="AB44" s="135">
        <v>-1</v>
      </c>
      <c r="AC44" s="135">
        <v>-1</v>
      </c>
      <c r="AD44" s="135">
        <v>-1</v>
      </c>
      <c r="AE44" s="135">
        <v>-1</v>
      </c>
      <c r="AF44" s="135">
        <v>-1</v>
      </c>
      <c r="AG44" s="135">
        <v>-1</v>
      </c>
      <c r="AH44" s="135">
        <v>-2</v>
      </c>
      <c r="AI44" s="135">
        <v>-2</v>
      </c>
      <c r="AJ44" s="135">
        <v>-2</v>
      </c>
      <c r="AK44" s="135">
        <v>-2</v>
      </c>
      <c r="AL44" s="135">
        <v>-2</v>
      </c>
      <c r="AM44" s="135">
        <v>-2</v>
      </c>
      <c r="AN44" s="135">
        <v>-2</v>
      </c>
      <c r="AO44" s="135">
        <v>-1255</v>
      </c>
      <c r="AP44" s="135">
        <v>-1255</v>
      </c>
      <c r="AQ44" s="135">
        <v>-1255</v>
      </c>
      <c r="AR44" s="135">
        <v>-1255</v>
      </c>
      <c r="AS44" s="135">
        <v>-1255</v>
      </c>
      <c r="AT44" s="135">
        <v>-1255</v>
      </c>
      <c r="AU44" s="135">
        <v>-1255</v>
      </c>
      <c r="AV44" s="135">
        <v>-1255</v>
      </c>
      <c r="AW44" s="135">
        <v>-1255</v>
      </c>
      <c r="AX44" s="135">
        <v>-1255</v>
      </c>
      <c r="AY44" s="135">
        <v>-1255</v>
      </c>
      <c r="AZ44" s="135">
        <v>-1255</v>
      </c>
      <c r="BA44" s="135">
        <v>-1255</v>
      </c>
      <c r="BB44" s="135">
        <v>-1255</v>
      </c>
      <c r="BC44" s="135">
        <v>-1255</v>
      </c>
      <c r="BD44" s="135">
        <v>-1255</v>
      </c>
      <c r="BE44" s="135">
        <v>-1255</v>
      </c>
      <c r="BF44" s="135">
        <v>-1255</v>
      </c>
      <c r="BG44" s="135">
        <v>-1081</v>
      </c>
    </row>
    <row r="45" spans="1:59">
      <c r="A45" s="134" t="s">
        <v>52</v>
      </c>
      <c r="B45" s="135">
        <v>74461</v>
      </c>
      <c r="C45" s="135">
        <v>78748</v>
      </c>
      <c r="D45" s="135">
        <v>96573</v>
      </c>
      <c r="E45" s="135">
        <v>97511</v>
      </c>
      <c r="F45" s="135">
        <v>36761</v>
      </c>
      <c r="G45" s="135">
        <v>25175</v>
      </c>
      <c r="H45" s="135">
        <v>52758</v>
      </c>
      <c r="I45" s="136">
        <v>70301</v>
      </c>
      <c r="J45" s="135">
        <v>65339</v>
      </c>
      <c r="K45" s="135">
        <v>74461</v>
      </c>
      <c r="L45" s="135">
        <v>70844</v>
      </c>
      <c r="M45" s="135">
        <v>78748</v>
      </c>
      <c r="N45" s="135">
        <v>93919</v>
      </c>
      <c r="O45" s="135">
        <v>96573</v>
      </c>
      <c r="P45" s="135">
        <v>91597</v>
      </c>
      <c r="Q45" s="135">
        <v>97511</v>
      </c>
      <c r="R45" s="135">
        <v>81029</v>
      </c>
      <c r="S45" s="135">
        <v>36761</v>
      </c>
      <c r="T45" s="135">
        <v>27873</v>
      </c>
      <c r="U45" s="135">
        <v>25175</v>
      </c>
      <c r="V45" s="135">
        <v>49651</v>
      </c>
      <c r="W45" s="135">
        <v>52758</v>
      </c>
      <c r="X45" s="135">
        <v>60738</v>
      </c>
      <c r="Y45" s="135">
        <v>70301</v>
      </c>
      <c r="Z45" s="136">
        <v>79446</v>
      </c>
      <c r="AA45" s="135">
        <v>65339</v>
      </c>
      <c r="AB45" s="135">
        <v>69103</v>
      </c>
      <c r="AC45" s="135">
        <v>74461</v>
      </c>
      <c r="AD45" s="135">
        <v>68068</v>
      </c>
      <c r="AE45" s="135">
        <v>70844</v>
      </c>
      <c r="AF45" s="135">
        <v>74282</v>
      </c>
      <c r="AG45" s="135">
        <v>78748</v>
      </c>
      <c r="AH45" s="135">
        <v>71774</v>
      </c>
      <c r="AI45" s="135">
        <v>93919</v>
      </c>
      <c r="AJ45" s="135">
        <v>91974</v>
      </c>
      <c r="AK45" s="135">
        <v>96573</v>
      </c>
      <c r="AL45" s="135">
        <v>89616</v>
      </c>
      <c r="AM45" s="135">
        <v>91597</v>
      </c>
      <c r="AN45" s="135">
        <v>94159</v>
      </c>
      <c r="AO45" s="135">
        <v>97511</v>
      </c>
      <c r="AP45" s="135">
        <v>86104</v>
      </c>
      <c r="AQ45" s="135">
        <v>81029</v>
      </c>
      <c r="AR45" s="135">
        <v>71211</v>
      </c>
      <c r="AS45" s="135">
        <v>36761</v>
      </c>
      <c r="AT45" s="135">
        <v>32099</v>
      </c>
      <c r="AU45" s="135">
        <v>27873</v>
      </c>
      <c r="AV45" s="135">
        <v>24141</v>
      </c>
      <c r="AW45" s="135">
        <v>25175</v>
      </c>
      <c r="AX45" s="135">
        <v>25620</v>
      </c>
      <c r="AY45" s="135">
        <v>49651</v>
      </c>
      <c r="AZ45" s="135">
        <v>52595</v>
      </c>
      <c r="BA45" s="135">
        <v>52758</v>
      </c>
      <c r="BB45" s="135">
        <v>55907</v>
      </c>
      <c r="BC45" s="135">
        <v>60738</v>
      </c>
      <c r="BD45" s="135">
        <v>68052</v>
      </c>
      <c r="BE45" s="135">
        <v>70301</v>
      </c>
      <c r="BF45" s="135">
        <v>75387</v>
      </c>
      <c r="BG45" s="135">
        <v>79446</v>
      </c>
    </row>
    <row r="46" spans="1:59">
      <c r="A46" s="134" t="s">
        <v>53</v>
      </c>
      <c r="B46" s="135">
        <v>87</v>
      </c>
      <c r="C46" s="135">
        <v>141</v>
      </c>
      <c r="D46" s="135">
        <v>110</v>
      </c>
      <c r="E46" s="135">
        <v>140</v>
      </c>
      <c r="F46" s="135">
        <v>81</v>
      </c>
      <c r="G46" s="135">
        <v>130</v>
      </c>
      <c r="H46" s="135">
        <v>120</v>
      </c>
      <c r="I46" s="136">
        <v>118</v>
      </c>
      <c r="J46" s="135">
        <v>82</v>
      </c>
      <c r="K46" s="135">
        <v>87</v>
      </c>
      <c r="L46" s="135">
        <v>115</v>
      </c>
      <c r="M46" s="135">
        <v>141</v>
      </c>
      <c r="N46" s="135">
        <v>116</v>
      </c>
      <c r="O46" s="135">
        <v>110</v>
      </c>
      <c r="P46" s="135">
        <v>111</v>
      </c>
      <c r="Q46" s="135">
        <v>140</v>
      </c>
      <c r="R46" s="135">
        <v>89</v>
      </c>
      <c r="S46" s="135">
        <v>81</v>
      </c>
      <c r="T46" s="135">
        <v>98</v>
      </c>
      <c r="U46" s="135">
        <v>130</v>
      </c>
      <c r="V46" s="135">
        <v>122</v>
      </c>
      <c r="W46" s="135">
        <v>120</v>
      </c>
      <c r="X46" s="135">
        <v>135</v>
      </c>
      <c r="Y46" s="135">
        <v>118</v>
      </c>
      <c r="Z46" s="136">
        <v>139</v>
      </c>
      <c r="AA46" s="135">
        <v>82</v>
      </c>
      <c r="AB46" s="135">
        <v>87</v>
      </c>
      <c r="AC46" s="135">
        <v>87</v>
      </c>
      <c r="AD46" s="135">
        <v>114</v>
      </c>
      <c r="AE46" s="135">
        <v>115</v>
      </c>
      <c r="AF46" s="135">
        <v>121</v>
      </c>
      <c r="AG46" s="135">
        <v>141</v>
      </c>
      <c r="AH46" s="135">
        <v>134</v>
      </c>
      <c r="AI46" s="135">
        <v>116</v>
      </c>
      <c r="AJ46" s="135">
        <v>114</v>
      </c>
      <c r="AK46" s="135">
        <v>110</v>
      </c>
      <c r="AL46" s="135">
        <v>99</v>
      </c>
      <c r="AM46" s="135">
        <v>111</v>
      </c>
      <c r="AN46" s="135">
        <v>134</v>
      </c>
      <c r="AO46" s="135">
        <v>140</v>
      </c>
      <c r="AP46" s="135">
        <v>153</v>
      </c>
      <c r="AQ46" s="135">
        <v>89</v>
      </c>
      <c r="AR46" s="135">
        <v>85</v>
      </c>
      <c r="AS46" s="135">
        <v>81</v>
      </c>
      <c r="AT46" s="135">
        <v>86</v>
      </c>
      <c r="AU46" s="135">
        <v>98</v>
      </c>
      <c r="AV46" s="135">
        <v>86</v>
      </c>
      <c r="AW46" s="135">
        <v>130</v>
      </c>
      <c r="AX46" s="135">
        <v>114</v>
      </c>
      <c r="AY46" s="135">
        <v>122</v>
      </c>
      <c r="AZ46" s="135">
        <v>116</v>
      </c>
      <c r="BA46" s="135">
        <v>120</v>
      </c>
      <c r="BB46" s="135">
        <v>122</v>
      </c>
      <c r="BC46" s="135">
        <v>135</v>
      </c>
      <c r="BD46" s="135">
        <v>132</v>
      </c>
      <c r="BE46" s="135">
        <v>118</v>
      </c>
      <c r="BF46" s="135">
        <v>125</v>
      </c>
      <c r="BG46" s="135">
        <v>139</v>
      </c>
    </row>
    <row r="47" spans="1:59">
      <c r="A47" s="134" t="s">
        <v>54</v>
      </c>
      <c r="B47" s="135"/>
      <c r="C47" s="135">
        <v>-76</v>
      </c>
      <c r="D47" s="135">
        <v>-52</v>
      </c>
      <c r="E47" s="135">
        <v>-143</v>
      </c>
      <c r="F47" s="135">
        <v>-135</v>
      </c>
      <c r="G47" s="135">
        <v>-82</v>
      </c>
      <c r="H47" s="135">
        <v>-27</v>
      </c>
      <c r="I47" s="136">
        <v>23</v>
      </c>
      <c r="J47" s="135"/>
      <c r="K47" s="135"/>
      <c r="L47" s="135">
        <v>-96</v>
      </c>
      <c r="M47" s="135">
        <v>-76</v>
      </c>
      <c r="N47" s="135">
        <v>-68</v>
      </c>
      <c r="O47" s="135">
        <v>-52</v>
      </c>
      <c r="P47" s="135">
        <v>-119</v>
      </c>
      <c r="Q47" s="135">
        <v>-143</v>
      </c>
      <c r="R47" s="135">
        <v>-134</v>
      </c>
      <c r="S47" s="135">
        <v>-135</v>
      </c>
      <c r="T47" s="135">
        <v>-104</v>
      </c>
      <c r="U47" s="135">
        <v>-82</v>
      </c>
      <c r="V47" s="135">
        <v>-37</v>
      </c>
      <c r="W47" s="135">
        <v>-27</v>
      </c>
      <c r="X47" s="135">
        <v>-26</v>
      </c>
      <c r="Y47" s="135">
        <v>23</v>
      </c>
      <c r="Z47" s="136">
        <v>17</v>
      </c>
      <c r="AA47" s="135"/>
      <c r="AB47" s="135"/>
      <c r="AC47" s="135"/>
      <c r="AD47" s="135"/>
      <c r="AE47" s="135">
        <v>-96</v>
      </c>
      <c r="AF47" s="135">
        <v>-84</v>
      </c>
      <c r="AG47" s="135">
        <v>-76</v>
      </c>
      <c r="AH47" s="135">
        <v>-71</v>
      </c>
      <c r="AI47" s="135">
        <v>-68</v>
      </c>
      <c r="AJ47" s="135">
        <v>-71</v>
      </c>
      <c r="AK47" s="135">
        <v>-52</v>
      </c>
      <c r="AL47" s="135">
        <v>-117</v>
      </c>
      <c r="AM47" s="135">
        <v>-119</v>
      </c>
      <c r="AN47" s="135">
        <v>-155</v>
      </c>
      <c r="AO47" s="135">
        <v>-143</v>
      </c>
      <c r="AP47" s="135">
        <v>-155</v>
      </c>
      <c r="AQ47" s="135">
        <v>-134</v>
      </c>
      <c r="AR47" s="135">
        <v>-142</v>
      </c>
      <c r="AS47" s="135">
        <v>-135</v>
      </c>
      <c r="AT47" s="135">
        <v>-149</v>
      </c>
      <c r="AU47" s="135">
        <v>-104</v>
      </c>
      <c r="AV47" s="135">
        <v>-120</v>
      </c>
      <c r="AW47" s="135">
        <v>-82</v>
      </c>
      <c r="AX47" s="135">
        <v>-73</v>
      </c>
      <c r="AY47" s="135">
        <v>-37</v>
      </c>
      <c r="AZ47" s="135">
        <v>-58</v>
      </c>
      <c r="BA47" s="135">
        <v>-27</v>
      </c>
      <c r="BB47" s="135">
        <v>12</v>
      </c>
      <c r="BC47" s="135">
        <v>-26</v>
      </c>
      <c r="BD47" s="135">
        <v>-19</v>
      </c>
      <c r="BE47" s="135">
        <v>23</v>
      </c>
      <c r="BF47" s="135">
        <v>-5</v>
      </c>
      <c r="BG47" s="135">
        <v>17</v>
      </c>
    </row>
    <row r="48" spans="1:59">
      <c r="A48" s="134" t="s">
        <v>55</v>
      </c>
      <c r="B48" s="135">
        <v>-1052</v>
      </c>
      <c r="C48" s="135">
        <v>-1052</v>
      </c>
      <c r="D48" s="135">
        <v>-1052</v>
      </c>
      <c r="E48" s="135">
        <v>-1052</v>
      </c>
      <c r="F48" s="135">
        <v>-1035</v>
      </c>
      <c r="G48" s="135">
        <v>-1035</v>
      </c>
      <c r="H48" s="135">
        <v>-1035</v>
      </c>
      <c r="I48" s="136">
        <v>-1035</v>
      </c>
      <c r="J48" s="135">
        <v>-1052</v>
      </c>
      <c r="K48" s="135">
        <v>-1052</v>
      </c>
      <c r="L48" s="135">
        <v>-1052</v>
      </c>
      <c r="M48" s="135">
        <v>-1052</v>
      </c>
      <c r="N48" s="135">
        <v>-1052</v>
      </c>
      <c r="O48" s="135">
        <v>-1052</v>
      </c>
      <c r="P48" s="135">
        <v>-1052</v>
      </c>
      <c r="Q48" s="135">
        <v>-1052</v>
      </c>
      <c r="R48" s="135">
        <v>-1035</v>
      </c>
      <c r="S48" s="135">
        <v>-1035</v>
      </c>
      <c r="T48" s="135">
        <v>-1035</v>
      </c>
      <c r="U48" s="135">
        <v>-1035</v>
      </c>
      <c r="V48" s="135">
        <v>-1035</v>
      </c>
      <c r="W48" s="135">
        <v>-1035</v>
      </c>
      <c r="X48" s="135">
        <v>-1035</v>
      </c>
      <c r="Y48" s="135">
        <v>-1035</v>
      </c>
      <c r="Z48" s="136">
        <v>-1035</v>
      </c>
      <c r="AA48" s="135">
        <v>-1052</v>
      </c>
      <c r="AB48" s="135">
        <v>-1052</v>
      </c>
      <c r="AC48" s="135">
        <v>-1052</v>
      </c>
      <c r="AD48" s="135">
        <v>-1052</v>
      </c>
      <c r="AE48" s="135">
        <v>-1052</v>
      </c>
      <c r="AF48" s="135">
        <v>-1052</v>
      </c>
      <c r="AG48" s="135">
        <v>-1052</v>
      </c>
      <c r="AH48" s="135">
        <v>-1052</v>
      </c>
      <c r="AI48" s="135">
        <v>-1052</v>
      </c>
      <c r="AJ48" s="135">
        <v>-1052</v>
      </c>
      <c r="AK48" s="135">
        <v>-1052</v>
      </c>
      <c r="AL48" s="135">
        <v>-1052</v>
      </c>
      <c r="AM48" s="135">
        <v>-1052</v>
      </c>
      <c r="AN48" s="135">
        <v>-1052</v>
      </c>
      <c r="AO48" s="135">
        <v>-1052</v>
      </c>
      <c r="AP48" s="135">
        <v>-1052</v>
      </c>
      <c r="AQ48" s="135">
        <v>-1035</v>
      </c>
      <c r="AR48" s="135">
        <v>-1035</v>
      </c>
      <c r="AS48" s="135">
        <v>-1035</v>
      </c>
      <c r="AT48" s="135">
        <v>-1035</v>
      </c>
      <c r="AU48" s="135">
        <v>-1035</v>
      </c>
      <c r="AV48" s="135">
        <v>-1035</v>
      </c>
      <c r="AW48" s="135">
        <v>-1035</v>
      </c>
      <c r="AX48" s="135">
        <v>-1035</v>
      </c>
      <c r="AY48" s="135">
        <v>-1035</v>
      </c>
      <c r="AZ48" s="135">
        <v>-1035</v>
      </c>
      <c r="BA48" s="135">
        <v>-1035</v>
      </c>
      <c r="BB48" s="135">
        <v>-1035</v>
      </c>
      <c r="BC48" s="135">
        <v>-1035</v>
      </c>
      <c r="BD48" s="135">
        <v>-1035</v>
      </c>
      <c r="BE48" s="135">
        <v>-1035</v>
      </c>
      <c r="BF48" s="135">
        <v>-1035</v>
      </c>
      <c r="BG48" s="135">
        <v>-1035</v>
      </c>
    </row>
    <row r="49" spans="1:59">
      <c r="A49" s="134" t="s">
        <v>56</v>
      </c>
      <c r="B49" s="135">
        <v>-153</v>
      </c>
      <c r="C49" s="135">
        <v>674</v>
      </c>
      <c r="D49" s="135">
        <v>-148</v>
      </c>
      <c r="E49" s="135">
        <v>-4883</v>
      </c>
      <c r="F49" s="135">
        <v>-3579</v>
      </c>
      <c r="G49" s="135">
        <v>-5954</v>
      </c>
      <c r="H49" s="135">
        <v>-9117</v>
      </c>
      <c r="I49" s="136">
        <v>-8099</v>
      </c>
      <c r="J49" s="135">
        <v>-95</v>
      </c>
      <c r="K49" s="135">
        <v>-153</v>
      </c>
      <c r="L49" s="135">
        <v>-533</v>
      </c>
      <c r="M49" s="135">
        <v>674</v>
      </c>
      <c r="N49" s="135">
        <v>-212</v>
      </c>
      <c r="O49" s="135">
        <v>-148</v>
      </c>
      <c r="P49" s="135">
        <v>-1331</v>
      </c>
      <c r="Q49" s="135">
        <v>-4883</v>
      </c>
      <c r="R49" s="135">
        <v>-5350</v>
      </c>
      <c r="S49" s="135">
        <v>-3579</v>
      </c>
      <c r="T49" s="135">
        <v>-5023</v>
      </c>
      <c r="U49" s="135">
        <v>-5954</v>
      </c>
      <c r="V49" s="135">
        <v>-6744</v>
      </c>
      <c r="W49" s="135">
        <v>-9117</v>
      </c>
      <c r="X49" s="135">
        <v>-7488</v>
      </c>
      <c r="Y49" s="135">
        <v>-8099</v>
      </c>
      <c r="Z49" s="136">
        <v>-7203</v>
      </c>
      <c r="AA49" s="135">
        <v>-95</v>
      </c>
      <c r="AB49" s="135">
        <v>-149</v>
      </c>
      <c r="AC49" s="135">
        <v>-153</v>
      </c>
      <c r="AD49" s="135">
        <v>-44</v>
      </c>
      <c r="AE49" s="135">
        <v>-533</v>
      </c>
      <c r="AF49" s="135">
        <v>-51</v>
      </c>
      <c r="AG49" s="135">
        <v>674</v>
      </c>
      <c r="AH49" s="135">
        <v>2062</v>
      </c>
      <c r="AI49" s="135">
        <v>-212</v>
      </c>
      <c r="AJ49" s="135">
        <v>-1296</v>
      </c>
      <c r="AK49" s="135">
        <v>-148</v>
      </c>
      <c r="AL49" s="135">
        <v>-2609</v>
      </c>
      <c r="AM49" s="135">
        <v>-1331</v>
      </c>
      <c r="AN49" s="135">
        <v>-3913</v>
      </c>
      <c r="AO49" s="135">
        <v>-4883</v>
      </c>
      <c r="AP49" s="135">
        <v>-2117</v>
      </c>
      <c r="AQ49" s="135">
        <v>-5350</v>
      </c>
      <c r="AR49" s="135">
        <v>-4830</v>
      </c>
      <c r="AS49" s="135">
        <v>-3579</v>
      </c>
      <c r="AT49" s="135">
        <v>-3971</v>
      </c>
      <c r="AU49" s="135">
        <v>-5023</v>
      </c>
      <c r="AV49" s="135">
        <v>-5436</v>
      </c>
      <c r="AW49" s="135">
        <v>-5954</v>
      </c>
      <c r="AX49" s="135">
        <v>-5295</v>
      </c>
      <c r="AY49" s="135">
        <v>-6744</v>
      </c>
      <c r="AZ49" s="135">
        <v>-6496</v>
      </c>
      <c r="BA49" s="135">
        <v>-9117</v>
      </c>
      <c r="BB49" s="135">
        <v>-6133</v>
      </c>
      <c r="BC49" s="135">
        <v>-7488</v>
      </c>
      <c r="BD49" s="135">
        <v>-7936</v>
      </c>
      <c r="BE49" s="135">
        <v>-8099</v>
      </c>
      <c r="BF49" s="135">
        <v>-8736</v>
      </c>
      <c r="BG49" s="135">
        <v>-7203</v>
      </c>
    </row>
    <row r="50" spans="1:59">
      <c r="A50" s="134" t="s">
        <v>57</v>
      </c>
      <c r="B50" s="135">
        <v>-438</v>
      </c>
      <c r="C50" s="135">
        <v>-324</v>
      </c>
      <c r="D50" s="135">
        <v>-1110</v>
      </c>
      <c r="E50" s="135">
        <v>-1163</v>
      </c>
      <c r="F50" s="135">
        <v>-1110</v>
      </c>
      <c r="G50" s="135">
        <v>-1864</v>
      </c>
      <c r="H50" s="135">
        <v>-2719</v>
      </c>
      <c r="I50" s="136">
        <v>-2943</v>
      </c>
      <c r="J50" s="135">
        <v>-250</v>
      </c>
      <c r="K50" s="135">
        <v>-438</v>
      </c>
      <c r="L50" s="135">
        <v>-381</v>
      </c>
      <c r="M50" s="135">
        <v>-324</v>
      </c>
      <c r="N50" s="135">
        <v>-262</v>
      </c>
      <c r="O50" s="135">
        <v>-1110</v>
      </c>
      <c r="P50" s="135">
        <v>-1125</v>
      </c>
      <c r="Q50" s="135">
        <v>-1163</v>
      </c>
      <c r="R50" s="135">
        <v>-1002</v>
      </c>
      <c r="S50" s="135">
        <v>-1110</v>
      </c>
      <c r="T50" s="135">
        <v>-1954</v>
      </c>
      <c r="U50" s="135">
        <v>-1864</v>
      </c>
      <c r="V50" s="135">
        <v>-3227</v>
      </c>
      <c r="W50" s="135">
        <v>-2719</v>
      </c>
      <c r="X50" s="135">
        <v>-2792</v>
      </c>
      <c r="Y50" s="135">
        <v>-2943</v>
      </c>
      <c r="Z50" s="136">
        <v>-3139</v>
      </c>
      <c r="AA50" s="135">
        <v>-250</v>
      </c>
      <c r="AB50" s="135">
        <v>-230</v>
      </c>
      <c r="AC50" s="135">
        <v>-438</v>
      </c>
      <c r="AD50" s="135">
        <v>-410</v>
      </c>
      <c r="AE50" s="135">
        <v>-381</v>
      </c>
      <c r="AF50" s="135">
        <v>-352</v>
      </c>
      <c r="AG50" s="135">
        <v>-324</v>
      </c>
      <c r="AH50" s="135">
        <v>-331</v>
      </c>
      <c r="AI50" s="135">
        <v>-262</v>
      </c>
      <c r="AJ50" s="135">
        <v>96</v>
      </c>
      <c r="AK50" s="135">
        <v>-1110</v>
      </c>
      <c r="AL50" s="135">
        <v>-1059</v>
      </c>
      <c r="AM50" s="135">
        <v>-1125</v>
      </c>
      <c r="AN50" s="135">
        <v>-1068</v>
      </c>
      <c r="AO50" s="135">
        <v>-1163</v>
      </c>
      <c r="AP50" s="135">
        <v>-1092</v>
      </c>
      <c r="AQ50" s="135">
        <v>-1002</v>
      </c>
      <c r="AR50" s="135">
        <v>-1009</v>
      </c>
      <c r="AS50" s="135">
        <v>-1110</v>
      </c>
      <c r="AT50" s="135">
        <v>-1775</v>
      </c>
      <c r="AU50" s="135">
        <v>-1954</v>
      </c>
      <c r="AV50" s="135">
        <v>-1959</v>
      </c>
      <c r="AW50" s="135">
        <v>-1864</v>
      </c>
      <c r="AX50" s="135">
        <v>-3098</v>
      </c>
      <c r="AY50" s="135">
        <v>-3227</v>
      </c>
      <c r="AZ50" s="135">
        <v>-3338</v>
      </c>
      <c r="BA50" s="135">
        <v>-2719</v>
      </c>
      <c r="BB50" s="135">
        <v>-2681</v>
      </c>
      <c r="BC50" s="135">
        <v>-2792</v>
      </c>
      <c r="BD50" s="135">
        <v>-3144</v>
      </c>
      <c r="BE50" s="135">
        <v>-2943</v>
      </c>
      <c r="BF50" s="135">
        <v>-2914</v>
      </c>
      <c r="BG50" s="135">
        <v>-3139</v>
      </c>
    </row>
    <row r="51" spans="1:59">
      <c r="A51" s="134" t="s">
        <v>58</v>
      </c>
      <c r="B51" s="135">
        <v>-1556</v>
      </c>
      <c r="C51" s="135">
        <v>-635</v>
      </c>
      <c r="D51" s="135">
        <v>-2252</v>
      </c>
      <c r="E51" s="135">
        <v>-7103</v>
      </c>
      <c r="F51" s="135">
        <v>-5779</v>
      </c>
      <c r="G51" s="135">
        <v>-8806</v>
      </c>
      <c r="H51" s="135">
        <v>-12778</v>
      </c>
      <c r="I51" s="136">
        <v>-11936</v>
      </c>
      <c r="J51" s="135">
        <v>-1315</v>
      </c>
      <c r="K51" s="135">
        <v>-1556</v>
      </c>
      <c r="L51" s="135">
        <v>-1948</v>
      </c>
      <c r="M51" s="135">
        <v>-635</v>
      </c>
      <c r="N51" s="135">
        <v>-1478</v>
      </c>
      <c r="O51" s="135">
        <v>-2252</v>
      </c>
      <c r="P51" s="135">
        <v>-3518</v>
      </c>
      <c r="Q51" s="135">
        <v>-7103</v>
      </c>
      <c r="R51" s="135">
        <v>-7431</v>
      </c>
      <c r="S51" s="135">
        <v>-5779</v>
      </c>
      <c r="T51" s="135">
        <v>-8019</v>
      </c>
      <c r="U51" s="135">
        <v>-8806</v>
      </c>
      <c r="V51" s="135">
        <v>-10922</v>
      </c>
      <c r="W51" s="135">
        <v>-12778</v>
      </c>
      <c r="X51" s="135">
        <v>-11207</v>
      </c>
      <c r="Y51" s="135">
        <v>-11936</v>
      </c>
      <c r="Z51" s="136">
        <v>-11221</v>
      </c>
      <c r="AA51" s="135">
        <v>-1315</v>
      </c>
      <c r="AB51" s="135">
        <v>-1344</v>
      </c>
      <c r="AC51" s="135">
        <v>-1556</v>
      </c>
      <c r="AD51" s="135">
        <v>-1393</v>
      </c>
      <c r="AE51" s="135">
        <v>-1948</v>
      </c>
      <c r="AF51" s="135">
        <v>-1419</v>
      </c>
      <c r="AG51" s="135">
        <v>-635</v>
      </c>
      <c r="AH51" s="135">
        <v>741</v>
      </c>
      <c r="AI51" s="135">
        <v>-1478</v>
      </c>
      <c r="AJ51" s="135">
        <v>-2209</v>
      </c>
      <c r="AK51" s="135">
        <v>-2252</v>
      </c>
      <c r="AL51" s="135">
        <v>-4739</v>
      </c>
      <c r="AM51" s="135">
        <v>-3518</v>
      </c>
      <c r="AN51" s="135">
        <v>-6055</v>
      </c>
      <c r="AO51" s="135">
        <v>-7103</v>
      </c>
      <c r="AP51" s="135">
        <v>-4263</v>
      </c>
      <c r="AQ51" s="135">
        <v>-7431</v>
      </c>
      <c r="AR51" s="135">
        <v>-6931</v>
      </c>
      <c r="AS51" s="135">
        <v>-5779</v>
      </c>
      <c r="AT51" s="135">
        <v>-6845</v>
      </c>
      <c r="AU51" s="135">
        <v>-8019</v>
      </c>
      <c r="AV51" s="135">
        <v>-8465</v>
      </c>
      <c r="AW51" s="135">
        <v>-8806</v>
      </c>
      <c r="AX51" s="135">
        <v>-9388</v>
      </c>
      <c r="AY51" s="135">
        <v>-10922</v>
      </c>
      <c r="AZ51" s="135">
        <v>-10812</v>
      </c>
      <c r="BA51" s="135">
        <v>-12778</v>
      </c>
      <c r="BB51" s="135">
        <v>-9715</v>
      </c>
      <c r="BC51" s="135">
        <v>-11207</v>
      </c>
      <c r="BD51" s="135">
        <v>-12002</v>
      </c>
      <c r="BE51" s="135">
        <v>-11936</v>
      </c>
      <c r="BF51" s="135">
        <v>-12565</v>
      </c>
      <c r="BG51" s="135">
        <v>-11221</v>
      </c>
    </row>
    <row r="52" spans="1:59">
      <c r="A52" s="134" t="s">
        <v>59</v>
      </c>
      <c r="B52" s="135">
        <v>365</v>
      </c>
      <c r="C52" s="135">
        <v>299</v>
      </c>
      <c r="D52" s="135">
        <v>251</v>
      </c>
      <c r="E52" s="135">
        <v>163</v>
      </c>
      <c r="F52" s="135">
        <v>164</v>
      </c>
      <c r="G52" s="135">
        <v>63</v>
      </c>
      <c r="H52" s="135">
        <v>62</v>
      </c>
      <c r="I52" s="136">
        <v>51</v>
      </c>
      <c r="J52" s="135">
        <v>390</v>
      </c>
      <c r="K52" s="135">
        <v>365</v>
      </c>
      <c r="L52" s="135">
        <v>313</v>
      </c>
      <c r="M52" s="135">
        <v>299</v>
      </c>
      <c r="N52" s="135">
        <v>286</v>
      </c>
      <c r="O52" s="135">
        <v>251</v>
      </c>
      <c r="P52" s="135">
        <v>225</v>
      </c>
      <c r="Q52" s="135">
        <v>163</v>
      </c>
      <c r="R52" s="135">
        <v>151</v>
      </c>
      <c r="S52" s="135">
        <v>164</v>
      </c>
      <c r="T52" s="135">
        <v>65</v>
      </c>
      <c r="U52" s="135">
        <v>63</v>
      </c>
      <c r="V52" s="135">
        <v>63</v>
      </c>
      <c r="W52" s="135">
        <v>62</v>
      </c>
      <c r="X52" s="135">
        <v>62</v>
      </c>
      <c r="Y52" s="135">
        <v>51</v>
      </c>
      <c r="Z52" s="136">
        <v>49</v>
      </c>
      <c r="AA52" s="135">
        <v>390</v>
      </c>
      <c r="AB52" s="135">
        <v>379</v>
      </c>
      <c r="AC52" s="135">
        <v>365</v>
      </c>
      <c r="AD52" s="135">
        <v>321</v>
      </c>
      <c r="AE52" s="135">
        <v>313</v>
      </c>
      <c r="AF52" s="135">
        <v>311</v>
      </c>
      <c r="AG52" s="135">
        <v>299</v>
      </c>
      <c r="AH52" s="135">
        <v>288</v>
      </c>
      <c r="AI52" s="135">
        <v>286</v>
      </c>
      <c r="AJ52" s="135">
        <v>270</v>
      </c>
      <c r="AK52" s="135">
        <v>251</v>
      </c>
      <c r="AL52" s="135">
        <v>222</v>
      </c>
      <c r="AM52" s="135">
        <v>225</v>
      </c>
      <c r="AN52" s="135">
        <v>161</v>
      </c>
      <c r="AO52" s="135">
        <v>163</v>
      </c>
      <c r="AP52" s="135">
        <v>145</v>
      </c>
      <c r="AQ52" s="135">
        <v>151</v>
      </c>
      <c r="AR52" s="135">
        <v>157</v>
      </c>
      <c r="AS52" s="135">
        <v>164</v>
      </c>
      <c r="AT52" s="135">
        <v>66</v>
      </c>
      <c r="AU52" s="135">
        <v>65</v>
      </c>
      <c r="AV52" s="135">
        <v>64</v>
      </c>
      <c r="AW52" s="135">
        <v>63</v>
      </c>
      <c r="AX52" s="135">
        <v>63</v>
      </c>
      <c r="AY52" s="135">
        <v>63</v>
      </c>
      <c r="AZ52" s="135">
        <v>62</v>
      </c>
      <c r="BA52" s="135">
        <v>62</v>
      </c>
      <c r="BB52" s="135">
        <v>62</v>
      </c>
      <c r="BC52" s="135">
        <v>62</v>
      </c>
      <c r="BD52" s="135">
        <v>61</v>
      </c>
      <c r="BE52" s="135">
        <v>51</v>
      </c>
      <c r="BF52" s="135">
        <v>50</v>
      </c>
      <c r="BG52" s="135">
        <v>49</v>
      </c>
    </row>
    <row r="53" spans="1:59">
      <c r="A53" s="134" t="s">
        <v>60</v>
      </c>
      <c r="B53" s="135">
        <v>73270</v>
      </c>
      <c r="C53" s="135">
        <v>78804</v>
      </c>
      <c r="D53" s="135">
        <v>94847</v>
      </c>
      <c r="E53" s="135">
        <v>90791</v>
      </c>
      <c r="F53" s="135">
        <v>31146</v>
      </c>
      <c r="G53" s="135">
        <v>16432</v>
      </c>
      <c r="H53" s="135">
        <v>40042</v>
      </c>
      <c r="I53" s="136">
        <v>58416</v>
      </c>
      <c r="J53" s="135">
        <v>64414</v>
      </c>
      <c r="K53" s="135">
        <v>73270</v>
      </c>
      <c r="L53" s="135">
        <v>69425</v>
      </c>
      <c r="M53" s="135">
        <v>78804</v>
      </c>
      <c r="N53" s="135">
        <v>93159</v>
      </c>
      <c r="O53" s="135">
        <v>94847</v>
      </c>
      <c r="P53" s="135">
        <v>88427</v>
      </c>
      <c r="Q53" s="135">
        <v>90791</v>
      </c>
      <c r="R53" s="135">
        <v>74039</v>
      </c>
      <c r="S53" s="135">
        <v>31146</v>
      </c>
      <c r="T53" s="135">
        <v>19919</v>
      </c>
      <c r="U53" s="135">
        <v>16432</v>
      </c>
      <c r="V53" s="135">
        <v>38792</v>
      </c>
      <c r="W53" s="135">
        <v>40042</v>
      </c>
      <c r="X53" s="135">
        <v>49592</v>
      </c>
      <c r="Y53" s="135">
        <v>58416</v>
      </c>
      <c r="Z53" s="136">
        <v>68275</v>
      </c>
      <c r="AA53" s="135">
        <v>64414</v>
      </c>
      <c r="AB53" s="135">
        <v>68138</v>
      </c>
      <c r="AC53" s="135">
        <v>73270</v>
      </c>
      <c r="AD53" s="135">
        <v>67198</v>
      </c>
      <c r="AE53" s="135">
        <v>69425</v>
      </c>
      <c r="AF53" s="135">
        <v>73385</v>
      </c>
      <c r="AG53" s="135">
        <v>78804</v>
      </c>
      <c r="AH53" s="135">
        <v>73218</v>
      </c>
      <c r="AI53" s="135">
        <v>93159</v>
      </c>
      <c r="AJ53" s="135">
        <v>90298</v>
      </c>
      <c r="AK53" s="135">
        <v>94847</v>
      </c>
      <c r="AL53" s="135">
        <v>85187</v>
      </c>
      <c r="AM53" s="135">
        <v>88427</v>
      </c>
      <c r="AN53" s="135">
        <v>88418</v>
      </c>
      <c r="AO53" s="135">
        <v>90791</v>
      </c>
      <c r="AP53" s="135">
        <v>82298</v>
      </c>
      <c r="AQ53" s="135">
        <v>74039</v>
      </c>
      <c r="AR53" s="135">
        <v>64514</v>
      </c>
      <c r="AS53" s="135">
        <v>31146</v>
      </c>
      <c r="AT53" s="135">
        <v>25321</v>
      </c>
      <c r="AU53" s="135">
        <v>19919</v>
      </c>
      <c r="AV53" s="135">
        <v>15740</v>
      </c>
      <c r="AW53" s="135">
        <v>16432</v>
      </c>
      <c r="AX53" s="135">
        <v>16295</v>
      </c>
      <c r="AY53" s="135">
        <v>38792</v>
      </c>
      <c r="AZ53" s="135">
        <v>41844</v>
      </c>
      <c r="BA53" s="135">
        <v>40042</v>
      </c>
      <c r="BB53" s="135">
        <v>46254</v>
      </c>
      <c r="BC53" s="135">
        <v>49592</v>
      </c>
      <c r="BD53" s="135">
        <v>56111</v>
      </c>
      <c r="BE53" s="135">
        <v>58416</v>
      </c>
      <c r="BF53" s="135">
        <v>62871</v>
      </c>
      <c r="BG53" s="135">
        <v>68275</v>
      </c>
    </row>
    <row r="54" spans="1:59">
      <c r="A54" s="134" t="s">
        <v>61</v>
      </c>
      <c r="B54" s="135">
        <v>152939</v>
      </c>
      <c r="C54" s="135">
        <v>256341</v>
      </c>
      <c r="D54" s="135">
        <v>283171</v>
      </c>
      <c r="E54" s="135">
        <v>293097</v>
      </c>
      <c r="F54" s="135">
        <v>295775</v>
      </c>
      <c r="G54" s="135">
        <v>319628</v>
      </c>
      <c r="H54" s="135">
        <v>307626</v>
      </c>
      <c r="I54" s="136">
        <v>308157</v>
      </c>
      <c r="J54" s="135">
        <v>145506</v>
      </c>
      <c r="K54" s="135">
        <v>152939</v>
      </c>
      <c r="L54" s="135">
        <v>184317</v>
      </c>
      <c r="M54" s="135">
        <v>256341</v>
      </c>
      <c r="N54" s="135">
        <v>275773</v>
      </c>
      <c r="O54" s="135">
        <v>283171</v>
      </c>
      <c r="P54" s="135">
        <v>294145</v>
      </c>
      <c r="Q54" s="135">
        <v>293097</v>
      </c>
      <c r="R54" s="135">
        <v>317326</v>
      </c>
      <c r="S54" s="135">
        <v>295775</v>
      </c>
      <c r="T54" s="135">
        <v>336110</v>
      </c>
      <c r="U54" s="135">
        <v>319628</v>
      </c>
      <c r="V54" s="135">
        <v>309382</v>
      </c>
      <c r="W54" s="135">
        <v>307626</v>
      </c>
      <c r="X54" s="135">
        <v>310419</v>
      </c>
      <c r="Y54" s="135">
        <v>308157</v>
      </c>
      <c r="Z54" s="136">
        <v>310816</v>
      </c>
      <c r="AA54" s="135">
        <v>145506</v>
      </c>
      <c r="AB54" s="135">
        <v>150587</v>
      </c>
      <c r="AC54" s="135">
        <v>152939</v>
      </c>
      <c r="AD54" s="135">
        <v>178109</v>
      </c>
      <c r="AE54" s="135">
        <v>184317</v>
      </c>
      <c r="AF54" s="135">
        <v>223933</v>
      </c>
      <c r="AG54" s="135">
        <v>256341</v>
      </c>
      <c r="AH54" s="135">
        <v>256643</v>
      </c>
      <c r="AI54" s="135">
        <v>275773</v>
      </c>
      <c r="AJ54" s="135">
        <v>274902</v>
      </c>
      <c r="AK54" s="135">
        <v>283171</v>
      </c>
      <c r="AL54" s="135">
        <v>269216</v>
      </c>
      <c r="AM54" s="135">
        <v>294145</v>
      </c>
      <c r="AN54" s="135">
        <v>291479</v>
      </c>
      <c r="AO54" s="135">
        <v>293097</v>
      </c>
      <c r="AP54" s="135">
        <v>326804</v>
      </c>
      <c r="AQ54" s="135">
        <v>317326</v>
      </c>
      <c r="AR54" s="135">
        <v>326955</v>
      </c>
      <c r="AS54" s="135">
        <v>295775</v>
      </c>
      <c r="AT54" s="135">
        <v>339319</v>
      </c>
      <c r="AU54" s="135">
        <v>336110</v>
      </c>
      <c r="AV54" s="135">
        <v>321022</v>
      </c>
      <c r="AW54" s="135">
        <v>319628</v>
      </c>
      <c r="AX54" s="135">
        <v>307910</v>
      </c>
      <c r="AY54" s="135">
        <v>309382</v>
      </c>
      <c r="AZ54" s="135">
        <v>316520</v>
      </c>
      <c r="BA54" s="135">
        <v>307626</v>
      </c>
      <c r="BB54" s="135">
        <v>304198</v>
      </c>
      <c r="BC54" s="135">
        <v>310419</v>
      </c>
      <c r="BD54" s="135">
        <v>301625</v>
      </c>
      <c r="BE54" s="135">
        <v>308157</v>
      </c>
      <c r="BF54" s="135">
        <v>303638</v>
      </c>
      <c r="BG54" s="135">
        <v>310816</v>
      </c>
    </row>
    <row r="55" spans="1:59">
      <c r="A55" s="134" t="s">
        <v>62</v>
      </c>
      <c r="B55" s="135"/>
      <c r="C55" s="135"/>
      <c r="D55" s="135"/>
      <c r="E55" s="135"/>
      <c r="F55" s="135"/>
      <c r="G55" s="135"/>
      <c r="H55" s="135"/>
      <c r="I55" s="136">
        <v>100</v>
      </c>
      <c r="J55" s="135"/>
      <c r="K55" s="135"/>
      <c r="L55" s="135"/>
      <c r="M55" s="135"/>
      <c r="N55" s="135"/>
      <c r="O55" s="135"/>
      <c r="P55" s="135"/>
      <c r="Q55" s="135"/>
      <c r="R55" s="135"/>
      <c r="S55" s="135"/>
      <c r="T55" s="135"/>
      <c r="U55" s="135"/>
      <c r="V55" s="135"/>
      <c r="W55" s="135"/>
      <c r="X55" s="135"/>
      <c r="Y55" s="135">
        <v>100</v>
      </c>
      <c r="Z55" s="136"/>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v>100</v>
      </c>
      <c r="BF55" s="135"/>
      <c r="BG55" s="135"/>
    </row>
    <row r="56" spans="1:59">
      <c r="A56" s="134" t="s">
        <v>63</v>
      </c>
      <c r="B56" s="135"/>
      <c r="C56" s="135"/>
      <c r="D56" s="135"/>
      <c r="E56" s="135"/>
      <c r="F56" s="135"/>
      <c r="G56" s="135"/>
      <c r="H56" s="135">
        <v>20783</v>
      </c>
      <c r="I56" s="136">
        <v>23524</v>
      </c>
      <c r="J56" s="135"/>
      <c r="K56" s="135"/>
      <c r="L56" s="135"/>
      <c r="M56" s="135"/>
      <c r="N56" s="135"/>
      <c r="O56" s="135"/>
      <c r="P56" s="135"/>
      <c r="Q56" s="135"/>
      <c r="R56" s="135"/>
      <c r="S56" s="135"/>
      <c r="T56" s="135"/>
      <c r="U56" s="135"/>
      <c r="V56" s="135"/>
      <c r="W56" s="135">
        <v>20783</v>
      </c>
      <c r="X56" s="135"/>
      <c r="Y56" s="135">
        <v>23524</v>
      </c>
      <c r="Z56" s="136"/>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v>20783</v>
      </c>
      <c r="BB56" s="135"/>
      <c r="BC56" s="135"/>
      <c r="BD56" s="135"/>
      <c r="BE56" s="135">
        <v>23524</v>
      </c>
      <c r="BF56" s="135"/>
      <c r="BG56" s="135"/>
    </row>
    <row r="57" spans="1:59">
      <c r="A57" s="134" t="s">
        <v>64</v>
      </c>
      <c r="B57" s="135"/>
      <c r="C57" s="135"/>
      <c r="D57" s="135"/>
      <c r="E57" s="135"/>
      <c r="F57" s="135"/>
      <c r="G57" s="135"/>
      <c r="H57" s="135">
        <v>4406</v>
      </c>
      <c r="I57" s="136">
        <v>5889</v>
      </c>
      <c r="J57" s="135"/>
      <c r="K57" s="135"/>
      <c r="L57" s="135"/>
      <c r="M57" s="135"/>
      <c r="N57" s="135"/>
      <c r="O57" s="135"/>
      <c r="P57" s="135"/>
      <c r="Q57" s="135"/>
      <c r="R57" s="135"/>
      <c r="S57" s="135"/>
      <c r="T57" s="135"/>
      <c r="U57" s="135"/>
      <c r="V57" s="135"/>
      <c r="W57" s="135">
        <v>4406</v>
      </c>
      <c r="X57" s="135"/>
      <c r="Y57" s="135">
        <v>5889</v>
      </c>
      <c r="Z57" s="136"/>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v>4406</v>
      </c>
      <c r="BB57" s="135"/>
      <c r="BC57" s="135"/>
      <c r="BD57" s="135"/>
      <c r="BE57" s="135">
        <v>5889</v>
      </c>
      <c r="BF57" s="135"/>
      <c r="BG57" s="135"/>
    </row>
    <row r="58" spans="1:59">
      <c r="A58" s="134" t="s">
        <v>65</v>
      </c>
      <c r="B58" s="135">
        <v>8589</v>
      </c>
      <c r="C58" s="135">
        <v>15061</v>
      </c>
      <c r="D58" s="135">
        <v>16326</v>
      </c>
      <c r="E58" s="135">
        <v>16192</v>
      </c>
      <c r="F58" s="135">
        <v>15320</v>
      </c>
      <c r="G58" s="135">
        <v>13268</v>
      </c>
      <c r="H58" s="135">
        <v>16137</v>
      </c>
      <c r="I58" s="136">
        <v>16834</v>
      </c>
      <c r="J58" s="135"/>
      <c r="K58" s="135">
        <v>8589</v>
      </c>
      <c r="L58" s="135"/>
      <c r="M58" s="135">
        <v>15061</v>
      </c>
      <c r="N58" s="135"/>
      <c r="O58" s="135">
        <v>16326</v>
      </c>
      <c r="P58" s="135"/>
      <c r="Q58" s="135">
        <v>16192</v>
      </c>
      <c r="R58" s="135"/>
      <c r="S58" s="135">
        <v>15320</v>
      </c>
      <c r="T58" s="135"/>
      <c r="U58" s="135">
        <v>13268</v>
      </c>
      <c r="V58" s="135"/>
      <c r="W58" s="135">
        <v>16137</v>
      </c>
      <c r="X58" s="135"/>
      <c r="Y58" s="135">
        <v>16834</v>
      </c>
      <c r="Z58" s="136"/>
      <c r="AA58" s="135"/>
      <c r="AB58" s="135"/>
      <c r="AC58" s="135">
        <v>8589</v>
      </c>
      <c r="AD58" s="135"/>
      <c r="AE58" s="135"/>
      <c r="AF58" s="135"/>
      <c r="AG58" s="135">
        <v>15061</v>
      </c>
      <c r="AH58" s="135"/>
      <c r="AI58" s="135"/>
      <c r="AJ58" s="135"/>
      <c r="AK58" s="135">
        <v>16326</v>
      </c>
      <c r="AL58" s="135"/>
      <c r="AM58" s="135"/>
      <c r="AN58" s="135"/>
      <c r="AO58" s="135">
        <v>16192</v>
      </c>
      <c r="AP58" s="135"/>
      <c r="AQ58" s="135"/>
      <c r="AR58" s="135"/>
      <c r="AS58" s="135">
        <v>15320</v>
      </c>
      <c r="AT58" s="135"/>
      <c r="AU58" s="135"/>
      <c r="AV58" s="135"/>
      <c r="AW58" s="135">
        <v>13268</v>
      </c>
      <c r="AX58" s="135"/>
      <c r="AY58" s="135"/>
      <c r="AZ58" s="135"/>
      <c r="BA58" s="135">
        <v>16137</v>
      </c>
      <c r="BB58" s="135"/>
      <c r="BC58" s="135"/>
      <c r="BD58" s="135"/>
      <c r="BE58" s="135">
        <v>16834</v>
      </c>
      <c r="BF58" s="135"/>
      <c r="BG58" s="135"/>
    </row>
    <row r="59" spans="1:59">
      <c r="A59" s="134" t="s">
        <v>66</v>
      </c>
      <c r="B59" s="135">
        <v>2963</v>
      </c>
      <c r="C59" s="135">
        <v>7984</v>
      </c>
      <c r="D59" s="135">
        <v>8945</v>
      </c>
      <c r="E59" s="135">
        <v>13970</v>
      </c>
      <c r="F59" s="135">
        <v>12311</v>
      </c>
      <c r="G59" s="135">
        <v>14510</v>
      </c>
      <c r="H59" s="135">
        <v>9346</v>
      </c>
      <c r="I59" s="136">
        <v>11731</v>
      </c>
      <c r="J59" s="135">
        <v>12512</v>
      </c>
      <c r="K59" s="135">
        <v>2963</v>
      </c>
      <c r="L59" s="135">
        <v>15827</v>
      </c>
      <c r="M59" s="135">
        <v>7984</v>
      </c>
      <c r="N59" s="135">
        <v>24712</v>
      </c>
      <c r="O59" s="135">
        <v>8945</v>
      </c>
      <c r="P59" s="135">
        <v>27198</v>
      </c>
      <c r="Q59" s="135">
        <v>13970</v>
      </c>
      <c r="R59" s="135">
        <v>27591</v>
      </c>
      <c r="S59" s="135">
        <v>12311</v>
      </c>
      <c r="T59" s="135">
        <v>26896</v>
      </c>
      <c r="U59" s="135">
        <v>14510</v>
      </c>
      <c r="V59" s="135">
        <v>27259</v>
      </c>
      <c r="W59" s="135">
        <v>9346</v>
      </c>
      <c r="X59" s="135">
        <v>33421</v>
      </c>
      <c r="Y59" s="135">
        <v>11731</v>
      </c>
      <c r="Z59" s="136"/>
      <c r="AA59" s="135">
        <v>12512</v>
      </c>
      <c r="AB59" s="135">
        <v>13850</v>
      </c>
      <c r="AC59" s="135">
        <v>2963</v>
      </c>
      <c r="AD59" s="135">
        <v>16088</v>
      </c>
      <c r="AE59" s="135">
        <v>15827</v>
      </c>
      <c r="AF59" s="135">
        <v>18327</v>
      </c>
      <c r="AG59" s="135">
        <v>7984</v>
      </c>
      <c r="AH59" s="135">
        <v>25988</v>
      </c>
      <c r="AI59" s="135">
        <v>24712</v>
      </c>
      <c r="AJ59" s="135">
        <v>26721</v>
      </c>
      <c r="AK59" s="135">
        <v>8945</v>
      </c>
      <c r="AL59" s="135">
        <v>28195</v>
      </c>
      <c r="AM59" s="135">
        <v>27198</v>
      </c>
      <c r="AN59" s="135">
        <v>30037</v>
      </c>
      <c r="AO59" s="135">
        <v>13970</v>
      </c>
      <c r="AP59" s="135">
        <v>32457</v>
      </c>
      <c r="AQ59" s="135">
        <v>27591</v>
      </c>
      <c r="AR59" s="135">
        <v>27553</v>
      </c>
      <c r="AS59" s="135">
        <v>12311</v>
      </c>
      <c r="AT59" s="135">
        <v>28077</v>
      </c>
      <c r="AU59" s="135">
        <v>26896</v>
      </c>
      <c r="AV59" s="135">
        <v>27508</v>
      </c>
      <c r="AW59" s="135">
        <v>14510</v>
      </c>
      <c r="AX59" s="135">
        <v>32716</v>
      </c>
      <c r="AY59" s="135">
        <v>27259</v>
      </c>
      <c r="AZ59" s="135">
        <v>29991</v>
      </c>
      <c r="BA59" s="135">
        <v>9346</v>
      </c>
      <c r="BB59" s="135">
        <v>34402</v>
      </c>
      <c r="BC59" s="135">
        <v>33421</v>
      </c>
      <c r="BD59" s="135">
        <v>37441</v>
      </c>
      <c r="BE59" s="135">
        <v>11731</v>
      </c>
      <c r="BF59" s="135"/>
      <c r="BG59" s="135"/>
    </row>
    <row r="60" spans="1:59">
      <c r="A60" s="134" t="s">
        <v>67</v>
      </c>
      <c r="B60" s="135">
        <v>23138</v>
      </c>
      <c r="C60" s="135">
        <v>31965</v>
      </c>
      <c r="D60" s="135">
        <v>36433</v>
      </c>
      <c r="E60" s="135">
        <v>52812</v>
      </c>
      <c r="F60" s="135">
        <v>54349</v>
      </c>
      <c r="G60" s="135">
        <v>52097</v>
      </c>
      <c r="H60" s="135">
        <v>52585</v>
      </c>
      <c r="I60" s="136">
        <v>54991</v>
      </c>
      <c r="J60" s="135"/>
      <c r="K60" s="135">
        <v>23138</v>
      </c>
      <c r="L60" s="135"/>
      <c r="M60" s="135">
        <v>31965</v>
      </c>
      <c r="N60" s="135"/>
      <c r="O60" s="135">
        <v>36433</v>
      </c>
      <c r="P60" s="135"/>
      <c r="Q60" s="135">
        <v>52812</v>
      </c>
      <c r="R60" s="135"/>
      <c r="S60" s="135">
        <v>54349</v>
      </c>
      <c r="T60" s="135"/>
      <c r="U60" s="135">
        <v>52097</v>
      </c>
      <c r="V60" s="135"/>
      <c r="W60" s="135">
        <v>52585</v>
      </c>
      <c r="X60" s="135"/>
      <c r="Y60" s="135">
        <v>54991</v>
      </c>
      <c r="Z60" s="136"/>
      <c r="AA60" s="135"/>
      <c r="AB60" s="135"/>
      <c r="AC60" s="135">
        <v>23138</v>
      </c>
      <c r="AD60" s="135"/>
      <c r="AE60" s="135"/>
      <c r="AF60" s="135"/>
      <c r="AG60" s="135">
        <v>31965</v>
      </c>
      <c r="AH60" s="135"/>
      <c r="AI60" s="135"/>
      <c r="AJ60" s="135"/>
      <c r="AK60" s="135">
        <v>36433</v>
      </c>
      <c r="AL60" s="135"/>
      <c r="AM60" s="135"/>
      <c r="AN60" s="135"/>
      <c r="AO60" s="135">
        <v>52812</v>
      </c>
      <c r="AP60" s="135"/>
      <c r="AQ60" s="135"/>
      <c r="AR60" s="135"/>
      <c r="AS60" s="135">
        <v>54349</v>
      </c>
      <c r="AT60" s="135"/>
      <c r="AU60" s="135"/>
      <c r="AV60" s="135"/>
      <c r="AW60" s="135">
        <v>52097</v>
      </c>
      <c r="AX60" s="135"/>
      <c r="AY60" s="135"/>
      <c r="AZ60" s="135"/>
      <c r="BA60" s="135">
        <v>52585</v>
      </c>
      <c r="BB60" s="135"/>
      <c r="BC60" s="135"/>
      <c r="BD60" s="135"/>
      <c r="BE60" s="135">
        <v>54991</v>
      </c>
      <c r="BF60" s="135"/>
      <c r="BG60" s="135"/>
    </row>
    <row r="61" spans="1:59">
      <c r="A61" s="134" t="s">
        <v>68</v>
      </c>
      <c r="B61" s="135">
        <v>-11090</v>
      </c>
      <c r="C61" s="135">
        <v>-16473</v>
      </c>
      <c r="D61" s="135">
        <v>-17824</v>
      </c>
      <c r="E61" s="135">
        <v>-19029</v>
      </c>
      <c r="F61" s="135">
        <v>-22050</v>
      </c>
      <c r="G61" s="135">
        <v>-21689</v>
      </c>
      <c r="H61" s="135">
        <v>-23598</v>
      </c>
      <c r="I61" s="136">
        <v>-26383</v>
      </c>
      <c r="J61" s="135"/>
      <c r="K61" s="135">
        <v>-11090</v>
      </c>
      <c r="L61" s="135"/>
      <c r="M61" s="135">
        <v>-16473</v>
      </c>
      <c r="N61" s="135"/>
      <c r="O61" s="135">
        <v>-17824</v>
      </c>
      <c r="P61" s="135"/>
      <c r="Q61" s="135">
        <v>-19029</v>
      </c>
      <c r="R61" s="135"/>
      <c r="S61" s="135">
        <v>-22050</v>
      </c>
      <c r="T61" s="135"/>
      <c r="U61" s="135">
        <v>-21689</v>
      </c>
      <c r="V61" s="135"/>
      <c r="W61" s="135">
        <v>-23598</v>
      </c>
      <c r="X61" s="135"/>
      <c r="Y61" s="135">
        <v>-26383</v>
      </c>
      <c r="Z61" s="136"/>
      <c r="AA61" s="135"/>
      <c r="AB61" s="135"/>
      <c r="AC61" s="135">
        <v>-11090</v>
      </c>
      <c r="AD61" s="135"/>
      <c r="AE61" s="135"/>
      <c r="AF61" s="135"/>
      <c r="AG61" s="135">
        <v>-16473</v>
      </c>
      <c r="AH61" s="135"/>
      <c r="AI61" s="135"/>
      <c r="AJ61" s="135"/>
      <c r="AK61" s="135">
        <v>-17824</v>
      </c>
      <c r="AL61" s="135"/>
      <c r="AM61" s="135"/>
      <c r="AN61" s="135"/>
      <c r="AO61" s="135">
        <v>-19029</v>
      </c>
      <c r="AP61" s="135"/>
      <c r="AQ61" s="135"/>
      <c r="AR61" s="135"/>
      <c r="AS61" s="135">
        <v>-22050</v>
      </c>
      <c r="AT61" s="135"/>
      <c r="AU61" s="135"/>
      <c r="AV61" s="135"/>
      <c r="AW61" s="135">
        <v>-21689</v>
      </c>
      <c r="AX61" s="135"/>
      <c r="AY61" s="135"/>
      <c r="AZ61" s="135"/>
      <c r="BA61" s="135">
        <v>-23598</v>
      </c>
      <c r="BB61" s="135"/>
      <c r="BC61" s="135"/>
      <c r="BD61" s="135"/>
      <c r="BE61" s="135">
        <v>-26383</v>
      </c>
      <c r="BF61" s="135"/>
      <c r="BG61" s="135"/>
    </row>
    <row r="62" spans="1:59">
      <c r="A62" s="134" t="s">
        <v>69</v>
      </c>
      <c r="B62" s="135">
        <v>61614</v>
      </c>
      <c r="C62" s="135">
        <v>74308</v>
      </c>
      <c r="D62" s="135">
        <v>84716</v>
      </c>
      <c r="E62" s="135">
        <v>87086</v>
      </c>
      <c r="F62" s="135">
        <v>66238</v>
      </c>
      <c r="G62" s="135">
        <v>60900</v>
      </c>
      <c r="H62" s="135">
        <v>56593</v>
      </c>
      <c r="I62" s="136">
        <v>54434</v>
      </c>
      <c r="J62" s="135"/>
      <c r="K62" s="135">
        <v>61614</v>
      </c>
      <c r="L62" s="135"/>
      <c r="M62" s="135">
        <v>74308</v>
      </c>
      <c r="N62" s="135"/>
      <c r="O62" s="135">
        <v>84716</v>
      </c>
      <c r="P62" s="135"/>
      <c r="Q62" s="135">
        <v>87086</v>
      </c>
      <c r="R62" s="135"/>
      <c r="S62" s="135">
        <v>66238</v>
      </c>
      <c r="T62" s="135"/>
      <c r="U62" s="135">
        <v>60900</v>
      </c>
      <c r="V62" s="135"/>
      <c r="W62" s="135">
        <v>56593</v>
      </c>
      <c r="X62" s="135"/>
      <c r="Y62" s="135">
        <v>54434</v>
      </c>
      <c r="Z62" s="136"/>
      <c r="AA62" s="135"/>
      <c r="AB62" s="135"/>
      <c r="AC62" s="135">
        <v>61614</v>
      </c>
      <c r="AD62" s="135"/>
      <c r="AE62" s="135"/>
      <c r="AF62" s="135"/>
      <c r="AG62" s="135">
        <v>74308</v>
      </c>
      <c r="AH62" s="135"/>
      <c r="AI62" s="135"/>
      <c r="AJ62" s="135"/>
      <c r="AK62" s="135">
        <v>84716</v>
      </c>
      <c r="AL62" s="135"/>
      <c r="AM62" s="135"/>
      <c r="AN62" s="135"/>
      <c r="AO62" s="135">
        <v>87086</v>
      </c>
      <c r="AP62" s="135"/>
      <c r="AQ62" s="135"/>
      <c r="AR62" s="135"/>
      <c r="AS62" s="135">
        <v>66238</v>
      </c>
      <c r="AT62" s="135"/>
      <c r="AU62" s="135"/>
      <c r="AV62" s="135"/>
      <c r="AW62" s="135">
        <v>60900</v>
      </c>
      <c r="AX62" s="135"/>
      <c r="AY62" s="135"/>
      <c r="AZ62" s="135"/>
      <c r="BA62" s="135">
        <v>56593</v>
      </c>
      <c r="BB62" s="135"/>
      <c r="BC62" s="135"/>
      <c r="BD62" s="135"/>
      <c r="BE62" s="135">
        <v>54434</v>
      </c>
      <c r="BF62" s="135"/>
      <c r="BG62" s="135"/>
    </row>
    <row r="63" spans="1:59">
      <c r="A63" s="134" t="s">
        <v>70</v>
      </c>
      <c r="B63" s="135">
        <v>-25089</v>
      </c>
      <c r="C63" s="135">
        <v>-30561</v>
      </c>
      <c r="D63" s="135">
        <v>-32767</v>
      </c>
      <c r="E63" s="135">
        <v>-31282</v>
      </c>
      <c r="F63" s="135">
        <v>-27928</v>
      </c>
      <c r="G63" s="135">
        <v>-27998</v>
      </c>
      <c r="H63" s="135">
        <v>-27832</v>
      </c>
      <c r="I63" s="136">
        <v>-21885</v>
      </c>
      <c r="J63" s="135"/>
      <c r="K63" s="135">
        <v>-25089</v>
      </c>
      <c r="L63" s="135"/>
      <c r="M63" s="135">
        <v>-30561</v>
      </c>
      <c r="N63" s="135"/>
      <c r="O63" s="135">
        <v>-32767</v>
      </c>
      <c r="P63" s="135"/>
      <c r="Q63" s="135">
        <v>-31282</v>
      </c>
      <c r="R63" s="135"/>
      <c r="S63" s="135">
        <v>-27928</v>
      </c>
      <c r="T63" s="135"/>
      <c r="U63" s="135">
        <v>-27998</v>
      </c>
      <c r="V63" s="135"/>
      <c r="W63" s="135">
        <v>-27832</v>
      </c>
      <c r="X63" s="135"/>
      <c r="Y63" s="135">
        <v>-21885</v>
      </c>
      <c r="Z63" s="136"/>
      <c r="AA63" s="135"/>
      <c r="AB63" s="135"/>
      <c r="AC63" s="135">
        <v>-25089</v>
      </c>
      <c r="AD63" s="135"/>
      <c r="AE63" s="135"/>
      <c r="AF63" s="135"/>
      <c r="AG63" s="135">
        <v>-30561</v>
      </c>
      <c r="AH63" s="135"/>
      <c r="AI63" s="135"/>
      <c r="AJ63" s="135"/>
      <c r="AK63" s="135">
        <v>-32767</v>
      </c>
      <c r="AL63" s="135"/>
      <c r="AM63" s="135"/>
      <c r="AN63" s="135"/>
      <c r="AO63" s="135">
        <v>-31282</v>
      </c>
      <c r="AP63" s="135"/>
      <c r="AQ63" s="135"/>
      <c r="AR63" s="135"/>
      <c r="AS63" s="135">
        <v>-27928</v>
      </c>
      <c r="AT63" s="135"/>
      <c r="AU63" s="135"/>
      <c r="AV63" s="135"/>
      <c r="AW63" s="135">
        <v>-27998</v>
      </c>
      <c r="AX63" s="135"/>
      <c r="AY63" s="135"/>
      <c r="AZ63" s="135"/>
      <c r="BA63" s="135">
        <v>-27832</v>
      </c>
      <c r="BB63" s="135"/>
      <c r="BC63" s="135"/>
      <c r="BD63" s="135"/>
      <c r="BE63" s="135">
        <v>-21885</v>
      </c>
      <c r="BF63" s="135"/>
      <c r="BG63" s="135"/>
    </row>
    <row r="64" spans="1:59">
      <c r="A64" s="134" t="s">
        <v>71</v>
      </c>
      <c r="B64" s="135">
        <v>14918</v>
      </c>
      <c r="C64" s="135">
        <v>42044</v>
      </c>
      <c r="D64" s="135">
        <v>43637</v>
      </c>
      <c r="E64" s="135">
        <v>41838</v>
      </c>
      <c r="F64" s="135">
        <v>29725</v>
      </c>
      <c r="G64" s="135">
        <v>32151</v>
      </c>
      <c r="H64" s="135">
        <v>36311</v>
      </c>
      <c r="I64" s="136">
        <v>40375</v>
      </c>
      <c r="J64" s="135"/>
      <c r="K64" s="135">
        <v>14918</v>
      </c>
      <c r="L64" s="135"/>
      <c r="M64" s="135">
        <v>42044</v>
      </c>
      <c r="N64" s="135"/>
      <c r="O64" s="135">
        <v>43637</v>
      </c>
      <c r="P64" s="135"/>
      <c r="Q64" s="135">
        <v>41838</v>
      </c>
      <c r="R64" s="135"/>
      <c r="S64" s="135">
        <v>29725</v>
      </c>
      <c r="T64" s="135"/>
      <c r="U64" s="135">
        <v>32151</v>
      </c>
      <c r="V64" s="135"/>
      <c r="W64" s="135">
        <v>36311</v>
      </c>
      <c r="X64" s="135"/>
      <c r="Y64" s="135">
        <v>40375</v>
      </c>
      <c r="Z64" s="136"/>
      <c r="AA64" s="135"/>
      <c r="AB64" s="135"/>
      <c r="AC64" s="135">
        <v>14918</v>
      </c>
      <c r="AD64" s="135"/>
      <c r="AE64" s="135"/>
      <c r="AF64" s="135"/>
      <c r="AG64" s="135">
        <v>42044</v>
      </c>
      <c r="AH64" s="135"/>
      <c r="AI64" s="135"/>
      <c r="AJ64" s="135"/>
      <c r="AK64" s="135">
        <v>43637</v>
      </c>
      <c r="AL64" s="135"/>
      <c r="AM64" s="135"/>
      <c r="AN64" s="135"/>
      <c r="AO64" s="135">
        <v>41838</v>
      </c>
      <c r="AP64" s="135"/>
      <c r="AQ64" s="135"/>
      <c r="AR64" s="135"/>
      <c r="AS64" s="135">
        <v>29725</v>
      </c>
      <c r="AT64" s="135"/>
      <c r="AU64" s="135"/>
      <c r="AV64" s="135"/>
      <c r="AW64" s="135">
        <v>32151</v>
      </c>
      <c r="AX64" s="135"/>
      <c r="AY64" s="135"/>
      <c r="AZ64" s="135"/>
      <c r="BA64" s="135">
        <v>36311</v>
      </c>
      <c r="BB64" s="135"/>
      <c r="BC64" s="135"/>
      <c r="BD64" s="135"/>
      <c r="BE64" s="135">
        <v>40375</v>
      </c>
      <c r="BF64" s="135"/>
      <c r="BG64" s="135"/>
    </row>
    <row r="65" spans="1:59">
      <c r="A65" s="134" t="s">
        <v>72</v>
      </c>
      <c r="B65" s="135">
        <v>-11343</v>
      </c>
      <c r="C65" s="135">
        <v>-34378</v>
      </c>
      <c r="D65" s="135">
        <v>-37039</v>
      </c>
      <c r="E65" s="135">
        <v>-33558</v>
      </c>
      <c r="F65" s="135">
        <v>-26025</v>
      </c>
      <c r="G65" s="135">
        <v>-27958</v>
      </c>
      <c r="H65" s="135">
        <v>-32513</v>
      </c>
      <c r="I65" s="136">
        <v>-35262</v>
      </c>
      <c r="J65" s="135"/>
      <c r="K65" s="135">
        <v>-11343</v>
      </c>
      <c r="L65" s="135"/>
      <c r="M65" s="135">
        <v>-34378</v>
      </c>
      <c r="N65" s="135"/>
      <c r="O65" s="135">
        <v>-37039</v>
      </c>
      <c r="P65" s="135"/>
      <c r="Q65" s="135">
        <v>-33558</v>
      </c>
      <c r="R65" s="135"/>
      <c r="S65" s="135">
        <v>-26025</v>
      </c>
      <c r="T65" s="135"/>
      <c r="U65" s="135">
        <v>-27958</v>
      </c>
      <c r="V65" s="135"/>
      <c r="W65" s="135">
        <v>-32513</v>
      </c>
      <c r="X65" s="135"/>
      <c r="Y65" s="135">
        <v>-35262</v>
      </c>
      <c r="Z65" s="136"/>
      <c r="AA65" s="135"/>
      <c r="AB65" s="135"/>
      <c r="AC65" s="135">
        <v>-11343</v>
      </c>
      <c r="AD65" s="135"/>
      <c r="AE65" s="135"/>
      <c r="AF65" s="135"/>
      <c r="AG65" s="135">
        <v>-34378</v>
      </c>
      <c r="AH65" s="135"/>
      <c r="AI65" s="135"/>
      <c r="AJ65" s="135"/>
      <c r="AK65" s="135">
        <v>-37039</v>
      </c>
      <c r="AL65" s="135"/>
      <c r="AM65" s="135"/>
      <c r="AN65" s="135"/>
      <c r="AO65" s="135">
        <v>-33558</v>
      </c>
      <c r="AP65" s="135"/>
      <c r="AQ65" s="135"/>
      <c r="AR65" s="135"/>
      <c r="AS65" s="135">
        <v>-26025</v>
      </c>
      <c r="AT65" s="135"/>
      <c r="AU65" s="135"/>
      <c r="AV65" s="135"/>
      <c r="AW65" s="135">
        <v>-27958</v>
      </c>
      <c r="AX65" s="135"/>
      <c r="AY65" s="135"/>
      <c r="AZ65" s="135"/>
      <c r="BA65" s="135">
        <v>-32513</v>
      </c>
      <c r="BB65" s="135"/>
      <c r="BC65" s="135"/>
      <c r="BD65" s="135"/>
      <c r="BE65" s="135">
        <v>-35262</v>
      </c>
      <c r="BF65" s="135"/>
      <c r="BG65" s="135"/>
    </row>
    <row r="66" spans="1:59">
      <c r="A66" s="134" t="s">
        <v>73</v>
      </c>
      <c r="B66" s="135">
        <v>3574</v>
      </c>
      <c r="C66" s="135">
        <v>7665</v>
      </c>
      <c r="D66" s="135">
        <v>6597</v>
      </c>
      <c r="E66" s="135">
        <v>8279</v>
      </c>
      <c r="F66" s="135">
        <v>3699</v>
      </c>
      <c r="G66" s="135">
        <v>4192</v>
      </c>
      <c r="H66" s="135">
        <v>3798</v>
      </c>
      <c r="I66" s="136">
        <v>5113</v>
      </c>
      <c r="J66" s="135"/>
      <c r="K66" s="135">
        <v>3574</v>
      </c>
      <c r="L66" s="135"/>
      <c r="M66" s="135">
        <v>7665</v>
      </c>
      <c r="N66" s="135"/>
      <c r="O66" s="135">
        <v>6597</v>
      </c>
      <c r="P66" s="135"/>
      <c r="Q66" s="135">
        <v>8279</v>
      </c>
      <c r="R66" s="135"/>
      <c r="S66" s="135">
        <v>3699</v>
      </c>
      <c r="T66" s="135"/>
      <c r="U66" s="135">
        <v>4192</v>
      </c>
      <c r="V66" s="135"/>
      <c r="W66" s="135">
        <v>3798</v>
      </c>
      <c r="X66" s="135"/>
      <c r="Y66" s="135">
        <v>5113</v>
      </c>
      <c r="Z66" s="136"/>
      <c r="AA66" s="135"/>
      <c r="AB66" s="135"/>
      <c r="AC66" s="135">
        <v>3574</v>
      </c>
      <c r="AD66" s="135"/>
      <c r="AE66" s="135"/>
      <c r="AF66" s="135"/>
      <c r="AG66" s="135">
        <v>7665</v>
      </c>
      <c r="AH66" s="135"/>
      <c r="AI66" s="135"/>
      <c r="AJ66" s="135"/>
      <c r="AK66" s="135">
        <v>6597</v>
      </c>
      <c r="AL66" s="135"/>
      <c r="AM66" s="135"/>
      <c r="AN66" s="135"/>
      <c r="AO66" s="135">
        <v>8279</v>
      </c>
      <c r="AP66" s="135"/>
      <c r="AQ66" s="135"/>
      <c r="AR66" s="135"/>
      <c r="AS66" s="135">
        <v>3699</v>
      </c>
      <c r="AT66" s="135"/>
      <c r="AU66" s="135"/>
      <c r="AV66" s="135"/>
      <c r="AW66" s="135">
        <v>4192</v>
      </c>
      <c r="AX66" s="135"/>
      <c r="AY66" s="135"/>
      <c r="AZ66" s="135"/>
      <c r="BA66" s="135">
        <v>3798</v>
      </c>
      <c r="BB66" s="135"/>
      <c r="BC66" s="135"/>
      <c r="BD66" s="135"/>
      <c r="BE66" s="135">
        <v>5113</v>
      </c>
      <c r="BF66" s="135"/>
      <c r="BG66" s="135"/>
    </row>
    <row r="67" spans="1:59">
      <c r="A67" s="134" t="s">
        <v>74</v>
      </c>
      <c r="B67" s="135">
        <v>35255</v>
      </c>
      <c r="C67" s="135">
        <v>47021</v>
      </c>
      <c r="D67" s="135">
        <v>51806</v>
      </c>
      <c r="E67" s="135">
        <v>56955</v>
      </c>
      <c r="F67" s="135">
        <v>56096</v>
      </c>
      <c r="G67" s="135">
        <v>57378</v>
      </c>
      <c r="H67" s="135">
        <v>55254</v>
      </c>
      <c r="I67" s="136">
        <v>58454</v>
      </c>
      <c r="J67" s="135"/>
      <c r="K67" s="135">
        <v>35255</v>
      </c>
      <c r="L67" s="135"/>
      <c r="M67" s="135">
        <v>47021</v>
      </c>
      <c r="N67" s="135"/>
      <c r="O67" s="135">
        <v>51806</v>
      </c>
      <c r="P67" s="135"/>
      <c r="Q67" s="135">
        <v>56955</v>
      </c>
      <c r="R67" s="135"/>
      <c r="S67" s="135">
        <v>56096</v>
      </c>
      <c r="T67" s="135"/>
      <c r="U67" s="135">
        <v>57378</v>
      </c>
      <c r="V67" s="135"/>
      <c r="W67" s="135">
        <v>55254</v>
      </c>
      <c r="X67" s="135"/>
      <c r="Y67" s="135">
        <v>58454</v>
      </c>
      <c r="Z67" s="136"/>
      <c r="AA67" s="135"/>
      <c r="AB67" s="135"/>
      <c r="AC67" s="135">
        <v>35255</v>
      </c>
      <c r="AD67" s="135"/>
      <c r="AE67" s="135"/>
      <c r="AF67" s="135"/>
      <c r="AG67" s="135">
        <v>47021</v>
      </c>
      <c r="AH67" s="135"/>
      <c r="AI67" s="135"/>
      <c r="AJ67" s="135"/>
      <c r="AK67" s="135">
        <v>51806</v>
      </c>
      <c r="AL67" s="135"/>
      <c r="AM67" s="135"/>
      <c r="AN67" s="135"/>
      <c r="AO67" s="135">
        <v>56955</v>
      </c>
      <c r="AP67" s="135"/>
      <c r="AQ67" s="135"/>
      <c r="AR67" s="135"/>
      <c r="AS67" s="135">
        <v>56096</v>
      </c>
      <c r="AT67" s="135"/>
      <c r="AU67" s="135"/>
      <c r="AV67" s="135"/>
      <c r="AW67" s="135">
        <v>57378</v>
      </c>
      <c r="AX67" s="135"/>
      <c r="AY67" s="135"/>
      <c r="AZ67" s="135"/>
      <c r="BA67" s="135">
        <v>55254</v>
      </c>
      <c r="BB67" s="135"/>
      <c r="BC67" s="135"/>
      <c r="BD67" s="135"/>
      <c r="BE67" s="135">
        <v>58454</v>
      </c>
      <c r="BF67" s="135"/>
      <c r="BG67" s="135"/>
    </row>
    <row r="68" spans="1:59">
      <c r="A68" s="134" t="s">
        <v>75</v>
      </c>
      <c r="B68" s="135">
        <v>-21492</v>
      </c>
      <c r="C68" s="135">
        <v>-28445</v>
      </c>
      <c r="D68" s="135">
        <v>-34355</v>
      </c>
      <c r="E68" s="135">
        <v>-39906</v>
      </c>
      <c r="F68" s="135">
        <v>-42432</v>
      </c>
      <c r="G68" s="135">
        <v>-47042</v>
      </c>
      <c r="H68" s="135">
        <v>-47843</v>
      </c>
      <c r="I68" s="136">
        <v>-50861</v>
      </c>
      <c r="J68" s="135"/>
      <c r="K68" s="135">
        <v>-21492</v>
      </c>
      <c r="L68" s="135"/>
      <c r="M68" s="135">
        <v>-28445</v>
      </c>
      <c r="N68" s="135"/>
      <c r="O68" s="135">
        <v>-34355</v>
      </c>
      <c r="P68" s="135"/>
      <c r="Q68" s="135">
        <v>-39906</v>
      </c>
      <c r="R68" s="135"/>
      <c r="S68" s="135">
        <v>-42432</v>
      </c>
      <c r="T68" s="135"/>
      <c r="U68" s="135">
        <v>-47042</v>
      </c>
      <c r="V68" s="135"/>
      <c r="W68" s="135">
        <v>-47843</v>
      </c>
      <c r="X68" s="135"/>
      <c r="Y68" s="135">
        <v>-50861</v>
      </c>
      <c r="Z68" s="136"/>
      <c r="AA68" s="135"/>
      <c r="AB68" s="135"/>
      <c r="AC68" s="135">
        <v>-21492</v>
      </c>
      <c r="AD68" s="135"/>
      <c r="AE68" s="135"/>
      <c r="AF68" s="135"/>
      <c r="AG68" s="135">
        <v>-28445</v>
      </c>
      <c r="AH68" s="135"/>
      <c r="AI68" s="135"/>
      <c r="AJ68" s="135"/>
      <c r="AK68" s="135">
        <v>-34355</v>
      </c>
      <c r="AL68" s="135"/>
      <c r="AM68" s="135"/>
      <c r="AN68" s="135"/>
      <c r="AO68" s="135">
        <v>-39906</v>
      </c>
      <c r="AP68" s="135"/>
      <c r="AQ68" s="135"/>
      <c r="AR68" s="135"/>
      <c r="AS68" s="135">
        <v>-42432</v>
      </c>
      <c r="AT68" s="135"/>
      <c r="AU68" s="135"/>
      <c r="AV68" s="135"/>
      <c r="AW68" s="135">
        <v>-47042</v>
      </c>
      <c r="AX68" s="135"/>
      <c r="AY68" s="135"/>
      <c r="AZ68" s="135"/>
      <c r="BA68" s="135">
        <v>-47843</v>
      </c>
      <c r="BB68" s="135"/>
      <c r="BC68" s="135"/>
      <c r="BD68" s="135"/>
      <c r="BE68" s="135">
        <v>-50861</v>
      </c>
      <c r="BF68" s="135"/>
      <c r="BG68" s="135"/>
    </row>
    <row r="69" spans="1:59">
      <c r="A69" s="134" t="s">
        <v>76</v>
      </c>
      <c r="B69" s="135">
        <v>13762</v>
      </c>
      <c r="C69" s="135">
        <v>18576</v>
      </c>
      <c r="D69" s="135">
        <v>17451</v>
      </c>
      <c r="E69" s="135">
        <v>17049</v>
      </c>
      <c r="F69" s="135">
        <v>13664</v>
      </c>
      <c r="G69" s="135">
        <v>10336</v>
      </c>
      <c r="H69" s="135">
        <v>7410</v>
      </c>
      <c r="I69" s="136">
        <v>7592</v>
      </c>
      <c r="J69" s="135">
        <v>13745</v>
      </c>
      <c r="K69" s="135">
        <v>13762</v>
      </c>
      <c r="L69" s="135">
        <v>16354</v>
      </c>
      <c r="M69" s="135">
        <v>18576</v>
      </c>
      <c r="N69" s="135">
        <v>18400</v>
      </c>
      <c r="O69" s="135">
        <v>17451</v>
      </c>
      <c r="P69" s="135">
        <v>16933</v>
      </c>
      <c r="Q69" s="135">
        <v>17049</v>
      </c>
      <c r="R69" s="135">
        <v>16753</v>
      </c>
      <c r="S69" s="135">
        <v>13664</v>
      </c>
      <c r="T69" s="135">
        <v>12113</v>
      </c>
      <c r="U69" s="135">
        <v>10336</v>
      </c>
      <c r="V69" s="135">
        <v>8775</v>
      </c>
      <c r="W69" s="135">
        <v>7410</v>
      </c>
      <c r="X69" s="135">
        <v>6905</v>
      </c>
      <c r="Y69" s="135">
        <v>7592</v>
      </c>
      <c r="Z69" s="136"/>
      <c r="AA69" s="135">
        <v>13745</v>
      </c>
      <c r="AB69" s="135">
        <v>13551</v>
      </c>
      <c r="AC69" s="135">
        <v>13762</v>
      </c>
      <c r="AD69" s="135">
        <v>15777</v>
      </c>
      <c r="AE69" s="135">
        <v>16354</v>
      </c>
      <c r="AF69" s="135">
        <v>17162</v>
      </c>
      <c r="AG69" s="135">
        <v>18576</v>
      </c>
      <c r="AH69" s="135">
        <v>18544</v>
      </c>
      <c r="AI69" s="135">
        <v>18400</v>
      </c>
      <c r="AJ69" s="135">
        <v>17950</v>
      </c>
      <c r="AK69" s="135">
        <v>17451</v>
      </c>
      <c r="AL69" s="135">
        <v>16599</v>
      </c>
      <c r="AM69" s="135">
        <v>16933</v>
      </c>
      <c r="AN69" s="135">
        <v>16787</v>
      </c>
      <c r="AO69" s="135">
        <v>17049</v>
      </c>
      <c r="AP69" s="135">
        <v>16870</v>
      </c>
      <c r="AQ69" s="135">
        <v>16753</v>
      </c>
      <c r="AR69" s="135">
        <v>14684</v>
      </c>
      <c r="AS69" s="135">
        <v>13664</v>
      </c>
      <c r="AT69" s="135">
        <v>12898</v>
      </c>
      <c r="AU69" s="135">
        <v>12113</v>
      </c>
      <c r="AV69" s="135">
        <v>11195</v>
      </c>
      <c r="AW69" s="135">
        <v>10336</v>
      </c>
      <c r="AX69" s="135">
        <v>9493</v>
      </c>
      <c r="AY69" s="135">
        <v>8775</v>
      </c>
      <c r="AZ69" s="135">
        <v>8050</v>
      </c>
      <c r="BA69" s="135">
        <v>7410</v>
      </c>
      <c r="BB69" s="135">
        <v>7009</v>
      </c>
      <c r="BC69" s="135">
        <v>6905</v>
      </c>
      <c r="BD69" s="135">
        <v>6950</v>
      </c>
      <c r="BE69" s="135">
        <v>7592</v>
      </c>
      <c r="BF69" s="135"/>
      <c r="BG69" s="135"/>
    </row>
    <row r="70" spans="1:59">
      <c r="A70" s="134" t="s">
        <v>77</v>
      </c>
      <c r="B70" s="135"/>
      <c r="C70" s="135"/>
      <c r="D70" s="135"/>
      <c r="E70" s="135"/>
      <c r="F70" s="135">
        <v>61683</v>
      </c>
      <c r="G70" s="135">
        <v>67878</v>
      </c>
      <c r="H70" s="135">
        <v>76835</v>
      </c>
      <c r="I70" s="136">
        <v>73702</v>
      </c>
      <c r="J70" s="135"/>
      <c r="K70" s="135"/>
      <c r="L70" s="135"/>
      <c r="M70" s="135"/>
      <c r="N70" s="135"/>
      <c r="O70" s="135"/>
      <c r="P70" s="135"/>
      <c r="Q70" s="135"/>
      <c r="R70" s="135"/>
      <c r="S70" s="135">
        <v>61683</v>
      </c>
      <c r="T70" s="135"/>
      <c r="U70" s="135">
        <v>67878</v>
      </c>
      <c r="V70" s="135"/>
      <c r="W70" s="135">
        <v>76835</v>
      </c>
      <c r="X70" s="135"/>
      <c r="Y70" s="135">
        <v>73702</v>
      </c>
      <c r="Z70" s="136"/>
      <c r="AA70" s="135"/>
      <c r="AB70" s="135"/>
      <c r="AC70" s="135"/>
      <c r="AD70" s="135"/>
      <c r="AE70" s="135"/>
      <c r="AF70" s="135"/>
      <c r="AG70" s="135"/>
      <c r="AH70" s="135"/>
      <c r="AI70" s="135"/>
      <c r="AJ70" s="135"/>
      <c r="AK70" s="135"/>
      <c r="AL70" s="135"/>
      <c r="AM70" s="135"/>
      <c r="AN70" s="135"/>
      <c r="AO70" s="135"/>
      <c r="AP70" s="135"/>
      <c r="AQ70" s="135"/>
      <c r="AR70" s="135"/>
      <c r="AS70" s="135">
        <v>61683</v>
      </c>
      <c r="AT70" s="135"/>
      <c r="AU70" s="135"/>
      <c r="AV70" s="135"/>
      <c r="AW70" s="135">
        <v>67878</v>
      </c>
      <c r="AX70" s="135"/>
      <c r="AY70" s="135"/>
      <c r="AZ70" s="135"/>
      <c r="BA70" s="135">
        <v>76835</v>
      </c>
      <c r="BB70" s="135"/>
      <c r="BC70" s="135"/>
      <c r="BD70" s="135"/>
      <c r="BE70" s="135">
        <v>73702</v>
      </c>
      <c r="BF70" s="135"/>
      <c r="BG70" s="135"/>
    </row>
    <row r="71" spans="1:59">
      <c r="A71" s="134" t="s">
        <v>78</v>
      </c>
      <c r="B71" s="135">
        <v>1359</v>
      </c>
      <c r="C71" s="135">
        <v>5605</v>
      </c>
      <c r="D71" s="135">
        <v>8244</v>
      </c>
      <c r="E71" s="135">
        <v>1810</v>
      </c>
      <c r="F71" s="135">
        <v>2272</v>
      </c>
      <c r="G71" s="135">
        <v>1853</v>
      </c>
      <c r="H71" s="135">
        <v>1665</v>
      </c>
      <c r="I71" s="136">
        <v>2354</v>
      </c>
      <c r="J71" s="135"/>
      <c r="K71" s="135">
        <v>1359</v>
      </c>
      <c r="L71" s="135"/>
      <c r="M71" s="135">
        <v>5605</v>
      </c>
      <c r="N71" s="135"/>
      <c r="O71" s="135">
        <v>8244</v>
      </c>
      <c r="P71" s="135"/>
      <c r="Q71" s="135">
        <v>1810</v>
      </c>
      <c r="R71" s="135"/>
      <c r="S71" s="135">
        <v>2272</v>
      </c>
      <c r="T71" s="135"/>
      <c r="U71" s="135">
        <v>1853</v>
      </c>
      <c r="V71" s="135"/>
      <c r="W71" s="135">
        <v>1665</v>
      </c>
      <c r="X71" s="135"/>
      <c r="Y71" s="135">
        <v>2354</v>
      </c>
      <c r="Z71" s="136"/>
      <c r="AA71" s="135"/>
      <c r="AB71" s="135"/>
      <c r="AC71" s="135">
        <v>1359</v>
      </c>
      <c r="AD71" s="135"/>
      <c r="AE71" s="135"/>
      <c r="AF71" s="135"/>
      <c r="AG71" s="135">
        <v>5605</v>
      </c>
      <c r="AH71" s="135"/>
      <c r="AI71" s="135"/>
      <c r="AJ71" s="135"/>
      <c r="AK71" s="135">
        <v>8244</v>
      </c>
      <c r="AL71" s="135"/>
      <c r="AM71" s="135"/>
      <c r="AN71" s="135"/>
      <c r="AO71" s="135">
        <v>1810</v>
      </c>
      <c r="AP71" s="135"/>
      <c r="AQ71" s="135"/>
      <c r="AR71" s="135"/>
      <c r="AS71" s="135">
        <v>2272</v>
      </c>
      <c r="AT71" s="135"/>
      <c r="AU71" s="135"/>
      <c r="AV71" s="135"/>
      <c r="AW71" s="135">
        <v>1853</v>
      </c>
      <c r="AX71" s="135"/>
      <c r="AY71" s="135"/>
      <c r="AZ71" s="135"/>
      <c r="BA71" s="135">
        <v>1665</v>
      </c>
      <c r="BB71" s="135"/>
      <c r="BC71" s="135"/>
      <c r="BD71" s="135"/>
      <c r="BE71" s="135">
        <v>2354</v>
      </c>
      <c r="BF71" s="135"/>
      <c r="BG71" s="135"/>
    </row>
    <row r="72" spans="1:59">
      <c r="A72" s="134" t="s">
        <v>79</v>
      </c>
      <c r="B72" s="135">
        <v>7945</v>
      </c>
      <c r="C72" s="135">
        <v>8781</v>
      </c>
      <c r="D72" s="135">
        <v>8810</v>
      </c>
      <c r="E72" s="135">
        <v>9331</v>
      </c>
      <c r="F72" s="135">
        <v>7469</v>
      </c>
      <c r="G72" s="135">
        <v>5444</v>
      </c>
      <c r="H72" s="135">
        <v>4067</v>
      </c>
      <c r="I72" s="136">
        <v>4878</v>
      </c>
      <c r="J72" s="135"/>
      <c r="K72" s="135">
        <v>7945</v>
      </c>
      <c r="L72" s="135"/>
      <c r="M72" s="135">
        <v>8781</v>
      </c>
      <c r="N72" s="135"/>
      <c r="O72" s="135">
        <v>8810</v>
      </c>
      <c r="P72" s="135"/>
      <c r="Q72" s="135">
        <v>9331</v>
      </c>
      <c r="R72" s="135"/>
      <c r="S72" s="135">
        <v>7469</v>
      </c>
      <c r="T72" s="135"/>
      <c r="U72" s="135">
        <v>5444</v>
      </c>
      <c r="V72" s="135"/>
      <c r="W72" s="135">
        <v>4067</v>
      </c>
      <c r="X72" s="135"/>
      <c r="Y72" s="135">
        <v>4878</v>
      </c>
      <c r="Z72" s="136"/>
      <c r="AA72" s="135"/>
      <c r="AB72" s="135"/>
      <c r="AC72" s="135">
        <v>7945</v>
      </c>
      <c r="AD72" s="135"/>
      <c r="AE72" s="135"/>
      <c r="AF72" s="135"/>
      <c r="AG72" s="135">
        <v>8781</v>
      </c>
      <c r="AH72" s="135"/>
      <c r="AI72" s="135"/>
      <c r="AJ72" s="135"/>
      <c r="AK72" s="135">
        <v>8810</v>
      </c>
      <c r="AL72" s="135"/>
      <c r="AM72" s="135"/>
      <c r="AN72" s="135"/>
      <c r="AO72" s="135">
        <v>9331</v>
      </c>
      <c r="AP72" s="135"/>
      <c r="AQ72" s="135"/>
      <c r="AR72" s="135"/>
      <c r="AS72" s="135">
        <v>7469</v>
      </c>
      <c r="AT72" s="135"/>
      <c r="AU72" s="135"/>
      <c r="AV72" s="135"/>
      <c r="AW72" s="135">
        <v>5444</v>
      </c>
      <c r="AX72" s="135"/>
      <c r="AY72" s="135"/>
      <c r="AZ72" s="135"/>
      <c r="BA72" s="135">
        <v>4067</v>
      </c>
      <c r="BB72" s="135"/>
      <c r="BC72" s="135"/>
      <c r="BD72" s="135"/>
      <c r="BE72" s="135">
        <v>4878</v>
      </c>
      <c r="BF72" s="135"/>
      <c r="BG72" s="135"/>
    </row>
    <row r="73" spans="1:59">
      <c r="A73" s="134" t="s">
        <v>80</v>
      </c>
      <c r="B73" s="135">
        <v>4765</v>
      </c>
      <c r="C73" s="135">
        <v>5077</v>
      </c>
      <c r="D73" s="135">
        <v>5328</v>
      </c>
      <c r="E73" s="135">
        <v>5334</v>
      </c>
      <c r="F73" s="135">
        <v>4710</v>
      </c>
      <c r="G73" s="135">
        <v>4509</v>
      </c>
      <c r="H73" s="135">
        <v>4591</v>
      </c>
      <c r="I73" s="136">
        <v>5037</v>
      </c>
      <c r="J73" s="135"/>
      <c r="K73" s="135">
        <v>4765</v>
      </c>
      <c r="L73" s="135"/>
      <c r="M73" s="135">
        <v>5077</v>
      </c>
      <c r="N73" s="135"/>
      <c r="O73" s="135">
        <v>5328</v>
      </c>
      <c r="P73" s="135"/>
      <c r="Q73" s="135">
        <v>5334</v>
      </c>
      <c r="R73" s="135"/>
      <c r="S73" s="135">
        <v>4710</v>
      </c>
      <c r="T73" s="135"/>
      <c r="U73" s="135">
        <v>4509</v>
      </c>
      <c r="V73" s="135"/>
      <c r="W73" s="135">
        <v>4591</v>
      </c>
      <c r="X73" s="135"/>
      <c r="Y73" s="135">
        <v>5037</v>
      </c>
      <c r="Z73" s="136"/>
      <c r="AA73" s="135"/>
      <c r="AB73" s="135"/>
      <c r="AC73" s="135">
        <v>4765</v>
      </c>
      <c r="AD73" s="135"/>
      <c r="AE73" s="135"/>
      <c r="AF73" s="135"/>
      <c r="AG73" s="135">
        <v>5077</v>
      </c>
      <c r="AH73" s="135"/>
      <c r="AI73" s="135"/>
      <c r="AJ73" s="135"/>
      <c r="AK73" s="135">
        <v>5328</v>
      </c>
      <c r="AL73" s="135"/>
      <c r="AM73" s="135"/>
      <c r="AN73" s="135"/>
      <c r="AO73" s="135">
        <v>5334</v>
      </c>
      <c r="AP73" s="135"/>
      <c r="AQ73" s="135"/>
      <c r="AR73" s="135"/>
      <c r="AS73" s="135">
        <v>4710</v>
      </c>
      <c r="AT73" s="135"/>
      <c r="AU73" s="135"/>
      <c r="AV73" s="135"/>
      <c r="AW73" s="135">
        <v>4509</v>
      </c>
      <c r="AX73" s="135"/>
      <c r="AY73" s="135"/>
      <c r="AZ73" s="135"/>
      <c r="BA73" s="135">
        <v>4591</v>
      </c>
      <c r="BB73" s="135"/>
      <c r="BC73" s="135"/>
      <c r="BD73" s="135"/>
      <c r="BE73" s="135">
        <v>5037</v>
      </c>
      <c r="BF73" s="135"/>
      <c r="BG73" s="135"/>
    </row>
    <row r="74" spans="1:59">
      <c r="A74" s="134" t="s">
        <v>81</v>
      </c>
      <c r="B74" s="135"/>
      <c r="C74" s="135">
        <v>700</v>
      </c>
      <c r="D74" s="135"/>
      <c r="E74" s="135"/>
      <c r="F74" s="135"/>
      <c r="G74" s="135"/>
      <c r="H74" s="135">
        <v>211</v>
      </c>
      <c r="I74" s="136">
        <v>642</v>
      </c>
      <c r="J74" s="135"/>
      <c r="K74" s="135"/>
      <c r="L74" s="135"/>
      <c r="M74" s="135">
        <v>700</v>
      </c>
      <c r="N74" s="135">
        <v>774</v>
      </c>
      <c r="O74" s="135"/>
      <c r="P74" s="135"/>
      <c r="Q74" s="135"/>
      <c r="R74" s="135"/>
      <c r="S74" s="135"/>
      <c r="T74" s="135"/>
      <c r="U74" s="135"/>
      <c r="V74" s="135"/>
      <c r="W74" s="135">
        <v>211</v>
      </c>
      <c r="X74" s="135"/>
      <c r="Y74" s="135">
        <v>642</v>
      </c>
      <c r="Z74" s="136"/>
      <c r="AA74" s="135"/>
      <c r="AB74" s="135"/>
      <c r="AC74" s="135"/>
      <c r="AD74" s="135"/>
      <c r="AE74" s="135"/>
      <c r="AF74" s="135"/>
      <c r="AG74" s="135">
        <v>700</v>
      </c>
      <c r="AH74" s="135">
        <v>714</v>
      </c>
      <c r="AI74" s="135">
        <v>774</v>
      </c>
      <c r="AJ74" s="135">
        <v>1113</v>
      </c>
      <c r="AK74" s="135"/>
      <c r="AL74" s="135"/>
      <c r="AM74" s="135"/>
      <c r="AN74" s="135"/>
      <c r="AO74" s="135"/>
      <c r="AP74" s="135"/>
      <c r="AQ74" s="135"/>
      <c r="AR74" s="135"/>
      <c r="AS74" s="135"/>
      <c r="AT74" s="135"/>
      <c r="AU74" s="135"/>
      <c r="AV74" s="135"/>
      <c r="AW74" s="135"/>
      <c r="AX74" s="135"/>
      <c r="AY74" s="135"/>
      <c r="AZ74" s="135"/>
      <c r="BA74" s="135">
        <v>211</v>
      </c>
      <c r="BB74" s="135"/>
      <c r="BC74" s="135"/>
      <c r="BD74" s="135"/>
      <c r="BE74" s="135">
        <v>642</v>
      </c>
      <c r="BF74" s="135"/>
      <c r="BG74" s="135"/>
    </row>
    <row r="75" spans="1:59">
      <c r="A75" s="134" t="s">
        <v>82</v>
      </c>
      <c r="B75" s="135"/>
      <c r="C75" s="135"/>
      <c r="D75" s="135"/>
      <c r="E75" s="135"/>
      <c r="F75" s="135">
        <v>7067</v>
      </c>
      <c r="G75" s="135">
        <v>9811</v>
      </c>
      <c r="H75" s="135">
        <v>7063</v>
      </c>
      <c r="I75" s="136">
        <v>9205</v>
      </c>
      <c r="J75" s="135"/>
      <c r="K75" s="135"/>
      <c r="L75" s="135"/>
      <c r="M75" s="135"/>
      <c r="N75" s="135"/>
      <c r="O75" s="135"/>
      <c r="P75" s="135"/>
      <c r="Q75" s="135"/>
      <c r="R75" s="135"/>
      <c r="S75" s="135">
        <v>7067</v>
      </c>
      <c r="T75" s="135"/>
      <c r="U75" s="135">
        <v>9811</v>
      </c>
      <c r="V75" s="135"/>
      <c r="W75" s="135">
        <v>7063</v>
      </c>
      <c r="X75" s="135"/>
      <c r="Y75" s="135">
        <v>9205</v>
      </c>
      <c r="Z75" s="136"/>
      <c r="AA75" s="135"/>
      <c r="AB75" s="135"/>
      <c r="AC75" s="135"/>
      <c r="AD75" s="135"/>
      <c r="AE75" s="135"/>
      <c r="AF75" s="135"/>
      <c r="AG75" s="135"/>
      <c r="AH75" s="135"/>
      <c r="AI75" s="135"/>
      <c r="AJ75" s="135"/>
      <c r="AK75" s="135"/>
      <c r="AL75" s="135"/>
      <c r="AM75" s="135"/>
      <c r="AN75" s="135"/>
      <c r="AO75" s="135"/>
      <c r="AP75" s="135"/>
      <c r="AQ75" s="135"/>
      <c r="AR75" s="135"/>
      <c r="AS75" s="135">
        <v>7067</v>
      </c>
      <c r="AT75" s="135"/>
      <c r="AU75" s="135"/>
      <c r="AV75" s="135"/>
      <c r="AW75" s="135">
        <v>9811</v>
      </c>
      <c r="AX75" s="135"/>
      <c r="AY75" s="135"/>
      <c r="AZ75" s="135"/>
      <c r="BA75" s="135">
        <v>7063</v>
      </c>
      <c r="BB75" s="135"/>
      <c r="BC75" s="135"/>
      <c r="BD75" s="135"/>
      <c r="BE75" s="135">
        <v>9205</v>
      </c>
      <c r="BF75" s="135"/>
      <c r="BG75" s="135"/>
    </row>
    <row r="76" spans="1:59">
      <c r="A76" s="134" t="s">
        <v>83</v>
      </c>
      <c r="B76" s="135">
        <v>538</v>
      </c>
      <c r="C76" s="135">
        <v>581</v>
      </c>
      <c r="D76" s="135">
        <v>651</v>
      </c>
      <c r="E76" s="135">
        <v>939</v>
      </c>
      <c r="F76" s="135">
        <v>917</v>
      </c>
      <c r="G76" s="135">
        <v>1104</v>
      </c>
      <c r="H76" s="135">
        <v>1356</v>
      </c>
      <c r="I76" s="136">
        <v>1664</v>
      </c>
      <c r="J76" s="135"/>
      <c r="K76" s="135">
        <v>538</v>
      </c>
      <c r="L76" s="135"/>
      <c r="M76" s="135">
        <v>581</v>
      </c>
      <c r="N76" s="135">
        <v>18501</v>
      </c>
      <c r="O76" s="135">
        <v>651</v>
      </c>
      <c r="P76" s="135">
        <v>20513</v>
      </c>
      <c r="Q76" s="135">
        <v>939</v>
      </c>
      <c r="R76" s="135">
        <v>20483</v>
      </c>
      <c r="S76" s="135">
        <v>917</v>
      </c>
      <c r="T76" s="135">
        <v>22146</v>
      </c>
      <c r="U76" s="135">
        <v>1104</v>
      </c>
      <c r="V76" s="135">
        <v>22185</v>
      </c>
      <c r="W76" s="135">
        <v>1356</v>
      </c>
      <c r="X76" s="135"/>
      <c r="Y76" s="135">
        <v>1664</v>
      </c>
      <c r="Z76" s="136"/>
      <c r="AA76" s="135"/>
      <c r="AB76" s="135"/>
      <c r="AC76" s="135">
        <v>538</v>
      </c>
      <c r="AD76" s="135"/>
      <c r="AE76" s="135"/>
      <c r="AF76" s="135"/>
      <c r="AG76" s="135">
        <v>581</v>
      </c>
      <c r="AH76" s="135">
        <v>18424</v>
      </c>
      <c r="AI76" s="135">
        <v>18501</v>
      </c>
      <c r="AJ76" s="135">
        <v>18760</v>
      </c>
      <c r="AK76" s="135">
        <v>651</v>
      </c>
      <c r="AL76" s="135">
        <v>19462</v>
      </c>
      <c r="AM76" s="135">
        <v>20513</v>
      </c>
      <c r="AN76" s="135">
        <v>20702</v>
      </c>
      <c r="AO76" s="135">
        <v>939</v>
      </c>
      <c r="AP76" s="135">
        <v>19463</v>
      </c>
      <c r="AQ76" s="135">
        <v>20483</v>
      </c>
      <c r="AR76" s="135">
        <v>20627</v>
      </c>
      <c r="AS76" s="135">
        <v>917</v>
      </c>
      <c r="AT76" s="135">
        <v>21544</v>
      </c>
      <c r="AU76" s="135">
        <v>22146</v>
      </c>
      <c r="AV76" s="135">
        <v>21853</v>
      </c>
      <c r="AW76" s="135">
        <v>1104</v>
      </c>
      <c r="AX76" s="135">
        <v>21077</v>
      </c>
      <c r="AY76" s="135">
        <v>22185</v>
      </c>
      <c r="AZ76" s="135">
        <v>21997</v>
      </c>
      <c r="BA76" s="135">
        <v>1356</v>
      </c>
      <c r="BB76" s="135"/>
      <c r="BC76" s="135"/>
      <c r="BD76" s="135"/>
      <c r="BE76" s="135">
        <v>1664</v>
      </c>
      <c r="BF76" s="135"/>
      <c r="BG76" s="135"/>
    </row>
    <row r="77" spans="1:59">
      <c r="A77" s="134" t="s">
        <v>84</v>
      </c>
      <c r="B77" s="135">
        <v>-14</v>
      </c>
      <c r="C77" s="135">
        <v>-13</v>
      </c>
      <c r="D77" s="135">
        <v>-13</v>
      </c>
      <c r="E77" s="135">
        <v>-1</v>
      </c>
      <c r="F77" s="135">
        <v>-5</v>
      </c>
      <c r="G77" s="135">
        <v>-28</v>
      </c>
      <c r="H77" s="135">
        <v>-25</v>
      </c>
      <c r="I77" s="136">
        <v>-3</v>
      </c>
      <c r="J77" s="135"/>
      <c r="K77" s="135">
        <v>-14</v>
      </c>
      <c r="L77" s="135"/>
      <c r="M77" s="135">
        <v>-13</v>
      </c>
      <c r="N77" s="135"/>
      <c r="O77" s="135">
        <v>-13</v>
      </c>
      <c r="P77" s="135"/>
      <c r="Q77" s="135">
        <v>-1</v>
      </c>
      <c r="R77" s="135"/>
      <c r="S77" s="135">
        <v>-5</v>
      </c>
      <c r="T77" s="135"/>
      <c r="U77" s="135">
        <v>-28</v>
      </c>
      <c r="V77" s="135"/>
      <c r="W77" s="135">
        <v>-25</v>
      </c>
      <c r="X77" s="135"/>
      <c r="Y77" s="135">
        <v>-3</v>
      </c>
      <c r="Z77" s="136"/>
      <c r="AA77" s="135"/>
      <c r="AB77" s="135"/>
      <c r="AC77" s="135">
        <v>-14</v>
      </c>
      <c r="AD77" s="135"/>
      <c r="AE77" s="135"/>
      <c r="AF77" s="135"/>
      <c r="AG77" s="135">
        <v>-13</v>
      </c>
      <c r="AH77" s="135"/>
      <c r="AI77" s="135"/>
      <c r="AJ77" s="135"/>
      <c r="AK77" s="135">
        <v>-13</v>
      </c>
      <c r="AL77" s="135"/>
      <c r="AM77" s="135"/>
      <c r="AN77" s="135"/>
      <c r="AO77" s="135">
        <v>-1</v>
      </c>
      <c r="AP77" s="135"/>
      <c r="AQ77" s="135"/>
      <c r="AR77" s="135"/>
      <c r="AS77" s="135">
        <v>-5</v>
      </c>
      <c r="AT77" s="135"/>
      <c r="AU77" s="135"/>
      <c r="AV77" s="135"/>
      <c r="AW77" s="135">
        <v>-28</v>
      </c>
      <c r="AX77" s="135"/>
      <c r="AY77" s="135"/>
      <c r="AZ77" s="135"/>
      <c r="BA77" s="135">
        <v>-25</v>
      </c>
      <c r="BB77" s="135"/>
      <c r="BC77" s="135"/>
      <c r="BD77" s="135"/>
      <c r="BE77" s="135">
        <v>-3</v>
      </c>
      <c r="BF77" s="135"/>
      <c r="BG77" s="135"/>
    </row>
    <row r="78" spans="1:59">
      <c r="A78" s="134" t="s">
        <v>85</v>
      </c>
      <c r="B78" s="135"/>
      <c r="C78" s="135"/>
      <c r="D78" s="135"/>
      <c r="E78" s="135"/>
      <c r="F78" s="135"/>
      <c r="G78" s="135"/>
      <c r="H78" s="135"/>
      <c r="I78" s="136">
        <v>174</v>
      </c>
      <c r="J78" s="135"/>
      <c r="K78" s="135"/>
      <c r="L78" s="135"/>
      <c r="M78" s="135"/>
      <c r="N78" s="135"/>
      <c r="O78" s="135"/>
      <c r="P78" s="135"/>
      <c r="Q78" s="135"/>
      <c r="R78" s="135"/>
      <c r="S78" s="135"/>
      <c r="T78" s="135"/>
      <c r="U78" s="135"/>
      <c r="V78" s="135"/>
      <c r="W78" s="135"/>
      <c r="X78" s="135"/>
      <c r="Y78" s="135">
        <v>174</v>
      </c>
      <c r="Z78" s="136"/>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v>174</v>
      </c>
      <c r="BF78" s="135"/>
      <c r="BG78" s="135"/>
    </row>
    <row r="79" spans="1:59">
      <c r="A79" s="134" t="s">
        <v>86</v>
      </c>
      <c r="B79" s="135">
        <v>3992</v>
      </c>
      <c r="C79" s="135">
        <v>5571</v>
      </c>
      <c r="D79" s="135">
        <v>5578</v>
      </c>
      <c r="E79" s="135">
        <v>5385</v>
      </c>
      <c r="F79" s="135">
        <v>12148</v>
      </c>
      <c r="G79" s="135">
        <v>12058</v>
      </c>
      <c r="H79" s="135">
        <v>11047</v>
      </c>
      <c r="I79" s="136">
        <v>10742</v>
      </c>
      <c r="J79" s="135"/>
      <c r="K79" s="135">
        <v>3992</v>
      </c>
      <c r="L79" s="135"/>
      <c r="M79" s="135">
        <v>5571</v>
      </c>
      <c r="N79" s="135"/>
      <c r="O79" s="135">
        <v>5578</v>
      </c>
      <c r="P79" s="135"/>
      <c r="Q79" s="135">
        <v>5385</v>
      </c>
      <c r="R79" s="135">
        <v>12461</v>
      </c>
      <c r="S79" s="135">
        <v>12148</v>
      </c>
      <c r="T79" s="135">
        <v>11899</v>
      </c>
      <c r="U79" s="135">
        <v>12058</v>
      </c>
      <c r="V79" s="135">
        <v>11507</v>
      </c>
      <c r="W79" s="135">
        <v>11047</v>
      </c>
      <c r="X79" s="135">
        <v>9791</v>
      </c>
      <c r="Y79" s="135">
        <v>10742</v>
      </c>
      <c r="Z79" s="136"/>
      <c r="AA79" s="135"/>
      <c r="AB79" s="135"/>
      <c r="AC79" s="135">
        <v>3992</v>
      </c>
      <c r="AD79" s="135"/>
      <c r="AE79" s="135"/>
      <c r="AF79" s="135"/>
      <c r="AG79" s="135">
        <v>5571</v>
      </c>
      <c r="AH79" s="135"/>
      <c r="AI79" s="135"/>
      <c r="AJ79" s="135"/>
      <c r="AK79" s="135">
        <v>5578</v>
      </c>
      <c r="AL79" s="135"/>
      <c r="AM79" s="135"/>
      <c r="AN79" s="135"/>
      <c r="AO79" s="135">
        <v>5385</v>
      </c>
      <c r="AP79" s="135">
        <v>13915</v>
      </c>
      <c r="AQ79" s="135">
        <v>12461</v>
      </c>
      <c r="AR79" s="135">
        <v>12794</v>
      </c>
      <c r="AS79" s="135">
        <v>12148</v>
      </c>
      <c r="AT79" s="135">
        <v>11951</v>
      </c>
      <c r="AU79" s="135">
        <v>11899</v>
      </c>
      <c r="AV79" s="135">
        <v>11311</v>
      </c>
      <c r="AW79" s="135">
        <v>12058</v>
      </c>
      <c r="AX79" s="135">
        <v>11341</v>
      </c>
      <c r="AY79" s="135">
        <v>11507</v>
      </c>
      <c r="AZ79" s="135">
        <v>10849</v>
      </c>
      <c r="BA79" s="135">
        <v>11047</v>
      </c>
      <c r="BB79" s="135">
        <v>10254</v>
      </c>
      <c r="BC79" s="135">
        <v>9791</v>
      </c>
      <c r="BD79" s="135">
        <v>10415</v>
      </c>
      <c r="BE79" s="135">
        <v>10742</v>
      </c>
      <c r="BF79" s="135"/>
      <c r="BG79" s="135"/>
    </row>
    <row r="80" spans="1:59">
      <c r="A80" s="134" t="s">
        <v>87</v>
      </c>
      <c r="B80" s="135">
        <v>5415</v>
      </c>
      <c r="C80" s="135">
        <v>7702</v>
      </c>
      <c r="D80" s="135">
        <v>9537</v>
      </c>
      <c r="E80" s="135">
        <v>11984</v>
      </c>
      <c r="F80" s="135">
        <v>15213</v>
      </c>
      <c r="G80" s="135">
        <v>18570</v>
      </c>
      <c r="H80" s="135">
        <v>13804</v>
      </c>
      <c r="I80" s="136">
        <v>15931</v>
      </c>
      <c r="J80" s="135"/>
      <c r="K80" s="135">
        <v>5415</v>
      </c>
      <c r="L80" s="135"/>
      <c r="M80" s="135">
        <v>7702</v>
      </c>
      <c r="N80" s="135"/>
      <c r="O80" s="135">
        <v>9537</v>
      </c>
      <c r="P80" s="135"/>
      <c r="Q80" s="135">
        <v>11984</v>
      </c>
      <c r="R80" s="135"/>
      <c r="S80" s="135">
        <v>15213</v>
      </c>
      <c r="T80" s="135"/>
      <c r="U80" s="135">
        <v>18570</v>
      </c>
      <c r="V80" s="135"/>
      <c r="W80" s="135">
        <v>13804</v>
      </c>
      <c r="X80" s="135"/>
      <c r="Y80" s="135">
        <v>15931</v>
      </c>
      <c r="Z80" s="136"/>
      <c r="AA80" s="135"/>
      <c r="AB80" s="135"/>
      <c r="AC80" s="135">
        <v>5415</v>
      </c>
      <c r="AD80" s="135"/>
      <c r="AE80" s="135"/>
      <c r="AF80" s="135"/>
      <c r="AG80" s="135">
        <v>7702</v>
      </c>
      <c r="AH80" s="135"/>
      <c r="AI80" s="135"/>
      <c r="AJ80" s="135"/>
      <c r="AK80" s="135">
        <v>9537</v>
      </c>
      <c r="AL80" s="135"/>
      <c r="AM80" s="135"/>
      <c r="AN80" s="135"/>
      <c r="AO80" s="135">
        <v>11984</v>
      </c>
      <c r="AP80" s="135"/>
      <c r="AQ80" s="135"/>
      <c r="AR80" s="135"/>
      <c r="AS80" s="135">
        <v>15213</v>
      </c>
      <c r="AT80" s="135"/>
      <c r="AU80" s="135"/>
      <c r="AV80" s="135"/>
      <c r="AW80" s="135">
        <v>18570</v>
      </c>
      <c r="AX80" s="135"/>
      <c r="AY80" s="135"/>
      <c r="AZ80" s="135"/>
      <c r="BA80" s="135">
        <v>13804</v>
      </c>
      <c r="BB80" s="135"/>
      <c r="BC80" s="135"/>
      <c r="BD80" s="135"/>
      <c r="BE80" s="135">
        <v>15931</v>
      </c>
      <c r="BF80" s="135"/>
      <c r="BG80" s="135"/>
    </row>
    <row r="81" spans="1:59">
      <c r="A81" s="134" t="s">
        <v>88</v>
      </c>
      <c r="B81" s="135">
        <v>4287</v>
      </c>
      <c r="C81" s="135">
        <v>12714</v>
      </c>
      <c r="D81" s="135">
        <v>14465</v>
      </c>
      <c r="E81" s="135">
        <v>14230</v>
      </c>
      <c r="F81" s="135">
        <v>16048</v>
      </c>
      <c r="G81" s="135">
        <v>24589</v>
      </c>
      <c r="H81" s="135">
        <v>19487</v>
      </c>
      <c r="I81" s="136">
        <v>22238</v>
      </c>
      <c r="J81" s="135"/>
      <c r="K81" s="135">
        <v>4287</v>
      </c>
      <c r="L81" s="135"/>
      <c r="M81" s="135">
        <v>12714</v>
      </c>
      <c r="N81" s="135"/>
      <c r="O81" s="135">
        <v>14465</v>
      </c>
      <c r="P81" s="135"/>
      <c r="Q81" s="135">
        <v>14230</v>
      </c>
      <c r="R81" s="135"/>
      <c r="S81" s="135">
        <v>16048</v>
      </c>
      <c r="T81" s="135"/>
      <c r="U81" s="135">
        <v>24589</v>
      </c>
      <c r="V81" s="135"/>
      <c r="W81" s="135">
        <v>19487</v>
      </c>
      <c r="X81" s="135"/>
      <c r="Y81" s="135">
        <v>22238</v>
      </c>
      <c r="Z81" s="136"/>
      <c r="AA81" s="135"/>
      <c r="AB81" s="135"/>
      <c r="AC81" s="135">
        <v>4287</v>
      </c>
      <c r="AD81" s="135"/>
      <c r="AE81" s="135"/>
      <c r="AF81" s="135"/>
      <c r="AG81" s="135">
        <v>12714</v>
      </c>
      <c r="AH81" s="135"/>
      <c r="AI81" s="135"/>
      <c r="AJ81" s="135"/>
      <c r="AK81" s="135">
        <v>14465</v>
      </c>
      <c r="AL81" s="135"/>
      <c r="AM81" s="135"/>
      <c r="AN81" s="135"/>
      <c r="AO81" s="135">
        <v>14230</v>
      </c>
      <c r="AP81" s="135"/>
      <c r="AQ81" s="135"/>
      <c r="AR81" s="135"/>
      <c r="AS81" s="135">
        <v>16048</v>
      </c>
      <c r="AT81" s="135"/>
      <c r="AU81" s="135"/>
      <c r="AV81" s="135"/>
      <c r="AW81" s="135">
        <v>24589</v>
      </c>
      <c r="AX81" s="135"/>
      <c r="AY81" s="135"/>
      <c r="AZ81" s="135"/>
      <c r="BA81" s="135">
        <v>19487</v>
      </c>
      <c r="BB81" s="135"/>
      <c r="BC81" s="135"/>
      <c r="BD81" s="135"/>
      <c r="BE81" s="135">
        <v>22238</v>
      </c>
      <c r="BF81" s="135"/>
      <c r="BG81" s="135"/>
    </row>
    <row r="82" spans="1:59">
      <c r="A82" s="134" t="s">
        <v>89</v>
      </c>
      <c r="B82" s="135">
        <v>3520</v>
      </c>
      <c r="C82" s="135">
        <v>11308</v>
      </c>
      <c r="D82" s="135">
        <v>11173</v>
      </c>
      <c r="E82" s="135">
        <v>9081</v>
      </c>
      <c r="F82" s="135">
        <v>9114</v>
      </c>
      <c r="G82" s="135">
        <v>8951</v>
      </c>
      <c r="H82" s="135">
        <v>11459</v>
      </c>
      <c r="I82" s="136">
        <v>14087</v>
      </c>
      <c r="J82" s="135">
        <v>22808</v>
      </c>
      <c r="K82" s="135">
        <v>3520</v>
      </c>
      <c r="L82" s="135">
        <v>31073</v>
      </c>
      <c r="M82" s="135">
        <v>11308</v>
      </c>
      <c r="N82" s="135">
        <v>47231</v>
      </c>
      <c r="O82" s="135">
        <v>11173</v>
      </c>
      <c r="P82" s="135">
        <v>52232</v>
      </c>
      <c r="Q82" s="135">
        <v>9081</v>
      </c>
      <c r="R82" s="135">
        <v>39616</v>
      </c>
      <c r="S82" s="135">
        <v>9114</v>
      </c>
      <c r="T82" s="135">
        <v>45289</v>
      </c>
      <c r="U82" s="135">
        <v>8951</v>
      </c>
      <c r="V82" s="135">
        <v>44947</v>
      </c>
      <c r="W82" s="135">
        <v>11459</v>
      </c>
      <c r="X82" s="135">
        <v>52593</v>
      </c>
      <c r="Y82" s="135">
        <v>14087</v>
      </c>
      <c r="Z82" s="136"/>
      <c r="AA82" s="135">
        <v>22808</v>
      </c>
      <c r="AB82" s="135">
        <v>25537</v>
      </c>
      <c r="AC82" s="135">
        <v>3520</v>
      </c>
      <c r="AD82" s="135">
        <v>28796</v>
      </c>
      <c r="AE82" s="135">
        <v>31073</v>
      </c>
      <c r="AF82" s="135">
        <v>34452</v>
      </c>
      <c r="AG82" s="135">
        <v>11308</v>
      </c>
      <c r="AH82" s="135">
        <v>43506</v>
      </c>
      <c r="AI82" s="135">
        <v>47231</v>
      </c>
      <c r="AJ82" s="135">
        <v>53250</v>
      </c>
      <c r="AK82" s="135">
        <v>11173</v>
      </c>
      <c r="AL82" s="135">
        <v>46140</v>
      </c>
      <c r="AM82" s="135">
        <v>52232</v>
      </c>
      <c r="AN82" s="135">
        <v>51352</v>
      </c>
      <c r="AO82" s="135">
        <v>9081</v>
      </c>
      <c r="AP82" s="135">
        <v>43232</v>
      </c>
      <c r="AQ82" s="135">
        <v>39616</v>
      </c>
      <c r="AR82" s="135">
        <v>38384</v>
      </c>
      <c r="AS82" s="135">
        <v>9114</v>
      </c>
      <c r="AT82" s="135">
        <v>43759</v>
      </c>
      <c r="AU82" s="135">
        <v>45289</v>
      </c>
      <c r="AV82" s="135">
        <v>51956</v>
      </c>
      <c r="AW82" s="135">
        <v>8951</v>
      </c>
      <c r="AX82" s="135">
        <v>45842</v>
      </c>
      <c r="AY82" s="135">
        <v>44947</v>
      </c>
      <c r="AZ82" s="135">
        <v>51314</v>
      </c>
      <c r="BA82" s="135">
        <v>11459</v>
      </c>
      <c r="BB82" s="135">
        <v>45812</v>
      </c>
      <c r="BC82" s="135">
        <v>52593</v>
      </c>
      <c r="BD82" s="135">
        <v>52126</v>
      </c>
      <c r="BE82" s="135">
        <v>14087</v>
      </c>
      <c r="BF82" s="135"/>
      <c r="BG82" s="135"/>
    </row>
    <row r="83" spans="1:59">
      <c r="A83" s="134" t="s">
        <v>90</v>
      </c>
      <c r="B83" s="135">
        <v>19970</v>
      </c>
      <c r="C83" s="135"/>
      <c r="D83" s="135">
        <v>35000</v>
      </c>
      <c r="E83" s="135">
        <v>35000</v>
      </c>
      <c r="F83" s="135">
        <v>35000</v>
      </c>
      <c r="G83" s="135">
        <v>35000</v>
      </c>
      <c r="H83" s="135">
        <v>35000</v>
      </c>
      <c r="I83" s="136">
        <v>42310</v>
      </c>
      <c r="J83" s="135">
        <v>21000</v>
      </c>
      <c r="K83" s="135">
        <v>19970</v>
      </c>
      <c r="L83" s="135">
        <v>19970</v>
      </c>
      <c r="M83" s="135"/>
      <c r="N83" s="135"/>
      <c r="O83" s="135">
        <v>35000</v>
      </c>
      <c r="P83" s="135">
        <v>35000</v>
      </c>
      <c r="Q83" s="135">
        <v>35000</v>
      </c>
      <c r="R83" s="135">
        <v>35000</v>
      </c>
      <c r="S83" s="135">
        <v>35000</v>
      </c>
      <c r="T83" s="135">
        <v>35000</v>
      </c>
      <c r="U83" s="135">
        <v>35000</v>
      </c>
      <c r="V83" s="135">
        <v>35000</v>
      </c>
      <c r="W83" s="135">
        <v>35000</v>
      </c>
      <c r="X83" s="135">
        <v>42310</v>
      </c>
      <c r="Y83" s="135">
        <v>42310</v>
      </c>
      <c r="Z83" s="136"/>
      <c r="AA83" s="135">
        <v>21000</v>
      </c>
      <c r="AB83" s="135">
        <v>21000</v>
      </c>
      <c r="AC83" s="135">
        <v>19970</v>
      </c>
      <c r="AD83" s="135">
        <v>19970</v>
      </c>
      <c r="AE83" s="135">
        <v>19970</v>
      </c>
      <c r="AF83" s="135"/>
      <c r="AG83" s="135"/>
      <c r="AH83" s="135"/>
      <c r="AI83" s="135"/>
      <c r="AJ83" s="135"/>
      <c r="AK83" s="135">
        <v>35000</v>
      </c>
      <c r="AL83" s="135">
        <v>35000</v>
      </c>
      <c r="AM83" s="135">
        <v>35000</v>
      </c>
      <c r="AN83" s="135">
        <v>35000</v>
      </c>
      <c r="AO83" s="135">
        <v>35000</v>
      </c>
      <c r="AP83" s="135">
        <v>35000</v>
      </c>
      <c r="AQ83" s="135">
        <v>35000</v>
      </c>
      <c r="AR83" s="135">
        <v>35000</v>
      </c>
      <c r="AS83" s="135">
        <v>35000</v>
      </c>
      <c r="AT83" s="135">
        <v>35000</v>
      </c>
      <c r="AU83" s="135">
        <v>35000</v>
      </c>
      <c r="AV83" s="135">
        <v>35000</v>
      </c>
      <c r="AW83" s="135">
        <v>35000</v>
      </c>
      <c r="AX83" s="135">
        <v>35000</v>
      </c>
      <c r="AY83" s="135">
        <v>35000</v>
      </c>
      <c r="AZ83" s="135">
        <v>35000</v>
      </c>
      <c r="BA83" s="135">
        <v>35000</v>
      </c>
      <c r="BB83" s="135">
        <v>35000</v>
      </c>
      <c r="BC83" s="135">
        <v>42310</v>
      </c>
      <c r="BD83" s="135">
        <v>42310</v>
      </c>
      <c r="BE83" s="135">
        <v>42310</v>
      </c>
      <c r="BF83" s="135"/>
      <c r="BG83" s="135"/>
    </row>
    <row r="84" spans="1:59">
      <c r="A84" s="134" t="s">
        <v>91</v>
      </c>
      <c r="B84" s="135">
        <v>4840</v>
      </c>
      <c r="C84" s="135">
        <v>6202</v>
      </c>
      <c r="D84" s="135">
        <v>5664</v>
      </c>
      <c r="E84" s="135">
        <v>8779</v>
      </c>
      <c r="F84" s="135">
        <v>9287</v>
      </c>
      <c r="G84" s="135">
        <v>9453</v>
      </c>
      <c r="H84" s="135">
        <v>9474</v>
      </c>
      <c r="I84" s="136">
        <v>9722</v>
      </c>
      <c r="J84" s="135">
        <v>4747</v>
      </c>
      <c r="K84" s="135">
        <v>4840</v>
      </c>
      <c r="L84" s="135">
        <v>4982</v>
      </c>
      <c r="M84" s="135">
        <v>6202</v>
      </c>
      <c r="N84" s="135">
        <v>6229</v>
      </c>
      <c r="O84" s="135">
        <v>5664</v>
      </c>
      <c r="P84" s="135">
        <v>5887</v>
      </c>
      <c r="Q84" s="135">
        <v>8779</v>
      </c>
      <c r="R84" s="135">
        <v>8892</v>
      </c>
      <c r="S84" s="135">
        <v>9287</v>
      </c>
      <c r="T84" s="135">
        <v>9402</v>
      </c>
      <c r="U84" s="135">
        <v>9453</v>
      </c>
      <c r="V84" s="135">
        <v>9455</v>
      </c>
      <c r="W84" s="135">
        <v>9474</v>
      </c>
      <c r="X84" s="135">
        <v>9580</v>
      </c>
      <c r="Y84" s="135">
        <v>9722</v>
      </c>
      <c r="Z84" s="136"/>
      <c r="AA84" s="135">
        <v>4747</v>
      </c>
      <c r="AB84" s="135">
        <v>4784</v>
      </c>
      <c r="AC84" s="135">
        <v>4840</v>
      </c>
      <c r="AD84" s="135">
        <v>4886</v>
      </c>
      <c r="AE84" s="135">
        <v>4982</v>
      </c>
      <c r="AF84" s="135">
        <v>5031</v>
      </c>
      <c r="AG84" s="135">
        <v>6202</v>
      </c>
      <c r="AH84" s="135">
        <v>6253</v>
      </c>
      <c r="AI84" s="135">
        <v>6229</v>
      </c>
      <c r="AJ84" s="135">
        <v>6199</v>
      </c>
      <c r="AK84" s="135">
        <v>5664</v>
      </c>
      <c r="AL84" s="135">
        <v>5675</v>
      </c>
      <c r="AM84" s="135">
        <v>5887</v>
      </c>
      <c r="AN84" s="135">
        <v>7690</v>
      </c>
      <c r="AO84" s="135">
        <v>8779</v>
      </c>
      <c r="AP84" s="135">
        <v>8869</v>
      </c>
      <c r="AQ84" s="135">
        <v>8892</v>
      </c>
      <c r="AR84" s="135">
        <v>8867</v>
      </c>
      <c r="AS84" s="135">
        <v>9287</v>
      </c>
      <c r="AT84" s="135">
        <v>9441</v>
      </c>
      <c r="AU84" s="135">
        <v>9402</v>
      </c>
      <c r="AV84" s="135">
        <v>9350</v>
      </c>
      <c r="AW84" s="135">
        <v>9453</v>
      </c>
      <c r="AX84" s="135">
        <v>9391</v>
      </c>
      <c r="AY84" s="135">
        <v>9455</v>
      </c>
      <c r="AZ84" s="135">
        <v>9494</v>
      </c>
      <c r="BA84" s="135">
        <v>9474</v>
      </c>
      <c r="BB84" s="135">
        <v>9508</v>
      </c>
      <c r="BC84" s="135">
        <v>9580</v>
      </c>
      <c r="BD84" s="135">
        <v>9732</v>
      </c>
      <c r="BE84" s="135">
        <v>9722</v>
      </c>
      <c r="BF84" s="135"/>
      <c r="BG84" s="135"/>
    </row>
    <row r="85" spans="1:59">
      <c r="A85" s="134" t="s">
        <v>92</v>
      </c>
      <c r="B85" s="135">
        <v>1519</v>
      </c>
      <c r="C85" s="135">
        <v>4805</v>
      </c>
      <c r="D85" s="135">
        <v>5060</v>
      </c>
      <c r="E85" s="135">
        <v>3608</v>
      </c>
      <c r="F85" s="135">
        <v>3910</v>
      </c>
      <c r="G85" s="135">
        <v>4523</v>
      </c>
      <c r="H85" s="135">
        <v>5207</v>
      </c>
      <c r="I85" s="136">
        <v>5817</v>
      </c>
      <c r="J85" s="135">
        <v>9262</v>
      </c>
      <c r="K85" s="135">
        <v>1519</v>
      </c>
      <c r="L85" s="135">
        <v>12931</v>
      </c>
      <c r="M85" s="135">
        <v>4805</v>
      </c>
      <c r="N85" s="135">
        <v>15499</v>
      </c>
      <c r="O85" s="135">
        <v>5060</v>
      </c>
      <c r="P85" s="135">
        <v>14064</v>
      </c>
      <c r="Q85" s="135">
        <v>3608</v>
      </c>
      <c r="R85" s="135">
        <v>3566</v>
      </c>
      <c r="S85" s="135">
        <v>3910</v>
      </c>
      <c r="T85" s="135">
        <v>4255</v>
      </c>
      <c r="U85" s="135">
        <v>4523</v>
      </c>
      <c r="V85" s="135">
        <v>4985</v>
      </c>
      <c r="W85" s="135">
        <v>5207</v>
      </c>
      <c r="X85" s="135">
        <v>5541</v>
      </c>
      <c r="Y85" s="135">
        <v>5817</v>
      </c>
      <c r="Z85" s="136"/>
      <c r="AA85" s="135">
        <v>9262</v>
      </c>
      <c r="AB85" s="135">
        <v>9147</v>
      </c>
      <c r="AC85" s="135">
        <v>1519</v>
      </c>
      <c r="AD85" s="135">
        <v>12196</v>
      </c>
      <c r="AE85" s="135">
        <v>12931</v>
      </c>
      <c r="AF85" s="135">
        <v>13105</v>
      </c>
      <c r="AG85" s="135">
        <v>4805</v>
      </c>
      <c r="AH85" s="135">
        <v>15813</v>
      </c>
      <c r="AI85" s="135">
        <v>15499</v>
      </c>
      <c r="AJ85" s="135">
        <v>14913</v>
      </c>
      <c r="AK85" s="135">
        <v>5060</v>
      </c>
      <c r="AL85" s="135">
        <v>14256</v>
      </c>
      <c r="AM85" s="135">
        <v>14064</v>
      </c>
      <c r="AN85" s="135">
        <v>13792</v>
      </c>
      <c r="AO85" s="135">
        <v>3608</v>
      </c>
      <c r="AP85" s="135">
        <v>3511</v>
      </c>
      <c r="AQ85" s="135">
        <v>3566</v>
      </c>
      <c r="AR85" s="135">
        <v>3870</v>
      </c>
      <c r="AS85" s="135">
        <v>3910</v>
      </c>
      <c r="AT85" s="135">
        <v>3920</v>
      </c>
      <c r="AU85" s="135">
        <v>4255</v>
      </c>
      <c r="AV85" s="135">
        <v>4598</v>
      </c>
      <c r="AW85" s="135">
        <v>4523</v>
      </c>
      <c r="AX85" s="135">
        <v>4530</v>
      </c>
      <c r="AY85" s="135">
        <v>4985</v>
      </c>
      <c r="AZ85" s="135">
        <v>5500</v>
      </c>
      <c r="BA85" s="135">
        <v>5207</v>
      </c>
      <c r="BB85" s="135">
        <v>5256</v>
      </c>
      <c r="BC85" s="135">
        <v>5541</v>
      </c>
      <c r="BD85" s="135">
        <v>6632</v>
      </c>
      <c r="BE85" s="135">
        <v>5817</v>
      </c>
      <c r="BF85" s="135"/>
      <c r="BG85" s="135"/>
    </row>
    <row r="86" spans="1:59">
      <c r="A86" s="134" t="s">
        <v>93</v>
      </c>
      <c r="B86" s="135">
        <v>562</v>
      </c>
      <c r="C86" s="135">
        <v>713</v>
      </c>
      <c r="D86" s="135">
        <v>518</v>
      </c>
      <c r="E86" s="135">
        <v>819</v>
      </c>
      <c r="F86" s="135">
        <v>478</v>
      </c>
      <c r="G86" s="135">
        <v>560</v>
      </c>
      <c r="H86" s="135">
        <v>650</v>
      </c>
      <c r="I86" s="136"/>
      <c r="J86" s="135">
        <v>517</v>
      </c>
      <c r="K86" s="135">
        <v>562</v>
      </c>
      <c r="L86" s="135">
        <v>704</v>
      </c>
      <c r="M86" s="135">
        <v>713</v>
      </c>
      <c r="N86" s="135">
        <v>741</v>
      </c>
      <c r="O86" s="135">
        <v>518</v>
      </c>
      <c r="P86" s="135">
        <v>870</v>
      </c>
      <c r="Q86" s="135">
        <v>819</v>
      </c>
      <c r="R86" s="135">
        <v>528</v>
      </c>
      <c r="S86" s="135">
        <v>478</v>
      </c>
      <c r="T86" s="135">
        <v>548</v>
      </c>
      <c r="U86" s="135">
        <v>560</v>
      </c>
      <c r="V86" s="135">
        <v>542</v>
      </c>
      <c r="W86" s="135">
        <v>650</v>
      </c>
      <c r="X86" s="135">
        <v>651</v>
      </c>
      <c r="Y86" s="135"/>
      <c r="Z86" s="136"/>
      <c r="AA86" s="135">
        <v>517</v>
      </c>
      <c r="AB86" s="135">
        <v>585</v>
      </c>
      <c r="AC86" s="135">
        <v>562</v>
      </c>
      <c r="AD86" s="135">
        <v>796</v>
      </c>
      <c r="AE86" s="135">
        <v>704</v>
      </c>
      <c r="AF86" s="135">
        <v>707</v>
      </c>
      <c r="AG86" s="135">
        <v>713</v>
      </c>
      <c r="AH86" s="135">
        <v>711</v>
      </c>
      <c r="AI86" s="135">
        <v>741</v>
      </c>
      <c r="AJ86" s="135">
        <v>714</v>
      </c>
      <c r="AK86" s="135">
        <v>518</v>
      </c>
      <c r="AL86" s="135">
        <v>790</v>
      </c>
      <c r="AM86" s="135">
        <v>870</v>
      </c>
      <c r="AN86" s="135">
        <v>1585</v>
      </c>
      <c r="AO86" s="135">
        <v>819</v>
      </c>
      <c r="AP86" s="135">
        <v>731</v>
      </c>
      <c r="AQ86" s="135">
        <v>528</v>
      </c>
      <c r="AR86" s="135">
        <v>447</v>
      </c>
      <c r="AS86" s="135">
        <v>478</v>
      </c>
      <c r="AT86" s="135">
        <v>536</v>
      </c>
      <c r="AU86" s="135">
        <v>548</v>
      </c>
      <c r="AV86" s="135">
        <v>556</v>
      </c>
      <c r="AW86" s="135">
        <v>560</v>
      </c>
      <c r="AX86" s="135">
        <v>547</v>
      </c>
      <c r="AY86" s="135">
        <v>542</v>
      </c>
      <c r="AZ86" s="135">
        <v>640</v>
      </c>
      <c r="BA86" s="135">
        <v>650</v>
      </c>
      <c r="BB86" s="135">
        <v>549</v>
      </c>
      <c r="BC86" s="135">
        <v>651</v>
      </c>
      <c r="BD86" s="135">
        <v>635</v>
      </c>
      <c r="BE86" s="135"/>
      <c r="BF86" s="135"/>
      <c r="BG86" s="135"/>
    </row>
    <row r="87" spans="1:59">
      <c r="A87" s="134" t="s">
        <v>94</v>
      </c>
      <c r="B87" s="135">
        <v>2479</v>
      </c>
      <c r="C87" s="135">
        <v>2787</v>
      </c>
      <c r="D87" s="135">
        <v>1905</v>
      </c>
      <c r="E87" s="135">
        <v>1866</v>
      </c>
      <c r="F87" s="135">
        <v>1199</v>
      </c>
      <c r="G87" s="135">
        <v>598</v>
      </c>
      <c r="H87" s="135">
        <v>531</v>
      </c>
      <c r="I87" s="136"/>
      <c r="J87" s="135"/>
      <c r="K87" s="135">
        <v>2479</v>
      </c>
      <c r="L87" s="135"/>
      <c r="M87" s="135">
        <v>2787</v>
      </c>
      <c r="N87" s="135"/>
      <c r="O87" s="135">
        <v>1905</v>
      </c>
      <c r="P87" s="135"/>
      <c r="Q87" s="135">
        <v>1866</v>
      </c>
      <c r="R87" s="135"/>
      <c r="S87" s="135">
        <v>1199</v>
      </c>
      <c r="T87" s="135"/>
      <c r="U87" s="135">
        <v>598</v>
      </c>
      <c r="V87" s="135"/>
      <c r="W87" s="135">
        <v>531</v>
      </c>
      <c r="X87" s="135"/>
      <c r="Y87" s="135"/>
      <c r="Z87" s="136"/>
      <c r="AA87" s="135"/>
      <c r="AB87" s="135"/>
      <c r="AC87" s="135">
        <v>2479</v>
      </c>
      <c r="AD87" s="135"/>
      <c r="AE87" s="135"/>
      <c r="AF87" s="135"/>
      <c r="AG87" s="135">
        <v>2787</v>
      </c>
      <c r="AH87" s="135"/>
      <c r="AI87" s="135"/>
      <c r="AJ87" s="135"/>
      <c r="AK87" s="135">
        <v>1905</v>
      </c>
      <c r="AL87" s="135"/>
      <c r="AM87" s="135"/>
      <c r="AN87" s="135"/>
      <c r="AO87" s="135">
        <v>1866</v>
      </c>
      <c r="AP87" s="135"/>
      <c r="AQ87" s="135"/>
      <c r="AR87" s="135"/>
      <c r="AS87" s="135">
        <v>1199</v>
      </c>
      <c r="AT87" s="135"/>
      <c r="AU87" s="135"/>
      <c r="AV87" s="135"/>
      <c r="AW87" s="135">
        <v>598</v>
      </c>
      <c r="AX87" s="135"/>
      <c r="AY87" s="135"/>
      <c r="AZ87" s="135"/>
      <c r="BA87" s="135">
        <v>531</v>
      </c>
      <c r="BB87" s="135"/>
      <c r="BC87" s="135"/>
      <c r="BD87" s="135"/>
      <c r="BE87" s="135"/>
      <c r="BF87" s="135"/>
      <c r="BG87" s="135"/>
    </row>
    <row r="88" spans="1:59">
      <c r="A88" s="134" t="s">
        <v>95</v>
      </c>
      <c r="B88" s="135">
        <v>114</v>
      </c>
      <c r="C88" s="135">
        <v>112</v>
      </c>
      <c r="D88" s="135">
        <v>90</v>
      </c>
      <c r="E88" s="135">
        <v>160</v>
      </c>
      <c r="F88" s="135"/>
      <c r="G88" s="135">
        <v>56</v>
      </c>
      <c r="H88" s="135">
        <v>41</v>
      </c>
      <c r="I88" s="136"/>
      <c r="J88" s="135"/>
      <c r="K88" s="135">
        <v>114</v>
      </c>
      <c r="L88" s="135"/>
      <c r="M88" s="135">
        <v>112</v>
      </c>
      <c r="N88" s="135"/>
      <c r="O88" s="135">
        <v>90</v>
      </c>
      <c r="P88" s="135"/>
      <c r="Q88" s="135">
        <v>160</v>
      </c>
      <c r="R88" s="135"/>
      <c r="S88" s="135"/>
      <c r="T88" s="135"/>
      <c r="U88" s="135">
        <v>56</v>
      </c>
      <c r="V88" s="135"/>
      <c r="W88" s="135">
        <v>41</v>
      </c>
      <c r="X88" s="135"/>
      <c r="Y88" s="135"/>
      <c r="Z88" s="136"/>
      <c r="AA88" s="135"/>
      <c r="AB88" s="135"/>
      <c r="AC88" s="135">
        <v>114</v>
      </c>
      <c r="AD88" s="135"/>
      <c r="AE88" s="135"/>
      <c r="AF88" s="135"/>
      <c r="AG88" s="135">
        <v>112</v>
      </c>
      <c r="AH88" s="135"/>
      <c r="AI88" s="135"/>
      <c r="AJ88" s="135"/>
      <c r="AK88" s="135">
        <v>90</v>
      </c>
      <c r="AL88" s="135"/>
      <c r="AM88" s="135"/>
      <c r="AN88" s="135"/>
      <c r="AO88" s="135">
        <v>160</v>
      </c>
      <c r="AP88" s="135"/>
      <c r="AQ88" s="135"/>
      <c r="AR88" s="135"/>
      <c r="AS88" s="135"/>
      <c r="AT88" s="135"/>
      <c r="AU88" s="135"/>
      <c r="AV88" s="135"/>
      <c r="AW88" s="135">
        <v>56</v>
      </c>
      <c r="AX88" s="135"/>
      <c r="AY88" s="135"/>
      <c r="AZ88" s="135"/>
      <c r="BA88" s="135">
        <v>41</v>
      </c>
      <c r="BB88" s="135"/>
      <c r="BC88" s="135"/>
      <c r="BD88" s="135"/>
      <c r="BE88" s="135"/>
      <c r="BF88" s="135"/>
      <c r="BG88" s="135"/>
    </row>
    <row r="89" spans="1:59">
      <c r="A89" s="134" t="s">
        <v>96</v>
      </c>
      <c r="B89" s="135">
        <v>4077</v>
      </c>
      <c r="C89" s="135">
        <v>5456</v>
      </c>
      <c r="D89" s="135">
        <v>6063</v>
      </c>
      <c r="E89" s="135">
        <v>4766</v>
      </c>
      <c r="F89" s="135">
        <v>749</v>
      </c>
      <c r="G89" s="135">
        <v>1195</v>
      </c>
      <c r="H89" s="135">
        <v>1136</v>
      </c>
      <c r="I89" s="136"/>
      <c r="J89" s="135"/>
      <c r="K89" s="135">
        <v>4077</v>
      </c>
      <c r="L89" s="135"/>
      <c r="M89" s="135">
        <v>5456</v>
      </c>
      <c r="N89" s="135"/>
      <c r="O89" s="135">
        <v>6063</v>
      </c>
      <c r="P89" s="135"/>
      <c r="Q89" s="135">
        <v>4766</v>
      </c>
      <c r="R89" s="135"/>
      <c r="S89" s="135">
        <v>749</v>
      </c>
      <c r="T89" s="135"/>
      <c r="U89" s="135">
        <v>1195</v>
      </c>
      <c r="V89" s="135"/>
      <c r="W89" s="135">
        <v>1136</v>
      </c>
      <c r="X89" s="135"/>
      <c r="Y89" s="135"/>
      <c r="Z89" s="136"/>
      <c r="AA89" s="135"/>
      <c r="AB89" s="135"/>
      <c r="AC89" s="135">
        <v>4077</v>
      </c>
      <c r="AD89" s="135"/>
      <c r="AE89" s="135"/>
      <c r="AF89" s="135"/>
      <c r="AG89" s="135">
        <v>5456</v>
      </c>
      <c r="AH89" s="135"/>
      <c r="AI89" s="135"/>
      <c r="AJ89" s="135"/>
      <c r="AK89" s="135">
        <v>6063</v>
      </c>
      <c r="AL89" s="135"/>
      <c r="AM89" s="135"/>
      <c r="AN89" s="135"/>
      <c r="AO89" s="135">
        <v>4766</v>
      </c>
      <c r="AP89" s="135"/>
      <c r="AQ89" s="135"/>
      <c r="AR89" s="135"/>
      <c r="AS89" s="135">
        <v>749</v>
      </c>
      <c r="AT89" s="135"/>
      <c r="AU89" s="135"/>
      <c r="AV89" s="135"/>
      <c r="AW89" s="135">
        <v>1195</v>
      </c>
      <c r="AX89" s="135"/>
      <c r="AY89" s="135"/>
      <c r="AZ89" s="135"/>
      <c r="BA89" s="135">
        <v>1136</v>
      </c>
      <c r="BB89" s="135"/>
      <c r="BC89" s="135"/>
      <c r="BD89" s="135"/>
      <c r="BE89" s="135"/>
      <c r="BF89" s="135"/>
      <c r="BG89" s="135"/>
    </row>
    <row r="90" spans="1:59">
      <c r="A90" s="134" t="s">
        <v>97</v>
      </c>
      <c r="B90" s="135">
        <v>154</v>
      </c>
      <c r="C90" s="135">
        <v>155</v>
      </c>
      <c r="D90" s="135">
        <v>201</v>
      </c>
      <c r="E90" s="135">
        <v>385</v>
      </c>
      <c r="F90" s="135">
        <v>110</v>
      </c>
      <c r="G90" s="135">
        <v>22</v>
      </c>
      <c r="H90" s="135"/>
      <c r="I90" s="136"/>
      <c r="J90" s="135"/>
      <c r="K90" s="135">
        <v>154</v>
      </c>
      <c r="L90" s="135">
        <v>153</v>
      </c>
      <c r="M90" s="135">
        <v>155</v>
      </c>
      <c r="N90" s="135">
        <v>148</v>
      </c>
      <c r="O90" s="135">
        <v>201</v>
      </c>
      <c r="P90" s="135">
        <v>202</v>
      </c>
      <c r="Q90" s="135">
        <v>385</v>
      </c>
      <c r="R90" s="135">
        <v>109</v>
      </c>
      <c r="S90" s="135">
        <v>110</v>
      </c>
      <c r="T90" s="135">
        <v>99</v>
      </c>
      <c r="U90" s="135">
        <v>22</v>
      </c>
      <c r="V90" s="135"/>
      <c r="W90" s="135"/>
      <c r="X90" s="135"/>
      <c r="Y90" s="135"/>
      <c r="Z90" s="136"/>
      <c r="AA90" s="135"/>
      <c r="AB90" s="135"/>
      <c r="AC90" s="135">
        <v>154</v>
      </c>
      <c r="AD90" s="135">
        <v>158</v>
      </c>
      <c r="AE90" s="135">
        <v>153</v>
      </c>
      <c r="AF90" s="135">
        <v>152</v>
      </c>
      <c r="AG90" s="135">
        <v>155</v>
      </c>
      <c r="AH90" s="135">
        <v>165</v>
      </c>
      <c r="AI90" s="135">
        <v>148</v>
      </c>
      <c r="AJ90" s="135">
        <v>137</v>
      </c>
      <c r="AK90" s="135">
        <v>201</v>
      </c>
      <c r="AL90" s="135">
        <v>212</v>
      </c>
      <c r="AM90" s="135">
        <v>202</v>
      </c>
      <c r="AN90" s="135">
        <v>205</v>
      </c>
      <c r="AO90" s="135">
        <v>385</v>
      </c>
      <c r="AP90" s="135">
        <v>124</v>
      </c>
      <c r="AQ90" s="135">
        <v>109</v>
      </c>
      <c r="AR90" s="135">
        <v>76</v>
      </c>
      <c r="AS90" s="135">
        <v>110</v>
      </c>
      <c r="AT90" s="135">
        <v>102</v>
      </c>
      <c r="AU90" s="135">
        <v>99</v>
      </c>
      <c r="AV90" s="135">
        <v>99</v>
      </c>
      <c r="AW90" s="135">
        <v>22</v>
      </c>
      <c r="AX90" s="135"/>
      <c r="AY90" s="135"/>
      <c r="AZ90" s="135"/>
      <c r="BA90" s="135"/>
      <c r="BB90" s="135"/>
      <c r="BC90" s="135"/>
      <c r="BD90" s="135"/>
      <c r="BE90" s="135"/>
      <c r="BF90" s="135"/>
      <c r="BG90" s="135"/>
    </row>
    <row r="91" spans="1:59">
      <c r="A91" s="134" t="s">
        <v>98</v>
      </c>
      <c r="B91" s="135"/>
      <c r="C91" s="135">
        <v>392</v>
      </c>
      <c r="D91" s="135">
        <v>275</v>
      </c>
      <c r="E91" s="135">
        <v>220</v>
      </c>
      <c r="F91" s="135"/>
      <c r="G91" s="135"/>
      <c r="H91" s="135"/>
      <c r="I91" s="136"/>
      <c r="J91" s="135"/>
      <c r="K91" s="135"/>
      <c r="L91" s="135">
        <v>216</v>
      </c>
      <c r="M91" s="135">
        <v>392</v>
      </c>
      <c r="N91" s="135">
        <v>431</v>
      </c>
      <c r="O91" s="135">
        <v>275</v>
      </c>
      <c r="P91" s="135">
        <v>122</v>
      </c>
      <c r="Q91" s="135">
        <v>220</v>
      </c>
      <c r="R91" s="135">
        <v>290</v>
      </c>
      <c r="S91" s="135"/>
      <c r="T91" s="135"/>
      <c r="U91" s="135"/>
      <c r="V91" s="135"/>
      <c r="W91" s="135"/>
      <c r="X91" s="135"/>
      <c r="Y91" s="135"/>
      <c r="Z91" s="136"/>
      <c r="AA91" s="135"/>
      <c r="AB91" s="135"/>
      <c r="AC91" s="135"/>
      <c r="AD91" s="135">
        <v>202</v>
      </c>
      <c r="AE91" s="135">
        <v>216</v>
      </c>
      <c r="AF91" s="135">
        <v>210</v>
      </c>
      <c r="AG91" s="135">
        <v>392</v>
      </c>
      <c r="AH91" s="135">
        <v>413</v>
      </c>
      <c r="AI91" s="135">
        <v>431</v>
      </c>
      <c r="AJ91" s="135">
        <v>262</v>
      </c>
      <c r="AK91" s="135">
        <v>275</v>
      </c>
      <c r="AL91" s="135">
        <v>87</v>
      </c>
      <c r="AM91" s="135">
        <v>122</v>
      </c>
      <c r="AN91" s="135">
        <v>153</v>
      </c>
      <c r="AO91" s="135">
        <v>220</v>
      </c>
      <c r="AP91" s="135">
        <v>312</v>
      </c>
      <c r="AQ91" s="135">
        <v>290</v>
      </c>
      <c r="AR91" s="135">
        <v>77</v>
      </c>
      <c r="AS91" s="135"/>
      <c r="AT91" s="135"/>
      <c r="AU91" s="135"/>
      <c r="AV91" s="135"/>
      <c r="AW91" s="135"/>
      <c r="AX91" s="135"/>
      <c r="AY91" s="135"/>
      <c r="AZ91" s="135"/>
      <c r="BA91" s="135"/>
      <c r="BB91" s="135"/>
      <c r="BC91" s="135"/>
      <c r="BD91" s="135"/>
      <c r="BE91" s="135"/>
      <c r="BF91" s="135"/>
      <c r="BG91" s="135"/>
    </row>
    <row r="92" spans="1:59">
      <c r="A92" s="134" t="s">
        <v>99</v>
      </c>
      <c r="B92" s="135">
        <v>1180</v>
      </c>
      <c r="C92" s="135">
        <v>1265</v>
      </c>
      <c r="D92" s="135">
        <v>1444</v>
      </c>
      <c r="E92" s="135">
        <v>3658</v>
      </c>
      <c r="F92" s="135"/>
      <c r="G92" s="135"/>
      <c r="H92" s="135"/>
      <c r="I92" s="136"/>
      <c r="J92" s="135"/>
      <c r="K92" s="135">
        <v>1180</v>
      </c>
      <c r="L92" s="135"/>
      <c r="M92" s="135">
        <v>1265</v>
      </c>
      <c r="N92" s="135"/>
      <c r="O92" s="135">
        <v>1444</v>
      </c>
      <c r="P92" s="135"/>
      <c r="Q92" s="135">
        <v>3658</v>
      </c>
      <c r="R92" s="135"/>
      <c r="S92" s="135"/>
      <c r="T92" s="135"/>
      <c r="U92" s="135"/>
      <c r="V92" s="135"/>
      <c r="W92" s="135"/>
      <c r="X92" s="135"/>
      <c r="Y92" s="135"/>
      <c r="Z92" s="136"/>
      <c r="AA92" s="135"/>
      <c r="AB92" s="135"/>
      <c r="AC92" s="135">
        <v>1180</v>
      </c>
      <c r="AD92" s="135"/>
      <c r="AE92" s="135"/>
      <c r="AF92" s="135"/>
      <c r="AG92" s="135">
        <v>1265</v>
      </c>
      <c r="AH92" s="135"/>
      <c r="AI92" s="135"/>
      <c r="AJ92" s="135"/>
      <c r="AK92" s="135">
        <v>1444</v>
      </c>
      <c r="AL92" s="135"/>
      <c r="AM92" s="135"/>
      <c r="AN92" s="135"/>
      <c r="AO92" s="135">
        <v>3658</v>
      </c>
      <c r="AP92" s="135"/>
      <c r="AQ92" s="135"/>
      <c r="AR92" s="135"/>
      <c r="AS92" s="135"/>
      <c r="AT92" s="135"/>
      <c r="AU92" s="135"/>
      <c r="AV92" s="135"/>
      <c r="AW92" s="135"/>
      <c r="AX92" s="135"/>
      <c r="AY92" s="135"/>
      <c r="AZ92" s="135"/>
      <c r="BA92" s="135"/>
      <c r="BB92" s="135"/>
      <c r="BC92" s="135"/>
      <c r="BD92" s="135"/>
      <c r="BE92" s="135"/>
      <c r="BF92" s="135"/>
      <c r="BG92" s="135"/>
    </row>
    <row r="93" spans="1:59">
      <c r="A93" s="134" t="s">
        <v>100</v>
      </c>
      <c r="B93" s="135"/>
      <c r="C93" s="135"/>
      <c r="D93" s="135">
        <v>3338</v>
      </c>
      <c r="E93" s="135">
        <v>2393</v>
      </c>
      <c r="F93" s="135"/>
      <c r="G93" s="135"/>
      <c r="H93" s="135"/>
      <c r="I93" s="136"/>
      <c r="J93" s="135"/>
      <c r="K93" s="135"/>
      <c r="L93" s="135"/>
      <c r="M93" s="135"/>
      <c r="N93" s="135"/>
      <c r="O93" s="135">
        <v>3338</v>
      </c>
      <c r="P93" s="135">
        <v>3037</v>
      </c>
      <c r="Q93" s="135">
        <v>2393</v>
      </c>
      <c r="R93" s="135"/>
      <c r="S93" s="135"/>
      <c r="T93" s="135"/>
      <c r="U93" s="135"/>
      <c r="V93" s="135"/>
      <c r="W93" s="135"/>
      <c r="X93" s="135"/>
      <c r="Y93" s="135"/>
      <c r="Z93" s="136"/>
      <c r="AA93" s="135"/>
      <c r="AB93" s="135"/>
      <c r="AC93" s="135"/>
      <c r="AD93" s="135"/>
      <c r="AE93" s="135"/>
      <c r="AF93" s="135"/>
      <c r="AG93" s="135"/>
      <c r="AH93" s="135"/>
      <c r="AI93" s="135"/>
      <c r="AJ93" s="135"/>
      <c r="AK93" s="135">
        <v>3338</v>
      </c>
      <c r="AL93" s="135">
        <v>2981</v>
      </c>
      <c r="AM93" s="135">
        <v>3037</v>
      </c>
      <c r="AN93" s="135">
        <v>2843</v>
      </c>
      <c r="AO93" s="135">
        <v>2393</v>
      </c>
      <c r="AP93" s="135"/>
      <c r="AQ93" s="135"/>
      <c r="AR93" s="135"/>
      <c r="AS93" s="135"/>
      <c r="AT93" s="135"/>
      <c r="AU93" s="135"/>
      <c r="AV93" s="135"/>
      <c r="AW93" s="135"/>
      <c r="AX93" s="135"/>
      <c r="AY93" s="135"/>
      <c r="AZ93" s="135"/>
      <c r="BA93" s="135"/>
      <c r="BB93" s="135"/>
      <c r="BC93" s="135"/>
      <c r="BD93" s="135"/>
      <c r="BE93" s="135"/>
      <c r="BF93" s="135"/>
      <c r="BG93" s="135"/>
    </row>
    <row r="94" spans="1:59">
      <c r="A94" s="134" t="s">
        <v>101</v>
      </c>
      <c r="B94" s="135">
        <v>1240</v>
      </c>
      <c r="C94" s="135">
        <v>1387</v>
      </c>
      <c r="D94" s="135">
        <v>1690</v>
      </c>
      <c r="E94" s="135"/>
      <c r="F94" s="135"/>
      <c r="G94" s="135"/>
      <c r="H94" s="135"/>
      <c r="I94" s="136"/>
      <c r="J94" s="135"/>
      <c r="K94" s="135">
        <v>1240</v>
      </c>
      <c r="L94" s="135"/>
      <c r="M94" s="135">
        <v>1387</v>
      </c>
      <c r="N94" s="135"/>
      <c r="O94" s="135">
        <v>1690</v>
      </c>
      <c r="P94" s="135"/>
      <c r="Q94" s="135"/>
      <c r="R94" s="135"/>
      <c r="S94" s="135"/>
      <c r="T94" s="135"/>
      <c r="U94" s="135"/>
      <c r="V94" s="135"/>
      <c r="W94" s="135"/>
      <c r="X94" s="135"/>
      <c r="Y94" s="135"/>
      <c r="Z94" s="136"/>
      <c r="AA94" s="135"/>
      <c r="AB94" s="135"/>
      <c r="AC94" s="135">
        <v>1240</v>
      </c>
      <c r="AD94" s="135"/>
      <c r="AE94" s="135"/>
      <c r="AF94" s="135"/>
      <c r="AG94" s="135">
        <v>1387</v>
      </c>
      <c r="AH94" s="135"/>
      <c r="AI94" s="135"/>
      <c r="AJ94" s="135"/>
      <c r="AK94" s="135">
        <v>1690</v>
      </c>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row>
    <row r="95" spans="1:59">
      <c r="A95" s="134" t="s">
        <v>102</v>
      </c>
      <c r="B95" s="135"/>
      <c r="C95" s="135"/>
      <c r="D95" s="135"/>
      <c r="E95" s="135"/>
      <c r="F95" s="135"/>
      <c r="G95" s="135"/>
      <c r="H95" s="135"/>
      <c r="I95" s="136"/>
      <c r="J95" s="135">
        <v>58</v>
      </c>
      <c r="K95" s="135"/>
      <c r="L95" s="135">
        <v>257</v>
      </c>
      <c r="M95" s="135"/>
      <c r="N95" s="135">
        <v>57</v>
      </c>
      <c r="O95" s="135"/>
      <c r="P95" s="135"/>
      <c r="Q95" s="135"/>
      <c r="R95" s="135"/>
      <c r="S95" s="135"/>
      <c r="T95" s="135"/>
      <c r="U95" s="135"/>
      <c r="V95" s="135"/>
      <c r="W95" s="135"/>
      <c r="X95" s="135"/>
      <c r="Y95" s="135"/>
      <c r="Z95" s="136"/>
      <c r="AA95" s="135">
        <v>58</v>
      </c>
      <c r="AB95" s="135">
        <v>86</v>
      </c>
      <c r="AC95" s="135"/>
      <c r="AD95" s="135">
        <v>32</v>
      </c>
      <c r="AE95" s="135">
        <v>257</v>
      </c>
      <c r="AF95" s="135">
        <v>298</v>
      </c>
      <c r="AG95" s="135"/>
      <c r="AH95" s="135">
        <v>29</v>
      </c>
      <c r="AI95" s="135">
        <v>57</v>
      </c>
      <c r="AJ95" s="135">
        <v>85</v>
      </c>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row>
    <row r="96" spans="1:59">
      <c r="A96" s="134" t="s">
        <v>103</v>
      </c>
      <c r="B96" s="135"/>
      <c r="C96" s="135"/>
      <c r="D96" s="135"/>
      <c r="E96" s="135"/>
      <c r="F96" s="135"/>
      <c r="G96" s="135"/>
      <c r="H96" s="135"/>
      <c r="I96" s="136"/>
      <c r="J96" s="135"/>
      <c r="K96" s="135"/>
      <c r="L96" s="135"/>
      <c r="M96" s="135"/>
      <c r="N96" s="135"/>
      <c r="O96" s="135"/>
      <c r="P96" s="135"/>
      <c r="Q96" s="135"/>
      <c r="R96" s="135"/>
      <c r="S96" s="135"/>
      <c r="T96" s="135"/>
      <c r="U96" s="135"/>
      <c r="V96" s="135"/>
      <c r="W96" s="135"/>
      <c r="X96" s="135"/>
      <c r="Y96" s="135"/>
      <c r="Z96" s="136"/>
      <c r="AA96" s="135"/>
      <c r="AB96" s="135"/>
      <c r="AC96" s="135"/>
      <c r="AD96" s="135"/>
      <c r="AE96" s="135"/>
      <c r="AF96" s="135">
        <v>19970</v>
      </c>
      <c r="AG96" s="135"/>
      <c r="AH96" s="135">
        <v>19970</v>
      </c>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row>
    <row r="97" spans="1:59">
      <c r="A97" s="137" t="s">
        <v>104</v>
      </c>
      <c r="B97" s="138"/>
      <c r="C97" s="138">
        <v>19970</v>
      </c>
      <c r="D97" s="138"/>
      <c r="E97" s="138"/>
      <c r="F97" s="138"/>
      <c r="G97" s="138"/>
      <c r="H97" s="138"/>
      <c r="I97" s="139"/>
      <c r="J97" s="138"/>
      <c r="K97" s="138"/>
      <c r="L97" s="138"/>
      <c r="M97" s="138">
        <v>19970</v>
      </c>
      <c r="N97" s="138"/>
      <c r="O97" s="138"/>
      <c r="P97" s="138"/>
      <c r="Q97" s="138"/>
      <c r="R97" s="138"/>
      <c r="S97" s="138"/>
      <c r="T97" s="138"/>
      <c r="U97" s="138"/>
      <c r="V97" s="138"/>
      <c r="W97" s="138"/>
      <c r="X97" s="138"/>
      <c r="Y97" s="138"/>
      <c r="Z97" s="139"/>
      <c r="AA97" s="138"/>
      <c r="AB97" s="138"/>
      <c r="AC97" s="138"/>
      <c r="AD97" s="138"/>
      <c r="AE97" s="138"/>
      <c r="AF97" s="138"/>
      <c r="AG97" s="138">
        <v>19970</v>
      </c>
      <c r="AH97" s="138"/>
      <c r="AI97" s="138"/>
      <c r="AJ97" s="138"/>
      <c r="AK97" s="138"/>
      <c r="AL97" s="138"/>
      <c r="AM97" s="138"/>
      <c r="AN97" s="138"/>
      <c r="AO97" s="138"/>
      <c r="AP97" s="138"/>
      <c r="AQ97" s="138"/>
      <c r="AR97" s="138"/>
      <c r="AS97" s="138"/>
      <c r="AT97" s="138"/>
      <c r="AU97" s="138"/>
      <c r="AV97" s="138"/>
      <c r="AW97" s="138"/>
      <c r="AX97" s="138"/>
      <c r="AY97" s="138"/>
      <c r="AZ97" s="138"/>
      <c r="BA97" s="138"/>
      <c r="BB97" s="138"/>
      <c r="BC97" s="138"/>
      <c r="BD97" s="138"/>
      <c r="BE97" s="138"/>
      <c r="BF97" s="138"/>
      <c r="BG97" s="138"/>
    </row>
    <row r="98" spans="1:59">
      <c r="A98" s="134" t="s">
        <v>105</v>
      </c>
      <c r="B98" s="135">
        <v>194398</v>
      </c>
      <c r="C98" s="135">
        <v>232956</v>
      </c>
      <c r="D98" s="135">
        <v>298517</v>
      </c>
      <c r="E98" s="135">
        <v>317438</v>
      </c>
      <c r="F98" s="135">
        <v>268904</v>
      </c>
      <c r="G98" s="135">
        <v>251102</v>
      </c>
      <c r="H98" s="135">
        <v>290253</v>
      </c>
      <c r="I98" s="136">
        <v>330123</v>
      </c>
      <c r="J98" s="135">
        <v>93664</v>
      </c>
      <c r="K98" s="135">
        <v>100734</v>
      </c>
      <c r="L98" s="135">
        <v>107451</v>
      </c>
      <c r="M98" s="135">
        <v>125505</v>
      </c>
      <c r="N98" s="135">
        <v>142544</v>
      </c>
      <c r="O98" s="135">
        <v>155973</v>
      </c>
      <c r="P98" s="135">
        <v>154124</v>
      </c>
      <c r="Q98" s="135">
        <v>163314</v>
      </c>
      <c r="R98" s="135">
        <v>145679</v>
      </c>
      <c r="S98" s="135">
        <v>123225</v>
      </c>
      <c r="T98" s="135">
        <v>121865</v>
      </c>
      <c r="U98" s="135">
        <v>129237</v>
      </c>
      <c r="V98" s="135">
        <v>135891</v>
      </c>
      <c r="W98" s="135">
        <v>154362</v>
      </c>
      <c r="X98" s="135">
        <v>157078</v>
      </c>
      <c r="Y98" s="135">
        <v>173045</v>
      </c>
      <c r="Z98" s="136">
        <v>175875</v>
      </c>
      <c r="AA98" s="135">
        <v>46875</v>
      </c>
      <c r="AB98" s="135">
        <v>48415</v>
      </c>
      <c r="AC98" s="135">
        <v>52319</v>
      </c>
      <c r="AD98" s="135">
        <v>50404</v>
      </c>
      <c r="AE98" s="135">
        <v>57047</v>
      </c>
      <c r="AF98" s="135">
        <v>60438</v>
      </c>
      <c r="AG98" s="135">
        <v>65067</v>
      </c>
      <c r="AH98" s="135">
        <v>72547</v>
      </c>
      <c r="AI98" s="135">
        <v>69997</v>
      </c>
      <c r="AJ98" s="135">
        <v>73486</v>
      </c>
      <c r="AK98" s="135">
        <v>82487</v>
      </c>
      <c r="AL98" s="135">
        <v>79062</v>
      </c>
      <c r="AM98" s="135">
        <v>75062</v>
      </c>
      <c r="AN98" s="135">
        <v>78490</v>
      </c>
      <c r="AO98" s="135">
        <v>84824</v>
      </c>
      <c r="AP98" s="135">
        <v>80786</v>
      </c>
      <c r="AQ98" s="135">
        <v>64893</v>
      </c>
      <c r="AR98" s="135">
        <v>54757</v>
      </c>
      <c r="AS98" s="135">
        <v>68468</v>
      </c>
      <c r="AT98" s="135">
        <v>62140</v>
      </c>
      <c r="AU98" s="135">
        <v>59725</v>
      </c>
      <c r="AV98" s="135">
        <v>62163</v>
      </c>
      <c r="AW98" s="135">
        <v>67074</v>
      </c>
      <c r="AX98" s="135">
        <v>69928</v>
      </c>
      <c r="AY98" s="135">
        <v>65963</v>
      </c>
      <c r="AZ98" s="135">
        <v>75139</v>
      </c>
      <c r="BA98" s="135">
        <v>79223</v>
      </c>
      <c r="BB98" s="135">
        <v>79022</v>
      </c>
      <c r="BC98" s="135">
        <v>78056</v>
      </c>
      <c r="BD98" s="135">
        <v>84426</v>
      </c>
      <c r="BE98" s="135">
        <v>88619</v>
      </c>
      <c r="BF98" s="135">
        <v>86731</v>
      </c>
      <c r="BG98" s="135">
        <v>89144</v>
      </c>
    </row>
    <row r="99" spans="1:59">
      <c r="A99" s="134" t="s">
        <v>106</v>
      </c>
      <c r="B99" s="135">
        <v>141349</v>
      </c>
      <c r="C99" s="135">
        <v>172767</v>
      </c>
      <c r="D99" s="135">
        <v>226234</v>
      </c>
      <c r="E99" s="135">
        <v>239346</v>
      </c>
      <c r="F99" s="135">
        <v>232556</v>
      </c>
      <c r="G99" s="135">
        <v>210408</v>
      </c>
      <c r="H99" s="135">
        <v>219659</v>
      </c>
      <c r="I99" s="136">
        <v>240496</v>
      </c>
      <c r="J99" s="135">
        <v>69146</v>
      </c>
      <c r="K99" s="135">
        <v>72203</v>
      </c>
      <c r="L99" s="135">
        <v>80736</v>
      </c>
      <c r="M99" s="135">
        <v>92031</v>
      </c>
      <c r="N99" s="135">
        <v>109792</v>
      </c>
      <c r="O99" s="135">
        <v>116442</v>
      </c>
      <c r="P99" s="135">
        <v>117654</v>
      </c>
      <c r="Q99" s="135">
        <v>121692</v>
      </c>
      <c r="R99" s="135">
        <v>120121</v>
      </c>
      <c r="S99" s="135">
        <v>112435</v>
      </c>
      <c r="T99" s="135">
        <v>104655</v>
      </c>
      <c r="U99" s="135">
        <v>105753</v>
      </c>
      <c r="V99" s="135">
        <v>106207</v>
      </c>
      <c r="W99" s="135">
        <v>113452</v>
      </c>
      <c r="X99" s="135">
        <v>115463</v>
      </c>
      <c r="Y99" s="135">
        <v>125033</v>
      </c>
      <c r="Z99" s="136">
        <v>129823</v>
      </c>
      <c r="AA99" s="135">
        <v>34406</v>
      </c>
      <c r="AB99" s="135">
        <v>35221</v>
      </c>
      <c r="AC99" s="135">
        <v>36982</v>
      </c>
      <c r="AD99" s="135">
        <v>37503</v>
      </c>
      <c r="AE99" s="135">
        <v>43233</v>
      </c>
      <c r="AF99" s="135">
        <v>44842</v>
      </c>
      <c r="AG99" s="135">
        <v>47189</v>
      </c>
      <c r="AH99" s="135">
        <v>55894</v>
      </c>
      <c r="AI99" s="135">
        <v>53898</v>
      </c>
      <c r="AJ99" s="135">
        <v>55104</v>
      </c>
      <c r="AK99" s="135">
        <v>61338</v>
      </c>
      <c r="AL99" s="135">
        <v>60512</v>
      </c>
      <c r="AM99" s="135">
        <v>57142</v>
      </c>
      <c r="AN99" s="135">
        <v>59648</v>
      </c>
      <c r="AO99" s="135">
        <v>62044</v>
      </c>
      <c r="AP99" s="135">
        <v>61629</v>
      </c>
      <c r="AQ99" s="135">
        <v>58492</v>
      </c>
      <c r="AR99" s="135">
        <v>53782</v>
      </c>
      <c r="AS99" s="135">
        <v>58653</v>
      </c>
      <c r="AT99" s="135">
        <v>53105</v>
      </c>
      <c r="AU99" s="135">
        <v>51550</v>
      </c>
      <c r="AV99" s="135">
        <v>52449</v>
      </c>
      <c r="AW99" s="135">
        <v>53304</v>
      </c>
      <c r="AX99" s="135">
        <v>53028</v>
      </c>
      <c r="AY99" s="135">
        <v>53179</v>
      </c>
      <c r="AZ99" s="135">
        <v>56086</v>
      </c>
      <c r="BA99" s="135">
        <v>57366</v>
      </c>
      <c r="BB99" s="135">
        <v>57419</v>
      </c>
      <c r="BC99" s="135">
        <v>58044</v>
      </c>
      <c r="BD99" s="135">
        <v>60821</v>
      </c>
      <c r="BE99" s="135">
        <v>64212</v>
      </c>
      <c r="BF99" s="135">
        <v>63718</v>
      </c>
      <c r="BG99" s="135">
        <v>66105</v>
      </c>
    </row>
    <row r="100" spans="1:59">
      <c r="A100" s="134" t="s">
        <v>107</v>
      </c>
      <c r="B100" s="135">
        <v>53048</v>
      </c>
      <c r="C100" s="135">
        <v>60188</v>
      </c>
      <c r="D100" s="135">
        <v>72283</v>
      </c>
      <c r="E100" s="135">
        <v>78092</v>
      </c>
      <c r="F100" s="135">
        <v>36347</v>
      </c>
      <c r="G100" s="135">
        <v>40693</v>
      </c>
      <c r="H100" s="135">
        <v>70593</v>
      </c>
      <c r="I100" s="136">
        <v>89626</v>
      </c>
      <c r="J100" s="135">
        <v>24517</v>
      </c>
      <c r="K100" s="135">
        <v>28531</v>
      </c>
      <c r="L100" s="135">
        <v>26714</v>
      </c>
      <c r="M100" s="135">
        <v>33474</v>
      </c>
      <c r="N100" s="135">
        <v>32752</v>
      </c>
      <c r="O100" s="135">
        <v>39531</v>
      </c>
      <c r="P100" s="135">
        <v>36469</v>
      </c>
      <c r="Q100" s="135">
        <v>41623</v>
      </c>
      <c r="R100" s="135">
        <v>25557</v>
      </c>
      <c r="S100" s="135">
        <v>10790</v>
      </c>
      <c r="T100" s="135">
        <v>17209</v>
      </c>
      <c r="U100" s="135">
        <v>23484</v>
      </c>
      <c r="V100" s="135">
        <v>29684</v>
      </c>
      <c r="W100" s="135">
        <v>40909</v>
      </c>
      <c r="X100" s="135">
        <v>41614</v>
      </c>
      <c r="Y100" s="135">
        <v>48012</v>
      </c>
      <c r="Z100" s="136">
        <v>46051</v>
      </c>
      <c r="AA100" s="135">
        <v>12469</v>
      </c>
      <c r="AB100" s="135">
        <v>13195</v>
      </c>
      <c r="AC100" s="135">
        <v>15336</v>
      </c>
      <c r="AD100" s="135">
        <v>12901</v>
      </c>
      <c r="AE100" s="135">
        <v>13813</v>
      </c>
      <c r="AF100" s="135">
        <v>15597</v>
      </c>
      <c r="AG100" s="135">
        <v>17877</v>
      </c>
      <c r="AH100" s="135">
        <v>16652</v>
      </c>
      <c r="AI100" s="135">
        <v>16100</v>
      </c>
      <c r="AJ100" s="135">
        <v>18381</v>
      </c>
      <c r="AK100" s="135">
        <v>21150</v>
      </c>
      <c r="AL100" s="135">
        <v>18549</v>
      </c>
      <c r="AM100" s="135">
        <v>17920</v>
      </c>
      <c r="AN100" s="135">
        <v>18843</v>
      </c>
      <c r="AO100" s="135">
        <v>22780</v>
      </c>
      <c r="AP100" s="135">
        <v>19156</v>
      </c>
      <c r="AQ100" s="135">
        <v>6401</v>
      </c>
      <c r="AR100" s="135">
        <v>975</v>
      </c>
      <c r="AS100" s="135">
        <v>9815</v>
      </c>
      <c r="AT100" s="135">
        <v>9035</v>
      </c>
      <c r="AU100" s="135">
        <v>8174</v>
      </c>
      <c r="AV100" s="135">
        <v>9715</v>
      </c>
      <c r="AW100" s="135">
        <v>13769</v>
      </c>
      <c r="AX100" s="135">
        <v>16900</v>
      </c>
      <c r="AY100" s="135">
        <v>12784</v>
      </c>
      <c r="AZ100" s="135">
        <v>19052</v>
      </c>
      <c r="BA100" s="135">
        <v>21857</v>
      </c>
      <c r="BB100" s="135">
        <v>21602</v>
      </c>
      <c r="BC100" s="135">
        <v>20012</v>
      </c>
      <c r="BD100" s="135">
        <v>23606</v>
      </c>
      <c r="BE100" s="135">
        <v>24406</v>
      </c>
      <c r="BF100" s="135">
        <v>23013</v>
      </c>
      <c r="BG100" s="135">
        <v>23038</v>
      </c>
    </row>
    <row r="101" spans="1:59">
      <c r="A101" s="134" t="s">
        <v>108</v>
      </c>
      <c r="B101" s="135">
        <v>31595</v>
      </c>
      <c r="C101" s="135">
        <v>39683</v>
      </c>
      <c r="D101" s="135">
        <v>49743</v>
      </c>
      <c r="E101" s="135">
        <v>55770</v>
      </c>
      <c r="F101" s="135">
        <v>51045</v>
      </c>
      <c r="G101" s="135">
        <v>48732</v>
      </c>
      <c r="H101" s="135">
        <v>49921</v>
      </c>
      <c r="I101" s="136">
        <v>57639</v>
      </c>
      <c r="J101" s="135">
        <v>14986</v>
      </c>
      <c r="K101" s="135">
        <v>16609</v>
      </c>
      <c r="L101" s="135">
        <v>18154</v>
      </c>
      <c r="M101" s="135">
        <v>21529</v>
      </c>
      <c r="N101" s="135">
        <v>23451</v>
      </c>
      <c r="O101" s="135">
        <v>26292</v>
      </c>
      <c r="P101" s="135">
        <v>26499</v>
      </c>
      <c r="Q101" s="135">
        <v>29271</v>
      </c>
      <c r="R101" s="135">
        <v>26787</v>
      </c>
      <c r="S101" s="135">
        <v>24258</v>
      </c>
      <c r="T101" s="135">
        <v>23725</v>
      </c>
      <c r="U101" s="135">
        <v>25007</v>
      </c>
      <c r="V101" s="135">
        <v>24128</v>
      </c>
      <c r="W101" s="135">
        <v>25793</v>
      </c>
      <c r="X101" s="135">
        <v>26517</v>
      </c>
      <c r="Y101" s="135">
        <v>31122</v>
      </c>
      <c r="Z101" s="136">
        <v>29397</v>
      </c>
      <c r="AA101" s="135">
        <v>7869</v>
      </c>
      <c r="AB101" s="135">
        <v>7815</v>
      </c>
      <c r="AC101" s="135">
        <v>8794</v>
      </c>
      <c r="AD101" s="135">
        <v>8637</v>
      </c>
      <c r="AE101" s="135">
        <v>9517</v>
      </c>
      <c r="AF101" s="135">
        <v>10439</v>
      </c>
      <c r="AG101" s="135">
        <v>11090</v>
      </c>
      <c r="AH101" s="135">
        <v>11624</v>
      </c>
      <c r="AI101" s="135">
        <v>11827</v>
      </c>
      <c r="AJ101" s="135">
        <v>12551</v>
      </c>
      <c r="AK101" s="135">
        <v>13741</v>
      </c>
      <c r="AL101" s="135">
        <v>13056</v>
      </c>
      <c r="AM101" s="135">
        <v>13443</v>
      </c>
      <c r="AN101" s="135">
        <v>14193</v>
      </c>
      <c r="AO101" s="135">
        <v>15078</v>
      </c>
      <c r="AP101" s="135">
        <v>14038</v>
      </c>
      <c r="AQ101" s="135">
        <v>12749</v>
      </c>
      <c r="AR101" s="135">
        <v>11571</v>
      </c>
      <c r="AS101" s="135">
        <v>12687</v>
      </c>
      <c r="AT101" s="135">
        <v>11794</v>
      </c>
      <c r="AU101" s="135">
        <v>11931</v>
      </c>
      <c r="AV101" s="135">
        <v>13117</v>
      </c>
      <c r="AW101" s="135">
        <v>11890</v>
      </c>
      <c r="AX101" s="135">
        <v>12248</v>
      </c>
      <c r="AY101" s="135">
        <v>11880</v>
      </c>
      <c r="AZ101" s="135">
        <v>12645</v>
      </c>
      <c r="BA101" s="135">
        <v>13148</v>
      </c>
      <c r="BB101" s="135">
        <v>13185</v>
      </c>
      <c r="BC101" s="135">
        <v>13332</v>
      </c>
      <c r="BD101" s="135">
        <v>14312</v>
      </c>
      <c r="BE101" s="135">
        <v>16810</v>
      </c>
      <c r="BF101" s="135">
        <v>14390</v>
      </c>
      <c r="BG101" s="135">
        <v>15007</v>
      </c>
    </row>
    <row r="102" spans="1:59">
      <c r="A102" s="134" t="s">
        <v>109</v>
      </c>
      <c r="B102" s="135">
        <v>21453</v>
      </c>
      <c r="C102" s="135">
        <v>20505</v>
      </c>
      <c r="D102" s="135">
        <v>22539</v>
      </c>
      <c r="E102" s="135">
        <v>22322</v>
      </c>
      <c r="F102" s="135">
        <v>-14698</v>
      </c>
      <c r="G102" s="135">
        <v>-8039</v>
      </c>
      <c r="H102" s="135">
        <v>20672</v>
      </c>
      <c r="I102" s="136">
        <v>31986</v>
      </c>
      <c r="J102" s="135">
        <v>9531</v>
      </c>
      <c r="K102" s="135">
        <v>11922</v>
      </c>
      <c r="L102" s="135">
        <v>8560</v>
      </c>
      <c r="M102" s="135">
        <v>11945</v>
      </c>
      <c r="N102" s="135">
        <v>9301</v>
      </c>
      <c r="O102" s="135">
        <v>13238</v>
      </c>
      <c r="P102" s="135">
        <v>9970</v>
      </c>
      <c r="Q102" s="135">
        <v>12352</v>
      </c>
      <c r="R102" s="135">
        <v>-1229</v>
      </c>
      <c r="S102" s="135">
        <v>-13469</v>
      </c>
      <c r="T102" s="135">
        <v>-6515</v>
      </c>
      <c r="U102" s="135">
        <v>-1524</v>
      </c>
      <c r="V102" s="135">
        <v>5556</v>
      </c>
      <c r="W102" s="135">
        <v>15116</v>
      </c>
      <c r="X102" s="135">
        <v>15097</v>
      </c>
      <c r="Y102" s="135">
        <v>16889</v>
      </c>
      <c r="Z102" s="136">
        <v>16654</v>
      </c>
      <c r="AA102" s="135">
        <v>4600</v>
      </c>
      <c r="AB102" s="135">
        <v>5379</v>
      </c>
      <c r="AC102" s="135">
        <v>6543</v>
      </c>
      <c r="AD102" s="135">
        <v>4263</v>
      </c>
      <c r="AE102" s="135">
        <v>4297</v>
      </c>
      <c r="AF102" s="135">
        <v>5158</v>
      </c>
      <c r="AG102" s="135">
        <v>6787</v>
      </c>
      <c r="AH102" s="135">
        <v>5028</v>
      </c>
      <c r="AI102" s="135">
        <v>4273</v>
      </c>
      <c r="AJ102" s="135">
        <v>5829</v>
      </c>
      <c r="AK102" s="135">
        <v>7409</v>
      </c>
      <c r="AL102" s="135">
        <v>5493</v>
      </c>
      <c r="AM102" s="135">
        <v>4477</v>
      </c>
      <c r="AN102" s="135">
        <v>4650</v>
      </c>
      <c r="AO102" s="135">
        <v>7702</v>
      </c>
      <c r="AP102" s="135">
        <v>5118</v>
      </c>
      <c r="AQ102" s="135">
        <v>-6347</v>
      </c>
      <c r="AR102" s="135">
        <v>-10596</v>
      </c>
      <c r="AS102" s="135">
        <v>-2873</v>
      </c>
      <c r="AT102" s="135">
        <v>-2758</v>
      </c>
      <c r="AU102" s="135">
        <v>-3757</v>
      </c>
      <c r="AV102" s="135">
        <v>-3403</v>
      </c>
      <c r="AW102" s="135">
        <v>1879</v>
      </c>
      <c r="AX102" s="135">
        <v>4651</v>
      </c>
      <c r="AY102" s="135">
        <v>905</v>
      </c>
      <c r="AZ102" s="135">
        <v>6407</v>
      </c>
      <c r="BA102" s="135">
        <v>8709</v>
      </c>
      <c r="BB102" s="135">
        <v>8416</v>
      </c>
      <c r="BC102" s="135">
        <v>6681</v>
      </c>
      <c r="BD102" s="135">
        <v>9293</v>
      </c>
      <c r="BE102" s="135">
        <v>7596</v>
      </c>
      <c r="BF102" s="135">
        <v>8622</v>
      </c>
      <c r="BG102" s="135">
        <v>8032</v>
      </c>
    </row>
    <row r="103" spans="1:59">
      <c r="A103" s="134" t="s">
        <v>110</v>
      </c>
      <c r="B103" s="135">
        <v>169</v>
      </c>
      <c r="C103" s="135">
        <v>190</v>
      </c>
      <c r="D103" s="135">
        <v>204</v>
      </c>
      <c r="E103" s="135">
        <v>196</v>
      </c>
      <c r="F103" s="135">
        <v>240</v>
      </c>
      <c r="G103" s="135">
        <v>202</v>
      </c>
      <c r="H103" s="135">
        <v>203</v>
      </c>
      <c r="I103" s="136">
        <v>185</v>
      </c>
      <c r="J103" s="135">
        <v>84</v>
      </c>
      <c r="K103" s="135">
        <v>85</v>
      </c>
      <c r="L103" s="135">
        <v>87</v>
      </c>
      <c r="M103" s="135">
        <v>103</v>
      </c>
      <c r="N103" s="135">
        <v>97</v>
      </c>
      <c r="O103" s="135">
        <v>107</v>
      </c>
      <c r="P103" s="135">
        <v>94</v>
      </c>
      <c r="Q103" s="135">
        <v>102</v>
      </c>
      <c r="R103" s="135">
        <v>97</v>
      </c>
      <c r="S103" s="135">
        <v>143</v>
      </c>
      <c r="T103" s="135">
        <v>90</v>
      </c>
      <c r="U103" s="135">
        <v>112</v>
      </c>
      <c r="V103" s="135">
        <v>92</v>
      </c>
      <c r="W103" s="135">
        <v>111</v>
      </c>
      <c r="X103" s="135"/>
      <c r="Y103" s="135"/>
      <c r="Z103" s="136">
        <v>87</v>
      </c>
      <c r="AA103" s="135">
        <v>44</v>
      </c>
      <c r="AB103" s="135">
        <v>42</v>
      </c>
      <c r="AC103" s="135">
        <v>43</v>
      </c>
      <c r="AD103" s="135">
        <v>43</v>
      </c>
      <c r="AE103" s="135">
        <v>44</v>
      </c>
      <c r="AF103" s="135">
        <v>52</v>
      </c>
      <c r="AG103" s="135">
        <v>51</v>
      </c>
      <c r="AH103" s="135">
        <v>48</v>
      </c>
      <c r="AI103" s="135">
        <v>49</v>
      </c>
      <c r="AJ103" s="135">
        <v>57</v>
      </c>
      <c r="AK103" s="135">
        <v>50</v>
      </c>
      <c r="AL103" s="135">
        <v>47</v>
      </c>
      <c r="AM103" s="135">
        <v>47</v>
      </c>
      <c r="AN103" s="135">
        <v>50</v>
      </c>
      <c r="AO103" s="135">
        <v>52</v>
      </c>
      <c r="AP103" s="135">
        <v>48</v>
      </c>
      <c r="AQ103" s="135">
        <v>49</v>
      </c>
      <c r="AR103" s="135">
        <v>80</v>
      </c>
      <c r="AS103" s="135">
        <v>63</v>
      </c>
      <c r="AT103" s="135">
        <v>38</v>
      </c>
      <c r="AU103" s="135">
        <v>52</v>
      </c>
      <c r="AV103" s="135">
        <v>58</v>
      </c>
      <c r="AW103" s="135">
        <v>54</v>
      </c>
      <c r="AX103" s="135">
        <v>45</v>
      </c>
      <c r="AY103" s="135">
        <v>47</v>
      </c>
      <c r="AZ103" s="135">
        <v>51</v>
      </c>
      <c r="BA103" s="135">
        <v>60</v>
      </c>
      <c r="BB103" s="135">
        <v>42</v>
      </c>
      <c r="BC103" s="135"/>
      <c r="BD103" s="135"/>
      <c r="BE103" s="135">
        <v>48</v>
      </c>
      <c r="BF103" s="135">
        <v>42</v>
      </c>
      <c r="BG103" s="135">
        <v>45</v>
      </c>
    </row>
    <row r="104" spans="1:59">
      <c r="A104" s="134" t="s">
        <v>111</v>
      </c>
      <c r="B104" s="135"/>
      <c r="C104" s="135">
        <v>115</v>
      </c>
      <c r="D104" s="135">
        <v>9</v>
      </c>
      <c r="E104" s="135">
        <v>8</v>
      </c>
      <c r="F104" s="135"/>
      <c r="G104" s="135"/>
      <c r="H104" s="135"/>
      <c r="I104" s="136"/>
      <c r="J104" s="135"/>
      <c r="K104" s="135"/>
      <c r="L104" s="135">
        <v>110</v>
      </c>
      <c r="M104" s="135">
        <v>5</v>
      </c>
      <c r="N104" s="135">
        <v>5</v>
      </c>
      <c r="O104" s="135">
        <v>4</v>
      </c>
      <c r="P104" s="135"/>
      <c r="Q104" s="135"/>
      <c r="R104" s="135"/>
      <c r="S104" s="135"/>
      <c r="T104" s="135">
        <v>40</v>
      </c>
      <c r="U104" s="135"/>
      <c r="V104" s="135"/>
      <c r="W104" s="135"/>
      <c r="X104" s="135"/>
      <c r="Y104" s="135"/>
      <c r="Z104" s="136">
        <v>449</v>
      </c>
      <c r="AA104" s="135"/>
      <c r="AB104" s="135"/>
      <c r="AC104" s="135"/>
      <c r="AD104" s="135">
        <v>124</v>
      </c>
      <c r="AE104" s="135">
        <v>-14</v>
      </c>
      <c r="AF104" s="135">
        <v>-2</v>
      </c>
      <c r="AG104" s="135">
        <v>7</v>
      </c>
      <c r="AH104" s="135">
        <v>4</v>
      </c>
      <c r="AI104" s="135">
        <v>1</v>
      </c>
      <c r="AJ104" s="135">
        <v>-1</v>
      </c>
      <c r="AK104" s="135">
        <v>5</v>
      </c>
      <c r="AL104" s="135">
        <v>1</v>
      </c>
      <c r="AM104" s="135"/>
      <c r="AN104" s="135"/>
      <c r="AO104" s="135">
        <v>7</v>
      </c>
      <c r="AP104" s="135"/>
      <c r="AQ104" s="135"/>
      <c r="AR104" s="135"/>
      <c r="AS104" s="135"/>
      <c r="AT104" s="135">
        <v>2</v>
      </c>
      <c r="AU104" s="135">
        <v>38</v>
      </c>
      <c r="AV104" s="135"/>
      <c r="AW104" s="135"/>
      <c r="AX104" s="135"/>
      <c r="AY104" s="135"/>
      <c r="AZ104" s="135"/>
      <c r="BA104" s="135"/>
      <c r="BB104" s="135"/>
      <c r="BC104" s="135"/>
      <c r="BD104" s="135"/>
      <c r="BE104" s="135"/>
      <c r="BF104" s="135">
        <v>227</v>
      </c>
      <c r="BG104" s="135">
        <v>222</v>
      </c>
    </row>
    <row r="105" spans="1:59">
      <c r="A105" s="134" t="s">
        <v>112</v>
      </c>
      <c r="B105" s="135">
        <v>92</v>
      </c>
      <c r="C105" s="135">
        <v>193</v>
      </c>
      <c r="D105" s="135">
        <v>557</v>
      </c>
      <c r="E105" s="135">
        <v>316</v>
      </c>
      <c r="F105" s="135">
        <v>321</v>
      </c>
      <c r="G105" s="135">
        <v>442</v>
      </c>
      <c r="H105" s="135">
        <v>522</v>
      </c>
      <c r="I105" s="136">
        <v>333</v>
      </c>
      <c r="J105" s="135">
        <v>47</v>
      </c>
      <c r="K105" s="135">
        <v>45</v>
      </c>
      <c r="L105" s="135">
        <v>74</v>
      </c>
      <c r="M105" s="135">
        <v>119</v>
      </c>
      <c r="N105" s="135">
        <v>294</v>
      </c>
      <c r="O105" s="135">
        <v>263</v>
      </c>
      <c r="P105" s="135">
        <v>113</v>
      </c>
      <c r="Q105" s="135">
        <v>203</v>
      </c>
      <c r="R105" s="135">
        <v>151</v>
      </c>
      <c r="S105" s="135">
        <v>170</v>
      </c>
      <c r="T105" s="135">
        <v>183</v>
      </c>
      <c r="U105" s="135">
        <v>259</v>
      </c>
      <c r="V105" s="135">
        <v>297</v>
      </c>
      <c r="W105" s="135">
        <v>225</v>
      </c>
      <c r="X105" s="135">
        <v>253</v>
      </c>
      <c r="Y105" s="135">
        <v>80</v>
      </c>
      <c r="Z105" s="136">
        <v>163</v>
      </c>
      <c r="AA105" s="135">
        <v>22</v>
      </c>
      <c r="AB105" s="135">
        <v>14</v>
      </c>
      <c r="AC105" s="135">
        <v>31</v>
      </c>
      <c r="AD105" s="135">
        <v>19</v>
      </c>
      <c r="AE105" s="135">
        <v>55</v>
      </c>
      <c r="AF105" s="135">
        <v>52</v>
      </c>
      <c r="AG105" s="135">
        <v>67</v>
      </c>
      <c r="AH105" s="135">
        <v>135</v>
      </c>
      <c r="AI105" s="135">
        <v>159</v>
      </c>
      <c r="AJ105" s="135">
        <v>173</v>
      </c>
      <c r="AK105" s="135">
        <v>90</v>
      </c>
      <c r="AL105" s="135">
        <v>52</v>
      </c>
      <c r="AM105" s="135">
        <v>61</v>
      </c>
      <c r="AN105" s="135">
        <v>72</v>
      </c>
      <c r="AO105" s="135">
        <v>131</v>
      </c>
      <c r="AP105" s="135">
        <v>66</v>
      </c>
      <c r="AQ105" s="135">
        <v>85</v>
      </c>
      <c r="AR105" s="135">
        <v>98</v>
      </c>
      <c r="AS105" s="135">
        <v>72</v>
      </c>
      <c r="AT105" s="135">
        <v>82</v>
      </c>
      <c r="AU105" s="135">
        <v>101</v>
      </c>
      <c r="AV105" s="135">
        <v>149</v>
      </c>
      <c r="AW105" s="135">
        <v>110</v>
      </c>
      <c r="AX105" s="135">
        <v>92</v>
      </c>
      <c r="AY105" s="135">
        <v>205</v>
      </c>
      <c r="AZ105" s="135">
        <v>103</v>
      </c>
      <c r="BA105" s="135">
        <v>122</v>
      </c>
      <c r="BB105" s="135">
        <v>66</v>
      </c>
      <c r="BC105" s="135">
        <v>187</v>
      </c>
      <c r="BD105" s="135">
        <v>13</v>
      </c>
      <c r="BE105" s="135">
        <v>67</v>
      </c>
      <c r="BF105" s="135">
        <v>65</v>
      </c>
      <c r="BG105" s="135">
        <v>98</v>
      </c>
    </row>
    <row r="106" spans="1:59">
      <c r="A106" s="134" t="s">
        <v>113</v>
      </c>
      <c r="B106" s="135">
        <v>382</v>
      </c>
      <c r="C106" s="135">
        <v>533</v>
      </c>
      <c r="D106" s="135">
        <v>1521</v>
      </c>
      <c r="E106" s="135">
        <v>658</v>
      </c>
      <c r="F106" s="135">
        <v>3441</v>
      </c>
      <c r="G106" s="135">
        <v>2667</v>
      </c>
      <c r="H106" s="135">
        <v>884</v>
      </c>
      <c r="I106" s="136">
        <v>827</v>
      </c>
      <c r="J106" s="135">
        <v>136</v>
      </c>
      <c r="K106" s="135">
        <v>246</v>
      </c>
      <c r="L106" s="135">
        <v>281</v>
      </c>
      <c r="M106" s="135">
        <v>252</v>
      </c>
      <c r="N106" s="135">
        <v>403</v>
      </c>
      <c r="O106" s="135">
        <v>1118</v>
      </c>
      <c r="P106" s="135">
        <v>218</v>
      </c>
      <c r="Q106" s="135">
        <v>440</v>
      </c>
      <c r="R106" s="135">
        <v>488</v>
      </c>
      <c r="S106" s="135">
        <v>2953</v>
      </c>
      <c r="T106" s="135">
        <v>1088</v>
      </c>
      <c r="U106" s="135">
        <v>1579</v>
      </c>
      <c r="V106" s="135">
        <v>515</v>
      </c>
      <c r="W106" s="135">
        <v>369</v>
      </c>
      <c r="X106" s="135">
        <v>530</v>
      </c>
      <c r="Y106" s="135">
        <v>297</v>
      </c>
      <c r="Z106" s="136">
        <v>700</v>
      </c>
      <c r="AA106" s="135">
        <v>55</v>
      </c>
      <c r="AB106" s="135">
        <v>67</v>
      </c>
      <c r="AC106" s="135">
        <v>179</v>
      </c>
      <c r="AD106" s="135">
        <v>190</v>
      </c>
      <c r="AE106" s="135">
        <v>91</v>
      </c>
      <c r="AF106" s="135">
        <v>119</v>
      </c>
      <c r="AG106" s="135">
        <v>133</v>
      </c>
      <c r="AH106" s="135">
        <v>191</v>
      </c>
      <c r="AI106" s="135">
        <v>212</v>
      </c>
      <c r="AJ106" s="135">
        <v>347</v>
      </c>
      <c r="AK106" s="135">
        <v>771</v>
      </c>
      <c r="AL106" s="135">
        <v>114</v>
      </c>
      <c r="AM106" s="135">
        <v>104</v>
      </c>
      <c r="AN106" s="135">
        <v>131</v>
      </c>
      <c r="AO106" s="135">
        <v>309</v>
      </c>
      <c r="AP106" s="135">
        <v>248</v>
      </c>
      <c r="AQ106" s="135">
        <v>240</v>
      </c>
      <c r="AR106" s="135">
        <v>1011</v>
      </c>
      <c r="AS106" s="135">
        <v>1942</v>
      </c>
      <c r="AT106" s="135">
        <v>470</v>
      </c>
      <c r="AU106" s="135">
        <v>618</v>
      </c>
      <c r="AV106" s="135">
        <v>1236</v>
      </c>
      <c r="AW106" s="135">
        <v>343</v>
      </c>
      <c r="AX106" s="135">
        <v>184</v>
      </c>
      <c r="AY106" s="135">
        <v>331</v>
      </c>
      <c r="AZ106" s="135">
        <v>176</v>
      </c>
      <c r="BA106" s="135">
        <v>193</v>
      </c>
      <c r="BB106" s="135">
        <v>109</v>
      </c>
      <c r="BC106" s="135">
        <v>421</v>
      </c>
      <c r="BD106" s="135">
        <v>150</v>
      </c>
      <c r="BE106" s="135">
        <v>147</v>
      </c>
      <c r="BF106" s="135">
        <v>334</v>
      </c>
      <c r="BG106" s="135">
        <v>366</v>
      </c>
    </row>
    <row r="107" spans="1:59">
      <c r="A107" s="134" t="s">
        <v>114</v>
      </c>
      <c r="B107" s="135">
        <v>68</v>
      </c>
      <c r="C107" s="135">
        <v>335</v>
      </c>
      <c r="D107" s="135">
        <v>814</v>
      </c>
      <c r="E107" s="135">
        <v>759</v>
      </c>
      <c r="F107" s="135">
        <v>1754</v>
      </c>
      <c r="G107" s="135">
        <v>3541</v>
      </c>
      <c r="H107" s="135">
        <v>3321</v>
      </c>
      <c r="I107" s="136">
        <v>3766</v>
      </c>
      <c r="J107" s="135">
        <v>35</v>
      </c>
      <c r="K107" s="135">
        <v>33</v>
      </c>
      <c r="L107" s="135">
        <v>95</v>
      </c>
      <c r="M107" s="135">
        <v>240</v>
      </c>
      <c r="N107" s="135">
        <v>335</v>
      </c>
      <c r="O107" s="135">
        <v>479</v>
      </c>
      <c r="P107" s="135">
        <v>358</v>
      </c>
      <c r="Q107" s="135">
        <v>401</v>
      </c>
      <c r="R107" s="135">
        <v>871</v>
      </c>
      <c r="S107" s="135">
        <v>883</v>
      </c>
      <c r="T107" s="135">
        <v>1546</v>
      </c>
      <c r="U107" s="135">
        <v>1995</v>
      </c>
      <c r="V107" s="135">
        <v>1639</v>
      </c>
      <c r="W107" s="135">
        <v>1682</v>
      </c>
      <c r="X107" s="135">
        <v>1917</v>
      </c>
      <c r="Y107" s="135">
        <v>1849</v>
      </c>
      <c r="Z107" s="136">
        <v>1874</v>
      </c>
      <c r="AA107" s="135">
        <v>18</v>
      </c>
      <c r="AB107" s="135">
        <v>16</v>
      </c>
      <c r="AC107" s="135">
        <v>17</v>
      </c>
      <c r="AD107" s="135">
        <v>16</v>
      </c>
      <c r="AE107" s="135">
        <v>79</v>
      </c>
      <c r="AF107" s="135">
        <v>94</v>
      </c>
      <c r="AG107" s="135">
        <v>146</v>
      </c>
      <c r="AH107" s="135">
        <v>164</v>
      </c>
      <c r="AI107" s="135">
        <v>171</v>
      </c>
      <c r="AJ107" s="135">
        <v>287</v>
      </c>
      <c r="AK107" s="135">
        <v>192</v>
      </c>
      <c r="AL107" s="135">
        <v>179</v>
      </c>
      <c r="AM107" s="135">
        <v>179</v>
      </c>
      <c r="AN107" s="135">
        <v>180</v>
      </c>
      <c r="AO107" s="135">
        <v>221</v>
      </c>
      <c r="AP107" s="135">
        <v>435</v>
      </c>
      <c r="AQ107" s="135">
        <v>436</v>
      </c>
      <c r="AR107" s="135">
        <v>447</v>
      </c>
      <c r="AS107" s="135">
        <v>436</v>
      </c>
      <c r="AT107" s="135">
        <v>640</v>
      </c>
      <c r="AU107" s="135">
        <v>906</v>
      </c>
      <c r="AV107" s="135">
        <v>882</v>
      </c>
      <c r="AW107" s="135">
        <v>1113</v>
      </c>
      <c r="AX107" s="135">
        <v>821</v>
      </c>
      <c r="AY107" s="135">
        <v>818</v>
      </c>
      <c r="AZ107" s="135">
        <v>838</v>
      </c>
      <c r="BA107" s="135">
        <v>844</v>
      </c>
      <c r="BB107" s="135">
        <v>992</v>
      </c>
      <c r="BC107" s="135">
        <v>925</v>
      </c>
      <c r="BD107" s="135">
        <v>966</v>
      </c>
      <c r="BE107" s="135">
        <v>883</v>
      </c>
      <c r="BF107" s="135">
        <v>872</v>
      </c>
      <c r="BG107" s="135">
        <v>1002</v>
      </c>
    </row>
    <row r="108" spans="1:59">
      <c r="A108" s="134" t="s">
        <v>115</v>
      </c>
      <c r="B108" s="135">
        <v>415</v>
      </c>
      <c r="C108" s="135">
        <v>358</v>
      </c>
      <c r="D108" s="135">
        <v>423</v>
      </c>
      <c r="E108" s="135">
        <v>419</v>
      </c>
      <c r="F108" s="135">
        <v>878</v>
      </c>
      <c r="G108" s="135">
        <v>527</v>
      </c>
      <c r="H108" s="135">
        <v>411</v>
      </c>
      <c r="I108" s="136">
        <v>277</v>
      </c>
      <c r="J108" s="135">
        <v>178</v>
      </c>
      <c r="K108" s="135">
        <v>237</v>
      </c>
      <c r="L108" s="135">
        <v>178</v>
      </c>
      <c r="M108" s="135">
        <v>180</v>
      </c>
      <c r="N108" s="135">
        <v>199</v>
      </c>
      <c r="O108" s="135">
        <v>224</v>
      </c>
      <c r="P108" s="135">
        <v>190</v>
      </c>
      <c r="Q108" s="135">
        <v>229</v>
      </c>
      <c r="R108" s="135">
        <v>195</v>
      </c>
      <c r="S108" s="135">
        <v>683</v>
      </c>
      <c r="T108" s="135">
        <v>211</v>
      </c>
      <c r="U108" s="135">
        <v>316</v>
      </c>
      <c r="V108" s="135">
        <v>240</v>
      </c>
      <c r="W108" s="135">
        <v>171</v>
      </c>
      <c r="X108" s="135"/>
      <c r="Y108" s="135"/>
      <c r="Z108" s="136">
        <v>151</v>
      </c>
      <c r="AA108" s="135">
        <v>133</v>
      </c>
      <c r="AB108" s="135">
        <v>119</v>
      </c>
      <c r="AC108" s="135">
        <v>118</v>
      </c>
      <c r="AD108" s="135">
        <v>57</v>
      </c>
      <c r="AE108" s="135">
        <v>121</v>
      </c>
      <c r="AF108" s="135">
        <v>75</v>
      </c>
      <c r="AG108" s="135">
        <v>105</v>
      </c>
      <c r="AH108" s="135">
        <v>36</v>
      </c>
      <c r="AI108" s="135">
        <v>163</v>
      </c>
      <c r="AJ108" s="135">
        <v>120</v>
      </c>
      <c r="AK108" s="135">
        <v>104</v>
      </c>
      <c r="AL108" s="135">
        <v>65</v>
      </c>
      <c r="AM108" s="135">
        <v>125</v>
      </c>
      <c r="AN108" s="135">
        <v>134</v>
      </c>
      <c r="AO108" s="135">
        <v>95</v>
      </c>
      <c r="AP108" s="135">
        <v>65</v>
      </c>
      <c r="AQ108" s="135">
        <v>130</v>
      </c>
      <c r="AR108" s="135">
        <v>153</v>
      </c>
      <c r="AS108" s="135">
        <v>530</v>
      </c>
      <c r="AT108" s="135">
        <v>89</v>
      </c>
      <c r="AU108" s="135">
        <v>122</v>
      </c>
      <c r="AV108" s="135">
        <v>166</v>
      </c>
      <c r="AW108" s="135">
        <v>150</v>
      </c>
      <c r="AX108" s="135">
        <v>110</v>
      </c>
      <c r="AY108" s="135">
        <v>130</v>
      </c>
      <c r="AZ108" s="135">
        <v>83</v>
      </c>
      <c r="BA108" s="135">
        <v>88</v>
      </c>
      <c r="BB108" s="135"/>
      <c r="BC108" s="135"/>
      <c r="BD108" s="135"/>
      <c r="BE108" s="135">
        <v>77</v>
      </c>
      <c r="BF108" s="135">
        <v>45</v>
      </c>
      <c r="BG108" s="135">
        <v>106</v>
      </c>
    </row>
    <row r="109" spans="1:59">
      <c r="A109" s="134" t="s">
        <v>116</v>
      </c>
      <c r="B109" s="135">
        <v>48</v>
      </c>
      <c r="C109" s="135">
        <v>63</v>
      </c>
      <c r="D109" s="135">
        <v>272</v>
      </c>
      <c r="E109" s="135">
        <v>236</v>
      </c>
      <c r="F109" s="135">
        <v>417</v>
      </c>
      <c r="G109" s="135">
        <v>335</v>
      </c>
      <c r="H109" s="135">
        <v>364</v>
      </c>
      <c r="I109" s="136">
        <v>852</v>
      </c>
      <c r="J109" s="135">
        <v>35</v>
      </c>
      <c r="K109" s="135">
        <v>13</v>
      </c>
      <c r="L109" s="135">
        <v>32</v>
      </c>
      <c r="M109" s="135">
        <v>31</v>
      </c>
      <c r="N109" s="135">
        <v>181</v>
      </c>
      <c r="O109" s="135">
        <v>91</v>
      </c>
      <c r="P109" s="135">
        <v>112</v>
      </c>
      <c r="Q109" s="135">
        <v>124</v>
      </c>
      <c r="R109" s="135">
        <v>104</v>
      </c>
      <c r="S109" s="135">
        <v>313</v>
      </c>
      <c r="T109" s="135">
        <v>91</v>
      </c>
      <c r="U109" s="135">
        <v>244</v>
      </c>
      <c r="V109" s="135">
        <v>120</v>
      </c>
      <c r="W109" s="135">
        <v>244</v>
      </c>
      <c r="X109" s="135">
        <v>480</v>
      </c>
      <c r="Y109" s="135">
        <v>372</v>
      </c>
      <c r="Z109" s="136">
        <v>330</v>
      </c>
      <c r="AA109" s="135">
        <v>23</v>
      </c>
      <c r="AB109" s="135">
        <v>3</v>
      </c>
      <c r="AC109" s="135">
        <v>10</v>
      </c>
      <c r="AD109" s="135">
        <v>13</v>
      </c>
      <c r="AE109" s="135">
        <v>19</v>
      </c>
      <c r="AF109" s="135">
        <v>12</v>
      </c>
      <c r="AG109" s="135">
        <v>19</v>
      </c>
      <c r="AH109" s="135">
        <v>40</v>
      </c>
      <c r="AI109" s="135">
        <v>141</v>
      </c>
      <c r="AJ109" s="135">
        <v>-16</v>
      </c>
      <c r="AK109" s="135">
        <v>107</v>
      </c>
      <c r="AL109" s="135">
        <v>48</v>
      </c>
      <c r="AM109" s="135">
        <v>64</v>
      </c>
      <c r="AN109" s="135">
        <v>38</v>
      </c>
      <c r="AO109" s="135">
        <v>86</v>
      </c>
      <c r="AP109" s="135">
        <v>43</v>
      </c>
      <c r="AQ109" s="135">
        <v>61</v>
      </c>
      <c r="AR109" s="135">
        <v>69</v>
      </c>
      <c r="AS109" s="135">
        <v>244</v>
      </c>
      <c r="AT109" s="135">
        <v>40</v>
      </c>
      <c r="AU109" s="135">
        <v>51</v>
      </c>
      <c r="AV109" s="135">
        <v>76</v>
      </c>
      <c r="AW109" s="135">
        <v>168</v>
      </c>
      <c r="AX109" s="135">
        <v>54</v>
      </c>
      <c r="AY109" s="135">
        <v>66</v>
      </c>
      <c r="AZ109" s="135">
        <v>87</v>
      </c>
      <c r="BA109" s="135">
        <v>157</v>
      </c>
      <c r="BB109" s="135">
        <v>161</v>
      </c>
      <c r="BC109" s="135">
        <v>319</v>
      </c>
      <c r="BD109" s="135">
        <v>-29</v>
      </c>
      <c r="BE109" s="135">
        <v>401</v>
      </c>
      <c r="BF109" s="135">
        <v>64</v>
      </c>
      <c r="BG109" s="135">
        <v>266</v>
      </c>
    </row>
    <row r="110" spans="1:59">
      <c r="A110" s="134" t="s">
        <v>117</v>
      </c>
      <c r="B110" s="135">
        <v>671</v>
      </c>
      <c r="C110" s="135">
        <v>757</v>
      </c>
      <c r="D110" s="135">
        <v>1529</v>
      </c>
      <c r="E110" s="135">
        <v>1414</v>
      </c>
      <c r="F110" s="135">
        <v>3911</v>
      </c>
      <c r="G110" s="135">
        <v>6247</v>
      </c>
      <c r="H110" s="135">
        <v>4585</v>
      </c>
      <c r="I110" s="136">
        <v>5141</v>
      </c>
      <c r="J110" s="135">
        <v>359</v>
      </c>
      <c r="K110" s="135">
        <v>312</v>
      </c>
      <c r="L110" s="135">
        <v>308</v>
      </c>
      <c r="M110" s="135">
        <v>449</v>
      </c>
      <c r="N110" s="135">
        <v>741</v>
      </c>
      <c r="O110" s="135">
        <v>788</v>
      </c>
      <c r="P110" s="135">
        <v>665</v>
      </c>
      <c r="Q110" s="135">
        <v>749</v>
      </c>
      <c r="R110" s="135">
        <v>1279</v>
      </c>
      <c r="S110" s="135">
        <v>2632</v>
      </c>
      <c r="T110" s="135">
        <v>3570</v>
      </c>
      <c r="U110" s="135">
        <v>2677</v>
      </c>
      <c r="V110" s="135">
        <v>2122</v>
      </c>
      <c r="W110" s="135">
        <v>2463</v>
      </c>
      <c r="X110" s="135">
        <v>4135</v>
      </c>
      <c r="Y110" s="135">
        <v>1006</v>
      </c>
      <c r="Z110" s="136">
        <v>2356</v>
      </c>
      <c r="AA110" s="135">
        <v>215</v>
      </c>
      <c r="AB110" s="135">
        <v>186</v>
      </c>
      <c r="AC110" s="135">
        <v>126</v>
      </c>
      <c r="AD110" s="135">
        <v>100</v>
      </c>
      <c r="AE110" s="135">
        <v>208</v>
      </c>
      <c r="AF110" s="135">
        <v>183</v>
      </c>
      <c r="AG110" s="135">
        <v>266</v>
      </c>
      <c r="AH110" s="135">
        <v>243</v>
      </c>
      <c r="AI110" s="135">
        <v>498</v>
      </c>
      <c r="AJ110" s="135">
        <v>386</v>
      </c>
      <c r="AK110" s="135">
        <v>402</v>
      </c>
      <c r="AL110" s="135">
        <v>293</v>
      </c>
      <c r="AM110" s="135">
        <v>372</v>
      </c>
      <c r="AN110" s="135">
        <v>347</v>
      </c>
      <c r="AO110" s="135">
        <v>402</v>
      </c>
      <c r="AP110" s="135">
        <v>610</v>
      </c>
      <c r="AQ110" s="135">
        <v>669</v>
      </c>
      <c r="AR110" s="135">
        <v>1217</v>
      </c>
      <c r="AS110" s="135">
        <v>1415</v>
      </c>
      <c r="AT110" s="135">
        <v>2421</v>
      </c>
      <c r="AU110" s="135">
        <v>1149</v>
      </c>
      <c r="AV110" s="135">
        <v>1210</v>
      </c>
      <c r="AW110" s="135">
        <v>1467</v>
      </c>
      <c r="AX110" s="135">
        <v>1099</v>
      </c>
      <c r="AY110" s="135">
        <v>1023</v>
      </c>
      <c r="AZ110" s="135">
        <v>1169</v>
      </c>
      <c r="BA110" s="135">
        <v>1294</v>
      </c>
      <c r="BB110" s="135">
        <v>4544</v>
      </c>
      <c r="BC110" s="135">
        <v>-409</v>
      </c>
      <c r="BD110" s="135">
        <v>-179</v>
      </c>
      <c r="BE110" s="135">
        <v>1185</v>
      </c>
      <c r="BF110" s="135">
        <v>982</v>
      </c>
      <c r="BG110" s="135">
        <v>1374</v>
      </c>
    </row>
    <row r="111" spans="1:59">
      <c r="A111" s="134" t="s">
        <v>118</v>
      </c>
      <c r="B111" s="135">
        <v>21164</v>
      </c>
      <c r="C111" s="135">
        <v>20281</v>
      </c>
      <c r="D111" s="135">
        <v>22532</v>
      </c>
      <c r="E111" s="135">
        <v>21566</v>
      </c>
      <c r="F111" s="135">
        <v>-15168</v>
      </c>
      <c r="G111" s="135">
        <v>-11619</v>
      </c>
      <c r="H111" s="135">
        <v>16970</v>
      </c>
      <c r="I111" s="136">
        <v>27673</v>
      </c>
      <c r="J111" s="135">
        <v>9308</v>
      </c>
      <c r="K111" s="135">
        <v>11856</v>
      </c>
      <c r="L111" s="135">
        <v>8533</v>
      </c>
      <c r="M111" s="135">
        <v>11748</v>
      </c>
      <c r="N111" s="135">
        <v>8963</v>
      </c>
      <c r="O111" s="135">
        <v>13569</v>
      </c>
      <c r="P111" s="135">
        <v>9523</v>
      </c>
      <c r="Q111" s="135">
        <v>12043</v>
      </c>
      <c r="R111" s="135">
        <v>-2020</v>
      </c>
      <c r="S111" s="135">
        <v>-13148</v>
      </c>
      <c r="T111" s="135">
        <v>-8998</v>
      </c>
      <c r="U111" s="135">
        <v>-2621</v>
      </c>
      <c r="V111" s="135">
        <v>3948</v>
      </c>
      <c r="W111" s="135">
        <v>13022</v>
      </c>
      <c r="X111" s="135">
        <v>11493</v>
      </c>
      <c r="Y111" s="135">
        <v>16180</v>
      </c>
      <c r="Z111" s="136">
        <v>14998</v>
      </c>
      <c r="AA111" s="135">
        <v>4440</v>
      </c>
      <c r="AB111" s="135">
        <v>5259</v>
      </c>
      <c r="AC111" s="135">
        <v>6597</v>
      </c>
      <c r="AD111" s="135">
        <v>4353</v>
      </c>
      <c r="AE111" s="135">
        <v>4180</v>
      </c>
      <c r="AF111" s="135">
        <v>5093</v>
      </c>
      <c r="AG111" s="135">
        <v>6655</v>
      </c>
      <c r="AH111" s="135">
        <v>4976</v>
      </c>
      <c r="AI111" s="135">
        <v>3987</v>
      </c>
      <c r="AJ111" s="135">
        <v>5791</v>
      </c>
      <c r="AK111" s="135">
        <v>7778</v>
      </c>
      <c r="AL111" s="135">
        <v>5314</v>
      </c>
      <c r="AM111" s="135">
        <v>4209</v>
      </c>
      <c r="AN111" s="135">
        <v>4433</v>
      </c>
      <c r="AO111" s="135">
        <v>7610</v>
      </c>
      <c r="AP111" s="135">
        <v>4756</v>
      </c>
      <c r="AQ111" s="135">
        <v>-6776</v>
      </c>
      <c r="AR111" s="135">
        <v>-10802</v>
      </c>
      <c r="AS111" s="135">
        <v>-2346</v>
      </c>
      <c r="AT111" s="135">
        <v>-4710</v>
      </c>
      <c r="AU111" s="135">
        <v>-4288</v>
      </c>
      <c r="AV111" s="135">
        <v>-3376</v>
      </c>
      <c r="AW111" s="135">
        <v>755</v>
      </c>
      <c r="AX111" s="135">
        <v>3736</v>
      </c>
      <c r="AY111" s="135">
        <v>212</v>
      </c>
      <c r="AZ111" s="135">
        <v>5415</v>
      </c>
      <c r="BA111" s="135">
        <v>7607</v>
      </c>
      <c r="BB111" s="135">
        <v>3981</v>
      </c>
      <c r="BC111" s="135">
        <v>7512</v>
      </c>
      <c r="BD111" s="135">
        <v>9621</v>
      </c>
      <c r="BE111" s="135">
        <v>6559</v>
      </c>
      <c r="BF111" s="135">
        <v>7975</v>
      </c>
      <c r="BG111" s="135">
        <v>7023</v>
      </c>
    </row>
    <row r="112" spans="1:59">
      <c r="A112" s="134" t="s">
        <v>119</v>
      </c>
      <c r="B112" s="135"/>
      <c r="C112" s="135"/>
      <c r="D112" s="135"/>
      <c r="E112" s="135"/>
      <c r="F112" s="135"/>
      <c r="G112" s="135"/>
      <c r="H112" s="135">
        <v>20</v>
      </c>
      <c r="I112" s="136">
        <v>979</v>
      </c>
      <c r="J112" s="135"/>
      <c r="K112" s="135"/>
      <c r="L112" s="135"/>
      <c r="M112" s="135"/>
      <c r="N112" s="135"/>
      <c r="O112" s="135"/>
      <c r="P112" s="135"/>
      <c r="Q112" s="135"/>
      <c r="R112" s="135"/>
      <c r="S112" s="135"/>
      <c r="T112" s="135"/>
      <c r="U112" s="135"/>
      <c r="V112" s="135"/>
      <c r="W112" s="135"/>
      <c r="X112" s="135">
        <v>979</v>
      </c>
      <c r="Y112" s="135">
        <v>0</v>
      </c>
      <c r="Z112" s="136">
        <v>1</v>
      </c>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v>0</v>
      </c>
      <c r="BB112" s="135">
        <v>979</v>
      </c>
      <c r="BC112" s="135">
        <v>0</v>
      </c>
      <c r="BD112" s="135">
        <v>0</v>
      </c>
      <c r="BE112" s="135">
        <v>0</v>
      </c>
      <c r="BF112" s="135"/>
      <c r="BG112" s="135"/>
    </row>
    <row r="113" spans="1:59">
      <c r="A113" s="134" t="s">
        <v>120</v>
      </c>
      <c r="B113" s="135"/>
      <c r="C113" s="135"/>
      <c r="D113" s="135"/>
      <c r="E113" s="135"/>
      <c r="F113" s="135">
        <v>18</v>
      </c>
      <c r="G113" s="135">
        <v>2743</v>
      </c>
      <c r="H113" s="135">
        <v>20</v>
      </c>
      <c r="I113" s="136">
        <v>3247</v>
      </c>
      <c r="J113" s="135"/>
      <c r="K113" s="135"/>
      <c r="L113" s="135"/>
      <c r="M113" s="135"/>
      <c r="N113" s="135"/>
      <c r="O113" s="135"/>
      <c r="P113" s="135"/>
      <c r="Q113" s="135"/>
      <c r="R113" s="135">
        <v>14</v>
      </c>
      <c r="S113" s="135">
        <v>4</v>
      </c>
      <c r="T113" s="135">
        <v>103</v>
      </c>
      <c r="U113" s="135">
        <v>2640</v>
      </c>
      <c r="V113" s="135">
        <v>0</v>
      </c>
      <c r="W113" s="135">
        <v>20</v>
      </c>
      <c r="X113" s="135">
        <v>979</v>
      </c>
      <c r="Y113" s="135">
        <v>2268</v>
      </c>
      <c r="Z113" s="136">
        <v>1</v>
      </c>
      <c r="AA113" s="135"/>
      <c r="AB113" s="135"/>
      <c r="AC113" s="135"/>
      <c r="AD113" s="135"/>
      <c r="AE113" s="135"/>
      <c r="AF113" s="135"/>
      <c r="AG113" s="135"/>
      <c r="AH113" s="135"/>
      <c r="AI113" s="135"/>
      <c r="AJ113" s="135"/>
      <c r="AK113" s="135"/>
      <c r="AL113" s="135"/>
      <c r="AM113" s="135"/>
      <c r="AN113" s="135"/>
      <c r="AO113" s="135"/>
      <c r="AP113" s="135">
        <v>3</v>
      </c>
      <c r="AQ113" s="135">
        <v>11</v>
      </c>
      <c r="AR113" s="135">
        <v>1</v>
      </c>
      <c r="AS113" s="135">
        <v>3</v>
      </c>
      <c r="AT113" s="135">
        <v>90</v>
      </c>
      <c r="AU113" s="135">
        <v>13</v>
      </c>
      <c r="AV113" s="135">
        <v>69</v>
      </c>
      <c r="AW113" s="135">
        <v>2571</v>
      </c>
      <c r="AX113" s="135">
        <v>0</v>
      </c>
      <c r="AY113" s="135">
        <v>0</v>
      </c>
      <c r="AZ113" s="135">
        <v>20</v>
      </c>
      <c r="BA113" s="135">
        <v>0</v>
      </c>
      <c r="BB113" s="135">
        <v>979</v>
      </c>
      <c r="BC113" s="135">
        <v>0</v>
      </c>
      <c r="BD113" s="135">
        <v>54</v>
      </c>
      <c r="BE113" s="135">
        <v>2214</v>
      </c>
      <c r="BF113" s="135"/>
      <c r="BG113" s="135"/>
    </row>
    <row r="114" spans="1:59">
      <c r="A114" s="134" t="s">
        <v>121</v>
      </c>
      <c r="B114" s="135">
        <v>55</v>
      </c>
      <c r="C114" s="135">
        <v>51</v>
      </c>
      <c r="D114" s="135">
        <v>62</v>
      </c>
      <c r="E114" s="135">
        <v>186</v>
      </c>
      <c r="F114" s="135">
        <v>31938</v>
      </c>
      <c r="G114" s="135">
        <v>138</v>
      </c>
      <c r="H114" s="135">
        <v>389</v>
      </c>
      <c r="I114" s="136">
        <v>3671</v>
      </c>
      <c r="J114" s="135"/>
      <c r="K114" s="135"/>
      <c r="L114" s="135"/>
      <c r="M114" s="135"/>
      <c r="N114" s="135"/>
      <c r="O114" s="135"/>
      <c r="P114" s="135"/>
      <c r="Q114" s="135"/>
      <c r="R114" s="135">
        <v>31</v>
      </c>
      <c r="S114" s="135">
        <v>31907</v>
      </c>
      <c r="T114" s="135">
        <v>59</v>
      </c>
      <c r="U114" s="135">
        <v>79</v>
      </c>
      <c r="V114" s="135"/>
      <c r="W114" s="135"/>
      <c r="X114" s="135"/>
      <c r="Y114" s="135"/>
      <c r="Z114" s="136">
        <v>74</v>
      </c>
      <c r="AA114" s="135"/>
      <c r="AB114" s="135"/>
      <c r="AC114" s="135"/>
      <c r="AD114" s="135"/>
      <c r="AE114" s="135"/>
      <c r="AF114" s="135"/>
      <c r="AG114" s="135"/>
      <c r="AH114" s="135"/>
      <c r="AI114" s="135"/>
      <c r="AJ114" s="135"/>
      <c r="AK114" s="135"/>
      <c r="AL114" s="135"/>
      <c r="AM114" s="135"/>
      <c r="AN114" s="135"/>
      <c r="AO114" s="135"/>
      <c r="AP114" s="135">
        <v>24</v>
      </c>
      <c r="AQ114" s="135">
        <v>7</v>
      </c>
      <c r="AR114" s="135">
        <v>43</v>
      </c>
      <c r="AS114" s="135">
        <v>31864</v>
      </c>
      <c r="AT114" s="135">
        <v>58</v>
      </c>
      <c r="AU114" s="135">
        <v>1</v>
      </c>
      <c r="AV114" s="135">
        <v>0</v>
      </c>
      <c r="AW114" s="135">
        <v>79</v>
      </c>
      <c r="AX114" s="135"/>
      <c r="AY114" s="135"/>
      <c r="AZ114" s="135"/>
      <c r="BA114" s="135"/>
      <c r="BB114" s="135"/>
      <c r="BC114" s="135"/>
      <c r="BD114" s="135"/>
      <c r="BE114" s="135"/>
      <c r="BF114" s="135"/>
      <c r="BG114" s="135"/>
    </row>
    <row r="115" spans="1:59">
      <c r="A115" s="134" t="s">
        <v>122</v>
      </c>
      <c r="B115" s="135">
        <v>30</v>
      </c>
      <c r="C115" s="135"/>
      <c r="D115" s="135">
        <v>16</v>
      </c>
      <c r="E115" s="135">
        <v>114</v>
      </c>
      <c r="F115" s="135">
        <v>991</v>
      </c>
      <c r="G115" s="135">
        <v>217</v>
      </c>
      <c r="H115" s="135">
        <v>408</v>
      </c>
      <c r="I115" s="136">
        <v>376</v>
      </c>
      <c r="J115" s="135"/>
      <c r="K115" s="135"/>
      <c r="L115" s="135"/>
      <c r="M115" s="135"/>
      <c r="N115" s="135">
        <v>4</v>
      </c>
      <c r="O115" s="135">
        <v>12</v>
      </c>
      <c r="P115" s="135">
        <v>23</v>
      </c>
      <c r="Q115" s="135">
        <v>91</v>
      </c>
      <c r="R115" s="135">
        <v>125</v>
      </c>
      <c r="S115" s="135">
        <v>866</v>
      </c>
      <c r="T115" s="135">
        <v>25</v>
      </c>
      <c r="U115" s="135">
        <v>192</v>
      </c>
      <c r="V115" s="135">
        <v>36</v>
      </c>
      <c r="W115" s="135">
        <v>372</v>
      </c>
      <c r="X115" s="135">
        <v>141</v>
      </c>
      <c r="Y115" s="135">
        <v>235</v>
      </c>
      <c r="Z115" s="136">
        <v>99</v>
      </c>
      <c r="AA115" s="135"/>
      <c r="AB115" s="135"/>
      <c r="AC115" s="135"/>
      <c r="AD115" s="135"/>
      <c r="AE115" s="135"/>
      <c r="AF115" s="135"/>
      <c r="AG115" s="135"/>
      <c r="AH115" s="135"/>
      <c r="AI115" s="135"/>
      <c r="AJ115" s="135">
        <v>4</v>
      </c>
      <c r="AK115" s="135">
        <v>8</v>
      </c>
      <c r="AL115" s="135"/>
      <c r="AM115" s="135"/>
      <c r="AN115" s="135">
        <v>9</v>
      </c>
      <c r="AO115" s="135">
        <v>82</v>
      </c>
      <c r="AP115" s="135">
        <v>56</v>
      </c>
      <c r="AQ115" s="135">
        <v>69</v>
      </c>
      <c r="AR115" s="135">
        <v>60</v>
      </c>
      <c r="AS115" s="135">
        <v>806</v>
      </c>
      <c r="AT115" s="135">
        <v>2</v>
      </c>
      <c r="AU115" s="135">
        <v>23</v>
      </c>
      <c r="AV115" s="135">
        <v>14</v>
      </c>
      <c r="AW115" s="135">
        <v>178</v>
      </c>
      <c r="AX115" s="135">
        <v>10</v>
      </c>
      <c r="AY115" s="135">
        <v>26</v>
      </c>
      <c r="AZ115" s="135">
        <v>25</v>
      </c>
      <c r="BA115" s="135">
        <v>347</v>
      </c>
      <c r="BB115" s="135">
        <v>41</v>
      </c>
      <c r="BC115" s="135">
        <v>100</v>
      </c>
      <c r="BD115" s="135">
        <v>31</v>
      </c>
      <c r="BE115" s="135">
        <v>204</v>
      </c>
      <c r="BF115" s="135">
        <v>46</v>
      </c>
      <c r="BG115" s="135">
        <v>53</v>
      </c>
    </row>
    <row r="116" spans="1:59">
      <c r="A116" s="134" t="s">
        <v>123</v>
      </c>
      <c r="B116" s="135"/>
      <c r="C116" s="135"/>
      <c r="D116" s="135">
        <v>559</v>
      </c>
      <c r="E116" s="135">
        <v>191</v>
      </c>
      <c r="F116" s="135">
        <v>50</v>
      </c>
      <c r="G116" s="135"/>
      <c r="H116" s="135"/>
      <c r="I116" s="136"/>
      <c r="J116" s="135"/>
      <c r="K116" s="135"/>
      <c r="L116" s="135"/>
      <c r="M116" s="135"/>
      <c r="N116" s="135">
        <v>251</v>
      </c>
      <c r="O116" s="135">
        <v>308</v>
      </c>
      <c r="P116" s="135"/>
      <c r="Q116" s="135"/>
      <c r="R116" s="135"/>
      <c r="S116" s="135"/>
      <c r="T116" s="135"/>
      <c r="U116" s="135"/>
      <c r="V116" s="135"/>
      <c r="W116" s="135"/>
      <c r="X116" s="135"/>
      <c r="Y116" s="135"/>
      <c r="Z116" s="136">
        <v>48</v>
      </c>
      <c r="AA116" s="135"/>
      <c r="AB116" s="135"/>
      <c r="AC116" s="135"/>
      <c r="AD116" s="135"/>
      <c r="AE116" s="135"/>
      <c r="AF116" s="135"/>
      <c r="AG116" s="135"/>
      <c r="AH116" s="135"/>
      <c r="AI116" s="135"/>
      <c r="AJ116" s="135">
        <v>0</v>
      </c>
      <c r="AK116" s="135">
        <v>308</v>
      </c>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row>
    <row r="117" spans="1:59">
      <c r="A117" s="134" t="s">
        <v>124</v>
      </c>
      <c r="B117" s="135">
        <v>86</v>
      </c>
      <c r="C117" s="135">
        <v>51</v>
      </c>
      <c r="D117" s="135">
        <v>764</v>
      </c>
      <c r="E117" s="135">
        <v>2220</v>
      </c>
      <c r="F117" s="135">
        <v>34043</v>
      </c>
      <c r="G117" s="135">
        <v>1074</v>
      </c>
      <c r="H117" s="135">
        <v>2368</v>
      </c>
      <c r="I117" s="136">
        <v>5141</v>
      </c>
      <c r="J117" s="135"/>
      <c r="K117" s="135"/>
      <c r="L117" s="135"/>
      <c r="M117" s="135"/>
      <c r="N117" s="135">
        <v>256</v>
      </c>
      <c r="O117" s="135">
        <v>508</v>
      </c>
      <c r="P117" s="135">
        <v>756</v>
      </c>
      <c r="Q117" s="135">
        <v>1464</v>
      </c>
      <c r="R117" s="135">
        <v>327</v>
      </c>
      <c r="S117" s="135">
        <v>33716</v>
      </c>
      <c r="T117" s="135">
        <v>389</v>
      </c>
      <c r="U117" s="135">
        <v>685</v>
      </c>
      <c r="V117" s="135">
        <v>1536</v>
      </c>
      <c r="W117" s="135">
        <v>832</v>
      </c>
      <c r="X117" s="135">
        <v>141</v>
      </c>
      <c r="Y117" s="135">
        <v>5000</v>
      </c>
      <c r="Z117" s="136">
        <v>222</v>
      </c>
      <c r="AA117" s="135"/>
      <c r="AB117" s="135"/>
      <c r="AC117" s="135"/>
      <c r="AD117" s="135"/>
      <c r="AE117" s="135"/>
      <c r="AF117" s="135"/>
      <c r="AG117" s="135"/>
      <c r="AH117" s="135"/>
      <c r="AI117" s="135"/>
      <c r="AJ117" s="135">
        <v>3</v>
      </c>
      <c r="AK117" s="135">
        <v>505</v>
      </c>
      <c r="AL117" s="135"/>
      <c r="AM117" s="135"/>
      <c r="AN117" s="135">
        <v>332</v>
      </c>
      <c r="AO117" s="135">
        <v>1132</v>
      </c>
      <c r="AP117" s="135">
        <v>81</v>
      </c>
      <c r="AQ117" s="135">
        <v>246</v>
      </c>
      <c r="AR117" s="135">
        <v>724</v>
      </c>
      <c r="AS117" s="135">
        <v>32992</v>
      </c>
      <c r="AT117" s="135">
        <v>234</v>
      </c>
      <c r="AU117" s="135">
        <v>155</v>
      </c>
      <c r="AV117" s="135">
        <v>131</v>
      </c>
      <c r="AW117" s="135">
        <v>554</v>
      </c>
      <c r="AX117" s="135">
        <v>1394</v>
      </c>
      <c r="AY117" s="135">
        <v>142</v>
      </c>
      <c r="AZ117" s="135">
        <v>69</v>
      </c>
      <c r="BA117" s="135">
        <v>763</v>
      </c>
      <c r="BB117" s="135">
        <v>41</v>
      </c>
      <c r="BC117" s="135">
        <v>100</v>
      </c>
      <c r="BD117" s="135">
        <v>32</v>
      </c>
      <c r="BE117" s="135">
        <v>4968</v>
      </c>
      <c r="BF117" s="135">
        <v>47</v>
      </c>
      <c r="BG117" s="135">
        <v>175</v>
      </c>
    </row>
    <row r="118" spans="1:59">
      <c r="A118" s="134" t="s">
        <v>125</v>
      </c>
      <c r="B118" s="135">
        <v>21078</v>
      </c>
      <c r="C118" s="135">
        <v>20230</v>
      </c>
      <c r="D118" s="135">
        <v>21767</v>
      </c>
      <c r="E118" s="135">
        <v>19345</v>
      </c>
      <c r="F118" s="135">
        <v>-49192</v>
      </c>
      <c r="G118" s="135">
        <v>-9950</v>
      </c>
      <c r="H118" s="135">
        <v>14623</v>
      </c>
      <c r="I118" s="136">
        <v>25779</v>
      </c>
      <c r="J118" s="135">
        <v>9308</v>
      </c>
      <c r="K118" s="135">
        <v>11770</v>
      </c>
      <c r="L118" s="135">
        <v>8533</v>
      </c>
      <c r="M118" s="135">
        <v>11697</v>
      </c>
      <c r="N118" s="135">
        <v>8707</v>
      </c>
      <c r="O118" s="135">
        <v>13060</v>
      </c>
      <c r="P118" s="135">
        <v>8766</v>
      </c>
      <c r="Q118" s="135">
        <v>10579</v>
      </c>
      <c r="R118" s="135">
        <v>-2333</v>
      </c>
      <c r="S118" s="135">
        <v>-46859</v>
      </c>
      <c r="T118" s="135">
        <v>-9283</v>
      </c>
      <c r="U118" s="135">
        <v>-667</v>
      </c>
      <c r="V118" s="135">
        <v>2413</v>
      </c>
      <c r="W118" s="135">
        <v>12210</v>
      </c>
      <c r="X118" s="135">
        <v>12331</v>
      </c>
      <c r="Y118" s="135">
        <v>13448</v>
      </c>
      <c r="Z118" s="136">
        <v>14777</v>
      </c>
      <c r="AA118" s="135">
        <v>4440</v>
      </c>
      <c r="AB118" s="135">
        <v>5259</v>
      </c>
      <c r="AC118" s="135">
        <v>6511</v>
      </c>
      <c r="AD118" s="135">
        <v>4353</v>
      </c>
      <c r="AE118" s="135">
        <v>4180</v>
      </c>
      <c r="AF118" s="135">
        <v>5093</v>
      </c>
      <c r="AG118" s="135">
        <v>6604</v>
      </c>
      <c r="AH118" s="135">
        <v>4976</v>
      </c>
      <c r="AI118" s="135">
        <v>3731</v>
      </c>
      <c r="AJ118" s="135">
        <v>5787</v>
      </c>
      <c r="AK118" s="135">
        <v>7273</v>
      </c>
      <c r="AL118" s="135">
        <v>5314</v>
      </c>
      <c r="AM118" s="135">
        <v>3452</v>
      </c>
      <c r="AN118" s="135">
        <v>4102</v>
      </c>
      <c r="AO118" s="135">
        <v>6477</v>
      </c>
      <c r="AP118" s="135">
        <v>4678</v>
      </c>
      <c r="AQ118" s="135">
        <v>-7011</v>
      </c>
      <c r="AR118" s="135">
        <v>-11524</v>
      </c>
      <c r="AS118" s="135">
        <v>-35335</v>
      </c>
      <c r="AT118" s="135">
        <v>-4854</v>
      </c>
      <c r="AU118" s="135">
        <v>-4429</v>
      </c>
      <c r="AV118" s="135">
        <v>-3440</v>
      </c>
      <c r="AW118" s="135">
        <v>2773</v>
      </c>
      <c r="AX118" s="135">
        <v>2342</v>
      </c>
      <c r="AY118" s="135">
        <v>71</v>
      </c>
      <c r="AZ118" s="135">
        <v>5365</v>
      </c>
      <c r="BA118" s="135">
        <v>6845</v>
      </c>
      <c r="BB118" s="135">
        <v>4919</v>
      </c>
      <c r="BC118" s="135">
        <v>7412</v>
      </c>
      <c r="BD118" s="135">
        <v>9643</v>
      </c>
      <c r="BE118" s="135">
        <v>3805</v>
      </c>
      <c r="BF118" s="135">
        <v>7927</v>
      </c>
      <c r="BG118" s="135">
        <v>6850</v>
      </c>
    </row>
    <row r="119" spans="1:59">
      <c r="A119" s="134" t="s">
        <v>126</v>
      </c>
      <c r="B119" s="135">
        <v>7173</v>
      </c>
      <c r="C119" s="135">
        <v>7070</v>
      </c>
      <c r="D119" s="135">
        <v>8081</v>
      </c>
      <c r="E119" s="135">
        <v>7487</v>
      </c>
      <c r="F119" s="135">
        <v>2062</v>
      </c>
      <c r="G119" s="135">
        <v>4504</v>
      </c>
      <c r="H119" s="135">
        <v>9276</v>
      </c>
      <c r="I119" s="136">
        <v>10590</v>
      </c>
      <c r="J119" s="135">
        <v>3191</v>
      </c>
      <c r="K119" s="135">
        <v>3982</v>
      </c>
      <c r="L119" s="135">
        <v>2931</v>
      </c>
      <c r="M119" s="135">
        <v>4139</v>
      </c>
      <c r="N119" s="135">
        <v>3228</v>
      </c>
      <c r="O119" s="135">
        <v>4853</v>
      </c>
      <c r="P119" s="135">
        <v>3212</v>
      </c>
      <c r="Q119" s="135">
        <v>4275</v>
      </c>
      <c r="R119" s="135">
        <v>869</v>
      </c>
      <c r="S119" s="135">
        <v>1193</v>
      </c>
      <c r="T119" s="135">
        <v>1442</v>
      </c>
      <c r="U119" s="135">
        <v>3062</v>
      </c>
      <c r="V119" s="135">
        <v>4159</v>
      </c>
      <c r="W119" s="135">
        <v>5117</v>
      </c>
      <c r="X119" s="135">
        <v>4657</v>
      </c>
      <c r="Y119" s="135">
        <v>5933</v>
      </c>
      <c r="Z119" s="136">
        <v>4143</v>
      </c>
      <c r="AA119" s="135">
        <v>1980</v>
      </c>
      <c r="AB119" s="135">
        <v>1359</v>
      </c>
      <c r="AC119" s="135">
        <v>2623</v>
      </c>
      <c r="AD119" s="135">
        <v>1170</v>
      </c>
      <c r="AE119" s="135">
        <v>1761</v>
      </c>
      <c r="AF119" s="135">
        <v>1387</v>
      </c>
      <c r="AG119" s="135">
        <v>2752</v>
      </c>
      <c r="AH119" s="135">
        <v>1396</v>
      </c>
      <c r="AI119" s="135">
        <v>1832</v>
      </c>
      <c r="AJ119" s="135">
        <v>1761</v>
      </c>
      <c r="AK119" s="135">
        <v>3092</v>
      </c>
      <c r="AL119" s="135">
        <v>1230</v>
      </c>
      <c r="AM119" s="135">
        <v>1982</v>
      </c>
      <c r="AN119" s="135">
        <v>1663</v>
      </c>
      <c r="AO119" s="135">
        <v>2612</v>
      </c>
      <c r="AP119" s="135">
        <v>1441</v>
      </c>
      <c r="AQ119" s="135">
        <v>-572</v>
      </c>
      <c r="AR119" s="135">
        <v>-698</v>
      </c>
      <c r="AS119" s="135">
        <v>1891</v>
      </c>
      <c r="AT119" s="135">
        <v>636</v>
      </c>
      <c r="AU119" s="135">
        <v>806</v>
      </c>
      <c r="AV119" s="135">
        <v>555</v>
      </c>
      <c r="AW119" s="135">
        <v>2507</v>
      </c>
      <c r="AX119" s="135">
        <v>1956</v>
      </c>
      <c r="AY119" s="135">
        <v>2203</v>
      </c>
      <c r="AZ119" s="135">
        <v>2438</v>
      </c>
      <c r="BA119" s="135">
        <v>2679</v>
      </c>
      <c r="BB119" s="135">
        <v>2021</v>
      </c>
      <c r="BC119" s="135">
        <v>2636</v>
      </c>
      <c r="BD119" s="135">
        <v>2445</v>
      </c>
      <c r="BE119" s="135">
        <v>3488</v>
      </c>
      <c r="BF119" s="135">
        <v>1489</v>
      </c>
      <c r="BG119" s="135">
        <v>2654</v>
      </c>
    </row>
    <row r="120" spans="1:59">
      <c r="A120" s="134" t="s">
        <v>127</v>
      </c>
      <c r="B120" s="135">
        <v>-58</v>
      </c>
      <c r="C120" s="135">
        <v>-343</v>
      </c>
      <c r="D120" s="135">
        <v>-477</v>
      </c>
      <c r="E120" s="135">
        <v>-713</v>
      </c>
      <c r="F120" s="135">
        <v>-4370</v>
      </c>
      <c r="G120" s="135">
        <v>-2796</v>
      </c>
      <c r="H120" s="135">
        <v>2869</v>
      </c>
      <c r="I120" s="136">
        <v>-2353</v>
      </c>
      <c r="J120" s="135">
        <v>107</v>
      </c>
      <c r="K120" s="135">
        <v>-165</v>
      </c>
      <c r="L120" s="135">
        <v>-21</v>
      </c>
      <c r="M120" s="135">
        <v>-322</v>
      </c>
      <c r="N120" s="135">
        <v>-111</v>
      </c>
      <c r="O120" s="135">
        <v>-366</v>
      </c>
      <c r="P120" s="135">
        <v>-184</v>
      </c>
      <c r="Q120" s="135">
        <v>-529</v>
      </c>
      <c r="R120" s="135">
        <v>-684</v>
      </c>
      <c r="S120" s="135">
        <v>-3686</v>
      </c>
      <c r="T120" s="135">
        <v>-1766</v>
      </c>
      <c r="U120" s="135">
        <v>-1030</v>
      </c>
      <c r="V120" s="135">
        <v>-1115</v>
      </c>
      <c r="W120" s="135">
        <v>3984</v>
      </c>
      <c r="X120" s="135">
        <v>-306</v>
      </c>
      <c r="Y120" s="135">
        <v>-2047</v>
      </c>
      <c r="Z120" s="136">
        <v>1623</v>
      </c>
      <c r="AA120" s="135">
        <v>-350</v>
      </c>
      <c r="AB120" s="135">
        <v>198</v>
      </c>
      <c r="AC120" s="135">
        <v>-363</v>
      </c>
      <c r="AD120" s="135">
        <v>310</v>
      </c>
      <c r="AE120" s="135">
        <v>-331</v>
      </c>
      <c r="AF120" s="135">
        <v>261</v>
      </c>
      <c r="AG120" s="135">
        <v>-583</v>
      </c>
      <c r="AH120" s="135">
        <v>188</v>
      </c>
      <c r="AI120" s="135">
        <v>-299</v>
      </c>
      <c r="AJ120" s="135">
        <v>365</v>
      </c>
      <c r="AK120" s="135">
        <v>-731</v>
      </c>
      <c r="AL120" s="135">
        <v>327</v>
      </c>
      <c r="AM120" s="135">
        <v>-511</v>
      </c>
      <c r="AN120" s="135">
        <v>222</v>
      </c>
      <c r="AO120" s="135">
        <v>-751</v>
      </c>
      <c r="AP120" s="135">
        <v>597</v>
      </c>
      <c r="AQ120" s="135">
        <v>-1281</v>
      </c>
      <c r="AR120" s="135">
        <v>-963</v>
      </c>
      <c r="AS120" s="135">
        <v>-2723</v>
      </c>
      <c r="AT120" s="135">
        <v>-756</v>
      </c>
      <c r="AU120" s="135">
        <v>-1010</v>
      </c>
      <c r="AV120" s="135">
        <v>-262</v>
      </c>
      <c r="AW120" s="135">
        <v>-768</v>
      </c>
      <c r="AX120" s="135">
        <v>-87</v>
      </c>
      <c r="AY120" s="135">
        <v>-1028</v>
      </c>
      <c r="AZ120" s="135">
        <v>-17</v>
      </c>
      <c r="BA120" s="135">
        <v>4001</v>
      </c>
      <c r="BB120" s="135">
        <v>-250</v>
      </c>
      <c r="BC120" s="135">
        <v>-56</v>
      </c>
      <c r="BD120" s="135">
        <v>-115</v>
      </c>
      <c r="BE120" s="135">
        <v>-1932</v>
      </c>
      <c r="BF120" s="135">
        <v>1351</v>
      </c>
      <c r="BG120" s="135">
        <v>272</v>
      </c>
    </row>
    <row r="121" spans="1:59">
      <c r="A121" s="134" t="s">
        <v>128</v>
      </c>
      <c r="B121" s="135">
        <v>7114</v>
      </c>
      <c r="C121" s="135">
        <v>6727</v>
      </c>
      <c r="D121" s="135">
        <v>7603</v>
      </c>
      <c r="E121" s="135">
        <v>6774</v>
      </c>
      <c r="F121" s="135">
        <v>-2308</v>
      </c>
      <c r="G121" s="135">
        <v>1708</v>
      </c>
      <c r="H121" s="135">
        <v>12146</v>
      </c>
      <c r="I121" s="136">
        <v>8237</v>
      </c>
      <c r="J121" s="135">
        <v>3298</v>
      </c>
      <c r="K121" s="135">
        <v>3816</v>
      </c>
      <c r="L121" s="135">
        <v>2909</v>
      </c>
      <c r="M121" s="135">
        <v>3818</v>
      </c>
      <c r="N121" s="135">
        <v>3117</v>
      </c>
      <c r="O121" s="135">
        <v>4486</v>
      </c>
      <c r="P121" s="135">
        <v>3027</v>
      </c>
      <c r="Q121" s="135">
        <v>3747</v>
      </c>
      <c r="R121" s="135">
        <v>185</v>
      </c>
      <c r="S121" s="135">
        <v>-2493</v>
      </c>
      <c r="T121" s="135">
        <v>-323</v>
      </c>
      <c r="U121" s="135">
        <v>2031</v>
      </c>
      <c r="V121" s="135">
        <v>3044</v>
      </c>
      <c r="W121" s="135">
        <v>9102</v>
      </c>
      <c r="X121" s="135">
        <v>4351</v>
      </c>
      <c r="Y121" s="135">
        <v>3886</v>
      </c>
      <c r="Z121" s="136">
        <v>5767</v>
      </c>
      <c r="AA121" s="135">
        <v>1629</v>
      </c>
      <c r="AB121" s="135">
        <v>1557</v>
      </c>
      <c r="AC121" s="135">
        <v>2259</v>
      </c>
      <c r="AD121" s="135">
        <v>1481</v>
      </c>
      <c r="AE121" s="135">
        <v>1428</v>
      </c>
      <c r="AF121" s="135">
        <v>1649</v>
      </c>
      <c r="AG121" s="135">
        <v>2169</v>
      </c>
      <c r="AH121" s="135">
        <v>1584</v>
      </c>
      <c r="AI121" s="135">
        <v>1533</v>
      </c>
      <c r="AJ121" s="135">
        <v>2127</v>
      </c>
      <c r="AK121" s="135">
        <v>2359</v>
      </c>
      <c r="AL121" s="135">
        <v>1558</v>
      </c>
      <c r="AM121" s="135">
        <v>1469</v>
      </c>
      <c r="AN121" s="135">
        <v>1886</v>
      </c>
      <c r="AO121" s="135">
        <v>1861</v>
      </c>
      <c r="AP121" s="135">
        <v>2038</v>
      </c>
      <c r="AQ121" s="135">
        <v>-1853</v>
      </c>
      <c r="AR121" s="135">
        <v>-1660</v>
      </c>
      <c r="AS121" s="135">
        <v>-833</v>
      </c>
      <c r="AT121" s="135">
        <v>-119</v>
      </c>
      <c r="AU121" s="135">
        <v>-204</v>
      </c>
      <c r="AV121" s="135">
        <v>292</v>
      </c>
      <c r="AW121" s="135">
        <v>1739</v>
      </c>
      <c r="AX121" s="135">
        <v>1868</v>
      </c>
      <c r="AY121" s="135">
        <v>1176</v>
      </c>
      <c r="AZ121" s="135">
        <v>2421</v>
      </c>
      <c r="BA121" s="135">
        <v>6681</v>
      </c>
      <c r="BB121" s="135">
        <v>1770</v>
      </c>
      <c r="BC121" s="135">
        <v>2581</v>
      </c>
      <c r="BD121" s="135">
        <v>2329</v>
      </c>
      <c r="BE121" s="135">
        <v>1557</v>
      </c>
      <c r="BF121" s="135">
        <v>2841</v>
      </c>
      <c r="BG121" s="135">
        <v>2926</v>
      </c>
    </row>
    <row r="122" spans="1:59">
      <c r="A122" s="134" t="s">
        <v>129</v>
      </c>
      <c r="B122" s="135">
        <v>13963</v>
      </c>
      <c r="C122" s="135">
        <v>13503</v>
      </c>
      <c r="D122" s="135">
        <v>14163</v>
      </c>
      <c r="E122" s="135">
        <v>12570</v>
      </c>
      <c r="F122" s="135">
        <v>-46883</v>
      </c>
      <c r="G122" s="135">
        <v>-11658</v>
      </c>
      <c r="H122" s="135">
        <v>2476</v>
      </c>
      <c r="I122" s="136">
        <v>17542</v>
      </c>
      <c r="J122" s="135">
        <v>6010</v>
      </c>
      <c r="K122" s="135">
        <v>7953</v>
      </c>
      <c r="L122" s="135">
        <v>5623</v>
      </c>
      <c r="M122" s="135">
        <v>7880</v>
      </c>
      <c r="N122" s="135">
        <v>5590</v>
      </c>
      <c r="O122" s="135">
        <v>8573</v>
      </c>
      <c r="P122" s="135">
        <v>5738</v>
      </c>
      <c r="Q122" s="135">
        <v>6832</v>
      </c>
      <c r="R122" s="135">
        <v>-2518</v>
      </c>
      <c r="S122" s="135">
        <v>-44365</v>
      </c>
      <c r="T122" s="135">
        <v>-8960</v>
      </c>
      <c r="U122" s="135">
        <v>-2698</v>
      </c>
      <c r="V122" s="135">
        <v>-630</v>
      </c>
      <c r="W122" s="135">
        <v>3106</v>
      </c>
      <c r="X122" s="135">
        <v>7979</v>
      </c>
      <c r="Y122" s="135">
        <v>9563</v>
      </c>
      <c r="Z122" s="136">
        <v>9009</v>
      </c>
      <c r="AA122" s="135">
        <v>2811</v>
      </c>
      <c r="AB122" s="135">
        <v>3702</v>
      </c>
      <c r="AC122" s="135">
        <v>4251</v>
      </c>
      <c r="AD122" s="135">
        <v>2872</v>
      </c>
      <c r="AE122" s="135">
        <v>2751</v>
      </c>
      <c r="AF122" s="135">
        <v>3445</v>
      </c>
      <c r="AG122" s="135">
        <v>4435</v>
      </c>
      <c r="AH122" s="135">
        <v>3391</v>
      </c>
      <c r="AI122" s="135">
        <v>2199</v>
      </c>
      <c r="AJ122" s="135">
        <v>3660</v>
      </c>
      <c r="AK122" s="135">
        <v>4913</v>
      </c>
      <c r="AL122" s="135">
        <v>3756</v>
      </c>
      <c r="AM122" s="135">
        <v>1982</v>
      </c>
      <c r="AN122" s="135">
        <v>2216</v>
      </c>
      <c r="AO122" s="135">
        <v>4616</v>
      </c>
      <c r="AP122" s="135">
        <v>2639</v>
      </c>
      <c r="AQ122" s="135">
        <v>-5157</v>
      </c>
      <c r="AR122" s="135">
        <v>-9864</v>
      </c>
      <c r="AS122" s="135">
        <v>-34501</v>
      </c>
      <c r="AT122" s="135">
        <v>-4734</v>
      </c>
      <c r="AU122" s="135">
        <v>-4226</v>
      </c>
      <c r="AV122" s="135">
        <v>-3732</v>
      </c>
      <c r="AW122" s="135">
        <v>1034</v>
      </c>
      <c r="AX122" s="135">
        <v>473</v>
      </c>
      <c r="AY122" s="135">
        <v>-1103</v>
      </c>
      <c r="AZ122" s="135">
        <v>2943</v>
      </c>
      <c r="BA122" s="135">
        <v>163</v>
      </c>
      <c r="BB122" s="135">
        <v>3148</v>
      </c>
      <c r="BC122" s="135">
        <v>4831</v>
      </c>
      <c r="BD122" s="135">
        <v>7314</v>
      </c>
      <c r="BE122" s="135">
        <v>2249</v>
      </c>
      <c r="BF122" s="135">
        <v>5086</v>
      </c>
      <c r="BG122" s="135">
        <v>3923</v>
      </c>
    </row>
    <row r="123" spans="1:59">
      <c r="A123" s="134" t="s">
        <v>130</v>
      </c>
      <c r="B123" s="135">
        <v>13963</v>
      </c>
      <c r="C123" s="135">
        <v>13439</v>
      </c>
      <c r="D123" s="135">
        <v>13851</v>
      </c>
      <c r="E123" s="135">
        <v>12348</v>
      </c>
      <c r="F123" s="135">
        <v>-46652</v>
      </c>
      <c r="G123" s="135">
        <v>-11658</v>
      </c>
      <c r="H123" s="135">
        <v>2476</v>
      </c>
      <c r="I123" s="136">
        <v>17542</v>
      </c>
      <c r="J123" s="135">
        <v>6010</v>
      </c>
      <c r="K123" s="135">
        <v>7953</v>
      </c>
      <c r="L123" s="135">
        <v>5604</v>
      </c>
      <c r="M123" s="135">
        <v>7835</v>
      </c>
      <c r="N123" s="135">
        <v>5367</v>
      </c>
      <c r="O123" s="135">
        <v>8484</v>
      </c>
      <c r="P123" s="135">
        <v>5628</v>
      </c>
      <c r="Q123" s="135">
        <v>6720</v>
      </c>
      <c r="R123" s="135">
        <v>-2589</v>
      </c>
      <c r="S123" s="135">
        <v>-44063</v>
      </c>
      <c r="T123" s="135">
        <v>-8960</v>
      </c>
      <c r="U123" s="135">
        <v>-2698</v>
      </c>
      <c r="V123" s="135">
        <v>-630</v>
      </c>
      <c r="W123" s="135">
        <v>3106</v>
      </c>
      <c r="X123" s="135">
        <v>7979</v>
      </c>
      <c r="Y123" s="135">
        <v>9563</v>
      </c>
      <c r="Z123" s="136">
        <v>9009</v>
      </c>
      <c r="AA123" s="135">
        <v>2811</v>
      </c>
      <c r="AB123" s="135">
        <v>3702</v>
      </c>
      <c r="AC123" s="135">
        <v>4251</v>
      </c>
      <c r="AD123" s="135">
        <v>2872</v>
      </c>
      <c r="AE123" s="135">
        <v>2732</v>
      </c>
      <c r="AF123" s="135">
        <v>3430</v>
      </c>
      <c r="AG123" s="135">
        <v>4405</v>
      </c>
      <c r="AH123" s="135">
        <v>3234</v>
      </c>
      <c r="AI123" s="135">
        <v>2133</v>
      </c>
      <c r="AJ123" s="135">
        <v>3637</v>
      </c>
      <c r="AK123" s="135">
        <v>4847</v>
      </c>
      <c r="AL123" s="135">
        <v>3678</v>
      </c>
      <c r="AM123" s="135">
        <v>1950</v>
      </c>
      <c r="AN123" s="135">
        <v>2177</v>
      </c>
      <c r="AO123" s="135">
        <v>4543</v>
      </c>
      <c r="AP123" s="135">
        <v>2567</v>
      </c>
      <c r="AQ123" s="135">
        <v>-5156</v>
      </c>
      <c r="AR123" s="135">
        <v>-9644</v>
      </c>
      <c r="AS123" s="135">
        <v>-34419</v>
      </c>
      <c r="AT123" s="135">
        <v>-4734</v>
      </c>
      <c r="AU123" s="135">
        <v>-4226</v>
      </c>
      <c r="AV123" s="135">
        <v>-3732</v>
      </c>
      <c r="AW123" s="135">
        <v>1034</v>
      </c>
      <c r="AX123" s="135">
        <v>473</v>
      </c>
      <c r="AY123" s="135">
        <v>-1103</v>
      </c>
      <c r="AZ123" s="135">
        <v>2943</v>
      </c>
      <c r="BA123" s="135">
        <v>163</v>
      </c>
      <c r="BB123" s="135">
        <v>3148</v>
      </c>
      <c r="BC123" s="135">
        <v>4831</v>
      </c>
      <c r="BD123" s="135">
        <v>7314</v>
      </c>
      <c r="BE123" s="135">
        <v>2249</v>
      </c>
      <c r="BF123" s="135">
        <v>5086</v>
      </c>
      <c r="BG123" s="135">
        <v>3923</v>
      </c>
    </row>
    <row r="124" spans="1:59">
      <c r="A124" s="134" t="s">
        <v>131</v>
      </c>
      <c r="B124" s="135">
        <v>13051</v>
      </c>
      <c r="C124" s="135">
        <v>15740</v>
      </c>
      <c r="D124" s="135">
        <v>19822</v>
      </c>
      <c r="E124" s="135">
        <v>22651</v>
      </c>
      <c r="F124" s="135">
        <v>20210</v>
      </c>
      <c r="G124" s="135">
        <v>18366</v>
      </c>
      <c r="H124" s="135">
        <v>20356</v>
      </c>
      <c r="I124" s="136">
        <v>23599</v>
      </c>
      <c r="J124" s="135">
        <v>5664</v>
      </c>
      <c r="K124" s="135">
        <v>7387</v>
      </c>
      <c r="L124" s="135">
        <v>6558</v>
      </c>
      <c r="M124" s="135">
        <v>9182</v>
      </c>
      <c r="N124" s="135">
        <v>8785</v>
      </c>
      <c r="O124" s="135">
        <v>11037</v>
      </c>
      <c r="P124" s="135">
        <v>10110</v>
      </c>
      <c r="Q124" s="135">
        <v>12541</v>
      </c>
      <c r="R124" s="135">
        <v>10696</v>
      </c>
      <c r="S124" s="135">
        <v>9514</v>
      </c>
      <c r="T124" s="135">
        <v>9013</v>
      </c>
      <c r="U124" s="135">
        <v>9353</v>
      </c>
      <c r="V124" s="135">
        <v>9206</v>
      </c>
      <c r="W124" s="135">
        <v>11150</v>
      </c>
      <c r="X124" s="135">
        <v>10384</v>
      </c>
      <c r="Y124" s="135">
        <v>13215</v>
      </c>
      <c r="Z124" s="136">
        <v>11612</v>
      </c>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row>
    <row r="125" spans="1:59">
      <c r="A125" s="134" t="s">
        <v>132</v>
      </c>
      <c r="B125" s="135">
        <v>851</v>
      </c>
      <c r="C125" s="135">
        <v>856</v>
      </c>
      <c r="D125" s="135">
        <v>1625</v>
      </c>
      <c r="E125" s="135">
        <v>2134</v>
      </c>
      <c r="F125" s="135">
        <v>1080</v>
      </c>
      <c r="G125" s="135">
        <v>3144</v>
      </c>
      <c r="H125" s="135">
        <v>2446</v>
      </c>
      <c r="I125" s="136">
        <v>2707</v>
      </c>
      <c r="J125" s="135">
        <v>1025</v>
      </c>
      <c r="K125" s="135">
        <v>-174</v>
      </c>
      <c r="L125" s="135">
        <v>1117</v>
      </c>
      <c r="M125" s="135">
        <v>-261</v>
      </c>
      <c r="N125" s="135">
        <v>1267</v>
      </c>
      <c r="O125" s="135">
        <v>358</v>
      </c>
      <c r="P125" s="135">
        <v>1845</v>
      </c>
      <c r="Q125" s="135">
        <v>289</v>
      </c>
      <c r="R125" s="135">
        <v>660</v>
      </c>
      <c r="S125" s="135">
        <v>420</v>
      </c>
      <c r="T125" s="135">
        <v>1647</v>
      </c>
      <c r="U125" s="135">
        <v>1497</v>
      </c>
      <c r="V125" s="135">
        <v>1762</v>
      </c>
      <c r="W125" s="135">
        <v>684</v>
      </c>
      <c r="X125" s="135">
        <v>1774</v>
      </c>
      <c r="Y125" s="135">
        <v>933</v>
      </c>
      <c r="Z125" s="136">
        <v>1897</v>
      </c>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row>
    <row r="126" spans="1:59">
      <c r="A126" s="134" t="s">
        <v>133</v>
      </c>
      <c r="B126" s="135">
        <v>396</v>
      </c>
      <c r="C126" s="135">
        <v>606</v>
      </c>
      <c r="D126" s="135">
        <v>798</v>
      </c>
      <c r="E126" s="135">
        <v>674</v>
      </c>
      <c r="F126" s="135">
        <v>846</v>
      </c>
      <c r="G126" s="135">
        <v>962</v>
      </c>
      <c r="H126" s="135">
        <v>866</v>
      </c>
      <c r="I126" s="136">
        <v>1056</v>
      </c>
      <c r="J126" s="135">
        <v>197</v>
      </c>
      <c r="K126" s="135">
        <v>199</v>
      </c>
      <c r="L126" s="135">
        <v>273</v>
      </c>
      <c r="M126" s="135">
        <v>333</v>
      </c>
      <c r="N126" s="135">
        <v>339</v>
      </c>
      <c r="O126" s="135">
        <v>459</v>
      </c>
      <c r="P126" s="135">
        <v>357</v>
      </c>
      <c r="Q126" s="135">
        <v>317</v>
      </c>
      <c r="R126" s="135">
        <v>432</v>
      </c>
      <c r="S126" s="135">
        <v>414</v>
      </c>
      <c r="T126" s="135">
        <v>479</v>
      </c>
      <c r="U126" s="135">
        <v>483</v>
      </c>
      <c r="V126" s="135">
        <v>426</v>
      </c>
      <c r="W126" s="135">
        <v>440</v>
      </c>
      <c r="X126" s="135">
        <v>450</v>
      </c>
      <c r="Y126" s="135">
        <v>606</v>
      </c>
      <c r="Z126" s="136">
        <v>599</v>
      </c>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row>
    <row r="127" spans="1:59">
      <c r="A127" s="134" t="s">
        <v>134</v>
      </c>
      <c r="B127" s="135"/>
      <c r="C127" s="135"/>
      <c r="D127" s="135"/>
      <c r="E127" s="135"/>
      <c r="F127" s="135"/>
      <c r="G127" s="135"/>
      <c r="H127" s="135"/>
      <c r="I127" s="136">
        <v>1</v>
      </c>
      <c r="J127" s="135"/>
      <c r="K127" s="135"/>
      <c r="L127" s="135"/>
      <c r="M127" s="135"/>
      <c r="N127" s="135"/>
      <c r="O127" s="135"/>
      <c r="P127" s="135">
        <v>53</v>
      </c>
      <c r="Q127" s="135"/>
      <c r="R127" s="135"/>
      <c r="S127" s="135"/>
      <c r="T127" s="135"/>
      <c r="U127" s="135"/>
      <c r="V127" s="135"/>
      <c r="W127" s="135"/>
      <c r="X127" s="135">
        <v>0</v>
      </c>
      <c r="Y127" s="135">
        <v>1</v>
      </c>
      <c r="Z127" s="136"/>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v>0</v>
      </c>
      <c r="BC127" s="135">
        <v>0</v>
      </c>
      <c r="BD127" s="135">
        <v>0</v>
      </c>
      <c r="BE127" s="135">
        <v>1</v>
      </c>
      <c r="BF127" s="135">
        <v>1</v>
      </c>
      <c r="BG127" s="135"/>
    </row>
    <row r="128" spans="1:59">
      <c r="A128" s="134" t="s">
        <v>135</v>
      </c>
      <c r="B128" s="135"/>
      <c r="C128" s="135"/>
      <c r="D128" s="135"/>
      <c r="E128" s="135"/>
      <c r="F128" s="135"/>
      <c r="G128" s="135"/>
      <c r="H128" s="135"/>
      <c r="I128" s="136">
        <v>276</v>
      </c>
      <c r="J128" s="135"/>
      <c r="K128" s="135"/>
      <c r="L128" s="135"/>
      <c r="M128" s="135"/>
      <c r="N128" s="135"/>
      <c r="O128" s="135"/>
      <c r="P128" s="135"/>
      <c r="Q128" s="135"/>
      <c r="R128" s="135"/>
      <c r="S128" s="135"/>
      <c r="T128" s="135"/>
      <c r="U128" s="135"/>
      <c r="V128" s="135"/>
      <c r="W128" s="135"/>
      <c r="X128" s="135">
        <v>276</v>
      </c>
      <c r="Y128" s="135">
        <v>0</v>
      </c>
      <c r="Z128" s="136"/>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v>0</v>
      </c>
      <c r="BE128" s="135">
        <v>0</v>
      </c>
      <c r="BF128" s="135"/>
      <c r="BG128" s="135"/>
    </row>
    <row r="129" spans="1:59">
      <c r="A129" s="134" t="s">
        <v>136</v>
      </c>
      <c r="B129" s="135"/>
      <c r="C129" s="135"/>
      <c r="D129" s="135"/>
      <c r="E129" s="135"/>
      <c r="F129" s="135">
        <v>2401</v>
      </c>
      <c r="G129" s="135">
        <v>1196</v>
      </c>
      <c r="H129" s="135">
        <v>133</v>
      </c>
      <c r="I129" s="136">
        <v>31</v>
      </c>
      <c r="J129" s="135"/>
      <c r="K129" s="135"/>
      <c r="L129" s="135"/>
      <c r="M129" s="135"/>
      <c r="N129" s="135"/>
      <c r="O129" s="135"/>
      <c r="P129" s="135"/>
      <c r="Q129" s="135"/>
      <c r="R129" s="135"/>
      <c r="S129" s="135"/>
      <c r="T129" s="135">
        <v>762</v>
      </c>
      <c r="U129" s="135">
        <v>434</v>
      </c>
      <c r="V129" s="135">
        <v>116</v>
      </c>
      <c r="W129" s="135">
        <v>17</v>
      </c>
      <c r="X129" s="135"/>
      <c r="Y129" s="135"/>
      <c r="Z129" s="136"/>
      <c r="AA129" s="135"/>
      <c r="AB129" s="135"/>
      <c r="AC129" s="135"/>
      <c r="AD129" s="135"/>
      <c r="AE129" s="135"/>
      <c r="AF129" s="135"/>
      <c r="AG129" s="135"/>
      <c r="AH129" s="135"/>
      <c r="AI129" s="135"/>
      <c r="AJ129" s="135"/>
      <c r="AK129" s="135"/>
      <c r="AL129" s="135"/>
      <c r="AM129" s="135"/>
      <c r="AN129" s="135"/>
      <c r="AO129" s="135"/>
      <c r="AP129" s="135"/>
      <c r="AQ129" s="135"/>
      <c r="AR129" s="135"/>
      <c r="AS129" s="135">
        <v>1699</v>
      </c>
      <c r="AT129" s="135">
        <v>341</v>
      </c>
      <c r="AU129" s="135">
        <v>421</v>
      </c>
      <c r="AV129" s="135">
        <v>260</v>
      </c>
      <c r="AW129" s="135">
        <v>174</v>
      </c>
      <c r="AX129" s="135">
        <v>41</v>
      </c>
      <c r="AY129" s="135">
        <v>75</v>
      </c>
      <c r="AZ129" s="135">
        <v>9</v>
      </c>
      <c r="BA129" s="135">
        <v>8</v>
      </c>
      <c r="BB129" s="135"/>
      <c r="BC129" s="135"/>
      <c r="BD129" s="135"/>
      <c r="BE129" s="135"/>
      <c r="BF129" s="135"/>
      <c r="BG129" s="135"/>
    </row>
    <row r="130" spans="1:59">
      <c r="A130" s="134" t="s">
        <v>137</v>
      </c>
      <c r="B130" s="135">
        <v>139</v>
      </c>
      <c r="C130" s="135"/>
      <c r="D130" s="135"/>
      <c r="E130" s="135"/>
      <c r="F130" s="135">
        <v>13</v>
      </c>
      <c r="G130" s="135">
        <v>57</v>
      </c>
      <c r="H130" s="135">
        <v>488</v>
      </c>
      <c r="I130" s="136">
        <v>244</v>
      </c>
      <c r="J130" s="135">
        <v>110</v>
      </c>
      <c r="K130" s="135">
        <v>29</v>
      </c>
      <c r="L130" s="135"/>
      <c r="M130" s="135"/>
      <c r="N130" s="135"/>
      <c r="O130" s="135"/>
      <c r="P130" s="135">
        <v>4</v>
      </c>
      <c r="Q130" s="135"/>
      <c r="R130" s="135">
        <v>3</v>
      </c>
      <c r="S130" s="135">
        <v>10</v>
      </c>
      <c r="T130" s="135"/>
      <c r="U130" s="135"/>
      <c r="V130" s="135">
        <v>121</v>
      </c>
      <c r="W130" s="135">
        <v>367</v>
      </c>
      <c r="X130" s="135">
        <v>1737</v>
      </c>
      <c r="Y130" s="135">
        <v>-1493</v>
      </c>
      <c r="Z130" s="136"/>
      <c r="AA130" s="135">
        <v>75</v>
      </c>
      <c r="AB130" s="135">
        <v>47</v>
      </c>
      <c r="AC130" s="135">
        <v>-18</v>
      </c>
      <c r="AD130" s="135"/>
      <c r="AE130" s="135"/>
      <c r="AF130" s="135"/>
      <c r="AG130" s="135"/>
      <c r="AH130" s="135"/>
      <c r="AI130" s="135"/>
      <c r="AJ130" s="135"/>
      <c r="AK130" s="135"/>
      <c r="AL130" s="135"/>
      <c r="AM130" s="135"/>
      <c r="AN130" s="135"/>
      <c r="AO130" s="135"/>
      <c r="AP130" s="135">
        <v>1</v>
      </c>
      <c r="AQ130" s="135">
        <v>2</v>
      </c>
      <c r="AR130" s="135">
        <v>13</v>
      </c>
      <c r="AS130" s="135">
        <v>-3</v>
      </c>
      <c r="AT130" s="135"/>
      <c r="AU130" s="135"/>
      <c r="AV130" s="135"/>
      <c r="AW130" s="135">
        <v>21</v>
      </c>
      <c r="AX130" s="135">
        <v>113</v>
      </c>
      <c r="AY130" s="135">
        <v>8</v>
      </c>
      <c r="AZ130" s="135">
        <v>161</v>
      </c>
      <c r="BA130" s="135">
        <v>206</v>
      </c>
      <c r="BB130" s="135">
        <v>3391</v>
      </c>
      <c r="BC130" s="135">
        <v>-1654</v>
      </c>
      <c r="BD130" s="135">
        <v>-1317</v>
      </c>
      <c r="BE130" s="135">
        <v>-176</v>
      </c>
      <c r="BF130" s="135"/>
      <c r="BG130" s="135"/>
    </row>
    <row r="131" spans="1:59">
      <c r="A131" s="134" t="s">
        <v>138</v>
      </c>
      <c r="B131" s="135"/>
      <c r="C131" s="135"/>
      <c r="D131" s="135"/>
      <c r="E131" s="135"/>
      <c r="F131" s="135">
        <v>18</v>
      </c>
      <c r="G131" s="135">
        <v>922</v>
      </c>
      <c r="H131" s="135">
        <v>0</v>
      </c>
      <c r="I131" s="136">
        <v>2267</v>
      </c>
      <c r="J131" s="135"/>
      <c r="K131" s="135"/>
      <c r="L131" s="135"/>
      <c r="M131" s="135"/>
      <c r="N131" s="135"/>
      <c r="O131" s="135"/>
      <c r="P131" s="135"/>
      <c r="Q131" s="135"/>
      <c r="R131" s="135">
        <v>14</v>
      </c>
      <c r="S131" s="135">
        <v>4</v>
      </c>
      <c r="T131" s="135">
        <v>14</v>
      </c>
      <c r="U131" s="135">
        <v>908</v>
      </c>
      <c r="V131" s="135">
        <v>0</v>
      </c>
      <c r="W131" s="135">
        <v>0</v>
      </c>
      <c r="X131" s="135"/>
      <c r="Y131" s="135"/>
      <c r="Z131" s="136"/>
      <c r="AA131" s="135"/>
      <c r="AB131" s="135"/>
      <c r="AC131" s="135"/>
      <c r="AD131" s="135"/>
      <c r="AE131" s="135"/>
      <c r="AF131" s="135"/>
      <c r="AG131" s="135"/>
      <c r="AH131" s="135"/>
      <c r="AI131" s="135"/>
      <c r="AJ131" s="135"/>
      <c r="AK131" s="135"/>
      <c r="AL131" s="135"/>
      <c r="AM131" s="135"/>
      <c r="AN131" s="135"/>
      <c r="AO131" s="135"/>
      <c r="AP131" s="135">
        <v>3</v>
      </c>
      <c r="AQ131" s="135">
        <v>11</v>
      </c>
      <c r="AR131" s="135">
        <v>1</v>
      </c>
      <c r="AS131" s="135">
        <v>3</v>
      </c>
      <c r="AT131" s="135">
        <v>0</v>
      </c>
      <c r="AU131" s="135">
        <v>14</v>
      </c>
      <c r="AV131" s="135">
        <v>68</v>
      </c>
      <c r="AW131" s="135">
        <v>840</v>
      </c>
      <c r="AX131" s="135">
        <v>0</v>
      </c>
      <c r="AY131" s="135">
        <v>0</v>
      </c>
      <c r="AZ131" s="135">
        <v>0</v>
      </c>
      <c r="BA131" s="135">
        <v>0</v>
      </c>
      <c r="BB131" s="135"/>
      <c r="BC131" s="135"/>
      <c r="BD131" s="135"/>
      <c r="BE131" s="135"/>
      <c r="BF131" s="135"/>
      <c r="BG131" s="135"/>
    </row>
    <row r="132" spans="1:59">
      <c r="A132" s="134" t="s">
        <v>139</v>
      </c>
      <c r="B132" s="135"/>
      <c r="C132" s="135"/>
      <c r="D132" s="135"/>
      <c r="E132" s="135"/>
      <c r="F132" s="135"/>
      <c r="G132" s="135"/>
      <c r="H132" s="135"/>
      <c r="I132" s="136">
        <v>1090</v>
      </c>
      <c r="J132" s="135"/>
      <c r="K132" s="135"/>
      <c r="L132" s="135"/>
      <c r="M132" s="135"/>
      <c r="N132" s="135"/>
      <c r="O132" s="135"/>
      <c r="P132" s="135"/>
      <c r="Q132" s="135"/>
      <c r="R132" s="135"/>
      <c r="S132" s="135"/>
      <c r="T132" s="135"/>
      <c r="U132" s="135"/>
      <c r="V132" s="135"/>
      <c r="W132" s="135"/>
      <c r="X132" s="135"/>
      <c r="Y132" s="135"/>
      <c r="Z132" s="136"/>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row>
    <row r="133" spans="1:59">
      <c r="A133" s="134" t="s">
        <v>140</v>
      </c>
      <c r="B133" s="135">
        <v>3630</v>
      </c>
      <c r="C133" s="135">
        <v>5587</v>
      </c>
      <c r="D133" s="135">
        <v>4950</v>
      </c>
      <c r="E133" s="135">
        <v>5532</v>
      </c>
      <c r="F133" s="135">
        <v>6113</v>
      </c>
      <c r="G133" s="135">
        <v>7609</v>
      </c>
      <c r="H133" s="135">
        <v>7060</v>
      </c>
      <c r="I133" s="136">
        <v>8968</v>
      </c>
      <c r="J133" s="135"/>
      <c r="K133" s="135"/>
      <c r="L133" s="135"/>
      <c r="M133" s="135"/>
      <c r="N133" s="135"/>
      <c r="O133" s="135"/>
      <c r="P133" s="135"/>
      <c r="Q133" s="135"/>
      <c r="R133" s="135"/>
      <c r="S133" s="135"/>
      <c r="T133" s="135"/>
      <c r="U133" s="135"/>
      <c r="V133" s="135"/>
      <c r="W133" s="135"/>
      <c r="X133" s="135"/>
      <c r="Y133" s="135"/>
      <c r="Z133" s="136"/>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row>
    <row r="134" spans="1:59">
      <c r="A134" s="134" t="s">
        <v>141</v>
      </c>
      <c r="B134" s="135"/>
      <c r="C134" s="135"/>
      <c r="D134" s="135"/>
      <c r="E134" s="135"/>
      <c r="F134" s="135"/>
      <c r="G134" s="135"/>
      <c r="H134" s="135"/>
      <c r="I134" s="136"/>
      <c r="J134" s="135"/>
      <c r="K134" s="135"/>
      <c r="L134" s="135"/>
      <c r="M134" s="135"/>
      <c r="N134" s="135"/>
      <c r="O134" s="135"/>
      <c r="P134" s="135"/>
      <c r="Q134" s="135"/>
      <c r="R134" s="135"/>
      <c r="S134" s="135"/>
      <c r="T134" s="135"/>
      <c r="U134" s="135"/>
      <c r="V134" s="135"/>
      <c r="W134" s="135"/>
      <c r="X134" s="135"/>
      <c r="Y134" s="135"/>
      <c r="Z134" s="136"/>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row>
    <row r="135" spans="1:59">
      <c r="A135" s="134" t="s">
        <v>142</v>
      </c>
      <c r="B135" s="135">
        <v>1</v>
      </c>
      <c r="C135" s="135">
        <v>17</v>
      </c>
      <c r="D135" s="135">
        <v>14</v>
      </c>
      <c r="E135" s="135">
        <v>11</v>
      </c>
      <c r="F135" s="135">
        <v>10</v>
      </c>
      <c r="G135" s="135">
        <v>10</v>
      </c>
      <c r="H135" s="135">
        <v>9</v>
      </c>
      <c r="I135" s="136"/>
      <c r="J135" s="135">
        <v>1</v>
      </c>
      <c r="K135" s="135">
        <v>0</v>
      </c>
      <c r="L135" s="135">
        <v>5</v>
      </c>
      <c r="M135" s="135">
        <v>12</v>
      </c>
      <c r="N135" s="135">
        <v>1</v>
      </c>
      <c r="O135" s="135">
        <v>13</v>
      </c>
      <c r="P135" s="135">
        <v>6</v>
      </c>
      <c r="Q135" s="135">
        <v>5</v>
      </c>
      <c r="R135" s="135">
        <v>9</v>
      </c>
      <c r="S135" s="135">
        <v>1</v>
      </c>
      <c r="T135" s="135">
        <v>5</v>
      </c>
      <c r="U135" s="135">
        <v>5</v>
      </c>
      <c r="V135" s="135">
        <v>5</v>
      </c>
      <c r="W135" s="135">
        <v>4</v>
      </c>
      <c r="X135" s="135"/>
      <c r="Y135" s="135"/>
      <c r="Z135" s="136"/>
      <c r="AA135" s="135">
        <v>1</v>
      </c>
      <c r="AB135" s="135">
        <v>0</v>
      </c>
      <c r="AC135" s="135">
        <v>0</v>
      </c>
      <c r="AD135" s="135">
        <v>0</v>
      </c>
      <c r="AE135" s="135">
        <v>5</v>
      </c>
      <c r="AF135" s="135">
        <v>13</v>
      </c>
      <c r="AG135" s="135">
        <v>-1</v>
      </c>
      <c r="AH135" s="135">
        <v>0</v>
      </c>
      <c r="AI135" s="135">
        <v>1</v>
      </c>
      <c r="AJ135" s="135">
        <v>1</v>
      </c>
      <c r="AK135" s="135">
        <v>12</v>
      </c>
      <c r="AL135" s="135">
        <v>2</v>
      </c>
      <c r="AM135" s="135">
        <v>4</v>
      </c>
      <c r="AN135" s="135">
        <v>2</v>
      </c>
      <c r="AO135" s="135">
        <v>3</v>
      </c>
      <c r="AP135" s="135">
        <v>5</v>
      </c>
      <c r="AQ135" s="135">
        <v>4</v>
      </c>
      <c r="AR135" s="135">
        <v>-1</v>
      </c>
      <c r="AS135" s="135">
        <v>2</v>
      </c>
      <c r="AT135" s="135">
        <v>2</v>
      </c>
      <c r="AU135" s="135">
        <v>3</v>
      </c>
      <c r="AV135" s="135">
        <v>3</v>
      </c>
      <c r="AW135" s="135">
        <v>2</v>
      </c>
      <c r="AX135" s="135">
        <v>2</v>
      </c>
      <c r="AY135" s="135">
        <v>3</v>
      </c>
      <c r="AZ135" s="135">
        <v>2</v>
      </c>
      <c r="BA135" s="135">
        <v>2</v>
      </c>
      <c r="BB135" s="135"/>
      <c r="BC135" s="135"/>
      <c r="BD135" s="135"/>
      <c r="BE135" s="135"/>
      <c r="BF135" s="135"/>
      <c r="BG135" s="135"/>
    </row>
    <row r="136" spans="1:59">
      <c r="A136" s="134" t="s">
        <v>143</v>
      </c>
      <c r="B136" s="135">
        <v>7</v>
      </c>
      <c r="C136" s="135">
        <v>7</v>
      </c>
      <c r="D136" s="135">
        <v>8</v>
      </c>
      <c r="E136" s="135">
        <v>8</v>
      </c>
      <c r="F136" s="135">
        <v>9</v>
      </c>
      <c r="G136" s="135">
        <v>8</v>
      </c>
      <c r="H136" s="135">
        <v>9</v>
      </c>
      <c r="I136" s="136"/>
      <c r="J136" s="135">
        <v>3</v>
      </c>
      <c r="K136" s="135">
        <v>4</v>
      </c>
      <c r="L136" s="135">
        <v>3</v>
      </c>
      <c r="M136" s="135">
        <v>4</v>
      </c>
      <c r="N136" s="135">
        <v>3</v>
      </c>
      <c r="O136" s="135">
        <v>5</v>
      </c>
      <c r="P136" s="135">
        <v>3</v>
      </c>
      <c r="Q136" s="135">
        <v>5</v>
      </c>
      <c r="R136" s="135">
        <v>3</v>
      </c>
      <c r="S136" s="135">
        <v>6</v>
      </c>
      <c r="T136" s="135">
        <v>3</v>
      </c>
      <c r="U136" s="135">
        <v>5</v>
      </c>
      <c r="V136" s="135">
        <v>3</v>
      </c>
      <c r="W136" s="135">
        <v>6</v>
      </c>
      <c r="X136" s="135"/>
      <c r="Y136" s="135"/>
      <c r="Z136" s="136"/>
      <c r="AA136" s="135">
        <v>1</v>
      </c>
      <c r="AB136" s="135">
        <v>4</v>
      </c>
      <c r="AC136" s="135">
        <v>0</v>
      </c>
      <c r="AD136" s="135">
        <v>2</v>
      </c>
      <c r="AE136" s="135">
        <v>1</v>
      </c>
      <c r="AF136" s="135">
        <v>4</v>
      </c>
      <c r="AG136" s="135">
        <v>0</v>
      </c>
      <c r="AH136" s="135">
        <v>2</v>
      </c>
      <c r="AI136" s="135">
        <v>1</v>
      </c>
      <c r="AJ136" s="135">
        <v>5</v>
      </c>
      <c r="AK136" s="135">
        <v>0</v>
      </c>
      <c r="AL136" s="135">
        <v>2</v>
      </c>
      <c r="AM136" s="135">
        <v>1</v>
      </c>
      <c r="AN136" s="135">
        <v>5</v>
      </c>
      <c r="AO136" s="135">
        <v>0</v>
      </c>
      <c r="AP136" s="135">
        <v>2</v>
      </c>
      <c r="AQ136" s="135">
        <v>1</v>
      </c>
      <c r="AR136" s="135">
        <v>6</v>
      </c>
      <c r="AS136" s="135">
        <v>0</v>
      </c>
      <c r="AT136" s="135">
        <v>2</v>
      </c>
      <c r="AU136" s="135">
        <v>1</v>
      </c>
      <c r="AV136" s="135">
        <v>5</v>
      </c>
      <c r="AW136" s="135">
        <v>0</v>
      </c>
      <c r="AX136" s="135">
        <v>2</v>
      </c>
      <c r="AY136" s="135">
        <v>1</v>
      </c>
      <c r="AZ136" s="135">
        <v>6</v>
      </c>
      <c r="BA136" s="135">
        <v>0</v>
      </c>
      <c r="BB136" s="135"/>
      <c r="BC136" s="135"/>
      <c r="BD136" s="135"/>
      <c r="BE136" s="135"/>
      <c r="BF136" s="135"/>
      <c r="BG136" s="135"/>
    </row>
    <row r="137" spans="1:59">
      <c r="A137" s="134" t="s">
        <v>144</v>
      </c>
      <c r="B137" s="135"/>
      <c r="C137" s="135"/>
      <c r="D137" s="135">
        <v>728</v>
      </c>
      <c r="E137" s="135">
        <v>15</v>
      </c>
      <c r="F137" s="135">
        <v>184</v>
      </c>
      <c r="G137" s="135">
        <v>2</v>
      </c>
      <c r="H137" s="135">
        <v>6</v>
      </c>
      <c r="I137" s="136"/>
      <c r="J137" s="135"/>
      <c r="K137" s="135"/>
      <c r="L137" s="135"/>
      <c r="M137" s="135"/>
      <c r="N137" s="135"/>
      <c r="O137" s="135"/>
      <c r="P137" s="135"/>
      <c r="Q137" s="135"/>
      <c r="R137" s="135"/>
      <c r="S137" s="135"/>
      <c r="T137" s="135"/>
      <c r="U137" s="135"/>
      <c r="V137" s="135"/>
      <c r="W137" s="135"/>
      <c r="X137" s="135"/>
      <c r="Y137" s="135"/>
      <c r="Z137" s="136"/>
      <c r="AA137" s="135"/>
      <c r="AB137" s="135"/>
      <c r="AC137" s="135"/>
      <c r="AD137" s="135"/>
      <c r="AE137" s="135"/>
      <c r="AF137" s="135"/>
      <c r="AG137" s="135"/>
      <c r="AH137" s="135"/>
      <c r="AI137" s="135"/>
      <c r="AJ137" s="135"/>
      <c r="AK137" s="135">
        <v>615</v>
      </c>
      <c r="AL137" s="135"/>
      <c r="AM137" s="135"/>
      <c r="AN137" s="135"/>
      <c r="AO137" s="135"/>
      <c r="AP137" s="135"/>
      <c r="AQ137" s="135"/>
      <c r="AR137" s="135"/>
      <c r="AS137" s="135">
        <v>66</v>
      </c>
      <c r="AT137" s="135"/>
      <c r="AU137" s="135"/>
      <c r="AV137" s="135"/>
      <c r="AW137" s="135">
        <v>0</v>
      </c>
      <c r="AX137" s="135"/>
      <c r="AY137" s="135"/>
      <c r="AZ137" s="135"/>
      <c r="BA137" s="135">
        <v>1</v>
      </c>
      <c r="BB137" s="135"/>
      <c r="BC137" s="135"/>
      <c r="BD137" s="135"/>
      <c r="BE137" s="135"/>
      <c r="BF137" s="135"/>
      <c r="BG137" s="135"/>
    </row>
    <row r="138" spans="1:59">
      <c r="A138" s="134" t="s">
        <v>145</v>
      </c>
      <c r="B138" s="135"/>
      <c r="C138" s="135"/>
      <c r="D138" s="135"/>
      <c r="E138" s="135"/>
      <c r="F138" s="135"/>
      <c r="G138" s="135">
        <v>207</v>
      </c>
      <c r="H138" s="135">
        <v>1571</v>
      </c>
      <c r="I138" s="136"/>
      <c r="J138" s="135"/>
      <c r="K138" s="135"/>
      <c r="L138" s="135"/>
      <c r="M138" s="135"/>
      <c r="N138" s="135"/>
      <c r="O138" s="135"/>
      <c r="P138" s="135"/>
      <c r="Q138" s="135"/>
      <c r="R138" s="135"/>
      <c r="S138" s="135"/>
      <c r="T138" s="135"/>
      <c r="U138" s="135"/>
      <c r="V138" s="135">
        <v>1499</v>
      </c>
      <c r="W138" s="135">
        <v>72</v>
      </c>
      <c r="X138" s="135"/>
      <c r="Y138" s="135"/>
      <c r="Z138" s="136"/>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v>1383</v>
      </c>
      <c r="AY138" s="135">
        <v>116</v>
      </c>
      <c r="AZ138" s="135">
        <v>45</v>
      </c>
      <c r="BA138" s="135">
        <v>27</v>
      </c>
      <c r="BB138" s="135"/>
      <c r="BC138" s="135"/>
      <c r="BD138" s="135"/>
      <c r="BE138" s="135"/>
      <c r="BF138" s="135"/>
      <c r="BG138" s="135"/>
    </row>
    <row r="139" spans="1:59">
      <c r="A139" s="134" t="s">
        <v>146</v>
      </c>
      <c r="B139" s="135"/>
      <c r="C139" s="135"/>
      <c r="D139" s="135"/>
      <c r="E139" s="135"/>
      <c r="F139" s="135"/>
      <c r="G139" s="135">
        <v>798</v>
      </c>
      <c r="H139" s="135"/>
      <c r="I139" s="136"/>
      <c r="J139" s="135"/>
      <c r="K139" s="135"/>
      <c r="L139" s="135"/>
      <c r="M139" s="135"/>
      <c r="N139" s="135"/>
      <c r="O139" s="135"/>
      <c r="P139" s="135"/>
      <c r="Q139" s="135"/>
      <c r="R139" s="135"/>
      <c r="S139" s="135"/>
      <c r="T139" s="135"/>
      <c r="U139" s="135"/>
      <c r="V139" s="135"/>
      <c r="W139" s="135"/>
      <c r="X139" s="135"/>
      <c r="Y139" s="135"/>
      <c r="Z139" s="136"/>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v>0</v>
      </c>
      <c r="AX139" s="135"/>
      <c r="AY139" s="135"/>
      <c r="AZ139" s="135"/>
      <c r="BA139" s="135"/>
      <c r="BB139" s="135"/>
      <c r="BC139" s="135"/>
      <c r="BD139" s="135"/>
      <c r="BE139" s="135"/>
      <c r="BF139" s="135"/>
      <c r="BG139" s="135"/>
    </row>
    <row r="140" spans="1:59">
      <c r="A140" s="134" t="s">
        <v>147</v>
      </c>
      <c r="B140" s="135"/>
      <c r="C140" s="135"/>
      <c r="D140" s="135"/>
      <c r="E140" s="135"/>
      <c r="F140" s="135"/>
      <c r="G140" s="135">
        <v>1598</v>
      </c>
      <c r="H140" s="135"/>
      <c r="I140" s="136"/>
      <c r="J140" s="135"/>
      <c r="K140" s="135"/>
      <c r="L140" s="135"/>
      <c r="M140" s="135"/>
      <c r="N140" s="135"/>
      <c r="O140" s="135"/>
      <c r="P140" s="135"/>
      <c r="Q140" s="135"/>
      <c r="R140" s="135"/>
      <c r="S140" s="135"/>
      <c r="T140" s="135">
        <v>1595</v>
      </c>
      <c r="U140" s="135">
        <v>3</v>
      </c>
      <c r="V140" s="135">
        <v>0</v>
      </c>
      <c r="W140" s="135"/>
      <c r="X140" s="135"/>
      <c r="Y140" s="135"/>
      <c r="Z140" s="136"/>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v>1594</v>
      </c>
      <c r="AU140" s="135">
        <v>1</v>
      </c>
      <c r="AV140" s="135">
        <v>3</v>
      </c>
      <c r="AW140" s="135">
        <v>0</v>
      </c>
      <c r="AX140" s="135">
        <v>0</v>
      </c>
      <c r="AY140" s="135">
        <v>0</v>
      </c>
      <c r="AZ140" s="135">
        <v>1</v>
      </c>
      <c r="BA140" s="135"/>
      <c r="BB140" s="135"/>
      <c r="BC140" s="135"/>
      <c r="BD140" s="135"/>
      <c r="BE140" s="135"/>
      <c r="BF140" s="135"/>
      <c r="BG140" s="135"/>
    </row>
    <row r="141" spans="1:59">
      <c r="A141" s="134" t="s">
        <v>148</v>
      </c>
      <c r="B141" s="135">
        <v>86</v>
      </c>
      <c r="C141" s="135">
        <v>111</v>
      </c>
      <c r="D141" s="135">
        <v>90</v>
      </c>
      <c r="E141" s="135">
        <v>203</v>
      </c>
      <c r="F141" s="135"/>
      <c r="G141" s="135">
        <v>39</v>
      </c>
      <c r="H141" s="135"/>
      <c r="I141" s="136"/>
      <c r="J141" s="135">
        <v>29</v>
      </c>
      <c r="K141" s="135">
        <v>57</v>
      </c>
      <c r="L141" s="135">
        <v>59</v>
      </c>
      <c r="M141" s="135">
        <v>52</v>
      </c>
      <c r="N141" s="135">
        <v>55</v>
      </c>
      <c r="O141" s="135">
        <v>35</v>
      </c>
      <c r="P141" s="135">
        <v>86</v>
      </c>
      <c r="Q141" s="135">
        <v>117</v>
      </c>
      <c r="R141" s="135">
        <v>66</v>
      </c>
      <c r="S141" s="135"/>
      <c r="T141" s="135">
        <v>59</v>
      </c>
      <c r="U141" s="135">
        <v>-20</v>
      </c>
      <c r="V141" s="135">
        <v>102</v>
      </c>
      <c r="W141" s="135"/>
      <c r="X141" s="135"/>
      <c r="Y141" s="135"/>
      <c r="Z141" s="136"/>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row>
    <row r="142" spans="1:59">
      <c r="A142" s="134" t="s">
        <v>149</v>
      </c>
      <c r="B142" s="135">
        <v>2152</v>
      </c>
      <c r="C142" s="135">
        <v>2465</v>
      </c>
      <c r="D142" s="135">
        <v>2973</v>
      </c>
      <c r="E142" s="135">
        <v>3148</v>
      </c>
      <c r="F142" s="135">
        <v>2652</v>
      </c>
      <c r="G142" s="135">
        <v>2679</v>
      </c>
      <c r="H142" s="135"/>
      <c r="I142" s="136"/>
      <c r="J142" s="135">
        <v>1057</v>
      </c>
      <c r="K142" s="135">
        <v>1095</v>
      </c>
      <c r="L142" s="135">
        <v>1182</v>
      </c>
      <c r="M142" s="135">
        <v>1283</v>
      </c>
      <c r="N142" s="135">
        <v>1475</v>
      </c>
      <c r="O142" s="135">
        <v>1498</v>
      </c>
      <c r="P142" s="135">
        <v>1478</v>
      </c>
      <c r="Q142" s="135">
        <v>1670</v>
      </c>
      <c r="R142" s="135">
        <v>1328</v>
      </c>
      <c r="S142" s="135">
        <v>1324</v>
      </c>
      <c r="T142" s="135">
        <v>1385</v>
      </c>
      <c r="U142" s="135">
        <v>1294</v>
      </c>
      <c r="V142" s="135">
        <v>1252</v>
      </c>
      <c r="W142" s="135"/>
      <c r="X142" s="135"/>
      <c r="Y142" s="135"/>
      <c r="Z142" s="136"/>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row>
    <row r="143" spans="1:59">
      <c r="A143" s="134" t="s">
        <v>150</v>
      </c>
      <c r="B143" s="135">
        <v>153</v>
      </c>
      <c r="C143" s="135">
        <v>805</v>
      </c>
      <c r="D143" s="135">
        <v>2545</v>
      </c>
      <c r="E143" s="135">
        <v>2429</v>
      </c>
      <c r="F143" s="135">
        <v>2176</v>
      </c>
      <c r="G143" s="135">
        <v>1112</v>
      </c>
      <c r="H143" s="135"/>
      <c r="I143" s="136"/>
      <c r="J143" s="135">
        <v>76</v>
      </c>
      <c r="K143" s="135">
        <v>77</v>
      </c>
      <c r="L143" s="135">
        <v>266</v>
      </c>
      <c r="M143" s="135">
        <v>539</v>
      </c>
      <c r="N143" s="135">
        <v>1585</v>
      </c>
      <c r="O143" s="135">
        <v>960</v>
      </c>
      <c r="P143" s="135">
        <v>1194</v>
      </c>
      <c r="Q143" s="135">
        <v>1235</v>
      </c>
      <c r="R143" s="135">
        <v>1097</v>
      </c>
      <c r="S143" s="135">
        <v>1079</v>
      </c>
      <c r="T143" s="135">
        <v>544</v>
      </c>
      <c r="U143" s="135">
        <v>568</v>
      </c>
      <c r="V143" s="135">
        <v>579</v>
      </c>
      <c r="W143" s="135"/>
      <c r="X143" s="135"/>
      <c r="Y143" s="135"/>
      <c r="Z143" s="136"/>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row>
    <row r="144" spans="1:59">
      <c r="A144" s="134" t="s">
        <v>151</v>
      </c>
      <c r="B144" s="135"/>
      <c r="C144" s="135"/>
      <c r="D144" s="135"/>
      <c r="E144" s="135">
        <v>92</v>
      </c>
      <c r="F144" s="135">
        <v>272</v>
      </c>
      <c r="G144" s="135">
        <v>6</v>
      </c>
      <c r="H144" s="135"/>
      <c r="I144" s="136"/>
      <c r="J144" s="135"/>
      <c r="K144" s="135"/>
      <c r="L144" s="135"/>
      <c r="M144" s="135"/>
      <c r="N144" s="135"/>
      <c r="O144" s="135"/>
      <c r="P144" s="135"/>
      <c r="Q144" s="135"/>
      <c r="R144" s="135">
        <v>225</v>
      </c>
      <c r="S144" s="135">
        <v>47</v>
      </c>
      <c r="T144" s="135">
        <v>2</v>
      </c>
      <c r="U144" s="135">
        <v>4</v>
      </c>
      <c r="V144" s="135"/>
      <c r="W144" s="135"/>
      <c r="X144" s="135"/>
      <c r="Y144" s="135"/>
      <c r="Z144" s="136"/>
      <c r="AA144" s="135"/>
      <c r="AB144" s="135"/>
      <c r="AC144" s="135"/>
      <c r="AD144" s="135"/>
      <c r="AE144" s="135"/>
      <c r="AF144" s="135"/>
      <c r="AG144" s="135"/>
      <c r="AH144" s="135"/>
      <c r="AI144" s="135"/>
      <c r="AJ144" s="135"/>
      <c r="AK144" s="135"/>
      <c r="AL144" s="135"/>
      <c r="AM144" s="135"/>
      <c r="AN144" s="135"/>
      <c r="AO144" s="135"/>
      <c r="AP144" s="135">
        <v>124</v>
      </c>
      <c r="AQ144" s="135">
        <v>101</v>
      </c>
      <c r="AR144" s="135">
        <v>8</v>
      </c>
      <c r="AS144" s="135">
        <v>39</v>
      </c>
      <c r="AT144" s="135"/>
      <c r="AU144" s="135"/>
      <c r="AV144" s="135">
        <v>0</v>
      </c>
      <c r="AW144" s="135">
        <v>4</v>
      </c>
      <c r="AX144" s="135"/>
      <c r="AY144" s="135"/>
      <c r="AZ144" s="135"/>
      <c r="BA144" s="135"/>
      <c r="BB144" s="135"/>
      <c r="BC144" s="135"/>
      <c r="BD144" s="135"/>
      <c r="BE144" s="135"/>
      <c r="BF144" s="135"/>
      <c r="BG144" s="135"/>
    </row>
    <row r="145" spans="1:59">
      <c r="A145" s="134" t="s">
        <v>152</v>
      </c>
      <c r="B145" s="135"/>
      <c r="C145" s="135"/>
      <c r="D145" s="135">
        <v>19</v>
      </c>
      <c r="E145" s="135"/>
      <c r="F145" s="135">
        <v>297</v>
      </c>
      <c r="G145" s="135">
        <v>173</v>
      </c>
      <c r="H145" s="135"/>
      <c r="I145" s="136"/>
      <c r="J145" s="135"/>
      <c r="K145" s="135"/>
      <c r="L145" s="135">
        <v>1</v>
      </c>
      <c r="M145" s="135"/>
      <c r="N145" s="135">
        <v>24</v>
      </c>
      <c r="O145" s="135">
        <v>-5</v>
      </c>
      <c r="P145" s="135"/>
      <c r="Q145" s="135"/>
      <c r="R145" s="135">
        <v>105</v>
      </c>
      <c r="S145" s="135">
        <v>192</v>
      </c>
      <c r="T145" s="135">
        <v>112</v>
      </c>
      <c r="U145" s="135">
        <v>61</v>
      </c>
      <c r="V145" s="135"/>
      <c r="W145" s="135"/>
      <c r="X145" s="135"/>
      <c r="Y145" s="135"/>
      <c r="Z145" s="136"/>
      <c r="AA145" s="135"/>
      <c r="AB145" s="135"/>
      <c r="AC145" s="135"/>
      <c r="AD145" s="135">
        <v>13</v>
      </c>
      <c r="AE145" s="135">
        <v>-12</v>
      </c>
      <c r="AF145" s="135">
        <v>1</v>
      </c>
      <c r="AG145" s="135"/>
      <c r="AH145" s="135">
        <v>2</v>
      </c>
      <c r="AI145" s="135">
        <v>22</v>
      </c>
      <c r="AJ145" s="135">
        <v>-4</v>
      </c>
      <c r="AK145" s="135">
        <v>-1</v>
      </c>
      <c r="AL145" s="135"/>
      <c r="AM145" s="135"/>
      <c r="AN145" s="135"/>
      <c r="AO145" s="135"/>
      <c r="AP145" s="135">
        <v>64</v>
      </c>
      <c r="AQ145" s="135">
        <v>41</v>
      </c>
      <c r="AR145" s="135">
        <v>115</v>
      </c>
      <c r="AS145" s="135">
        <v>77</v>
      </c>
      <c r="AT145" s="135">
        <v>46</v>
      </c>
      <c r="AU145" s="135">
        <v>66</v>
      </c>
      <c r="AV145" s="135">
        <v>46</v>
      </c>
      <c r="AW145" s="135">
        <v>15</v>
      </c>
      <c r="AX145" s="135"/>
      <c r="AY145" s="135"/>
      <c r="AZ145" s="135"/>
      <c r="BA145" s="135"/>
      <c r="BB145" s="135"/>
      <c r="BC145" s="135"/>
      <c r="BD145" s="135"/>
      <c r="BE145" s="135"/>
      <c r="BF145" s="135"/>
      <c r="BG145" s="135"/>
    </row>
    <row r="146" spans="1:59">
      <c r="A146" s="134" t="s">
        <v>153</v>
      </c>
      <c r="B146" s="135"/>
      <c r="C146" s="135"/>
      <c r="D146" s="135"/>
      <c r="E146" s="135"/>
      <c r="F146" s="135">
        <v>549</v>
      </c>
      <c r="G146" s="135">
        <v>13</v>
      </c>
      <c r="H146" s="135"/>
      <c r="I146" s="136"/>
      <c r="J146" s="135"/>
      <c r="K146" s="135"/>
      <c r="L146" s="135"/>
      <c r="M146" s="135"/>
      <c r="N146" s="135"/>
      <c r="O146" s="135"/>
      <c r="P146" s="135"/>
      <c r="Q146" s="135"/>
      <c r="R146" s="135"/>
      <c r="S146" s="135"/>
      <c r="T146" s="135">
        <v>12</v>
      </c>
      <c r="U146" s="135">
        <v>1</v>
      </c>
      <c r="V146" s="135"/>
      <c r="W146" s="135"/>
      <c r="X146" s="135"/>
      <c r="Y146" s="135"/>
      <c r="Z146" s="136"/>
      <c r="AA146" s="135"/>
      <c r="AB146" s="135"/>
      <c r="AC146" s="135"/>
      <c r="AD146" s="135"/>
      <c r="AE146" s="135"/>
      <c r="AF146" s="135"/>
      <c r="AG146" s="135"/>
      <c r="AH146" s="135"/>
      <c r="AI146" s="135"/>
      <c r="AJ146" s="135"/>
      <c r="AK146" s="135"/>
      <c r="AL146" s="135"/>
      <c r="AM146" s="135"/>
      <c r="AN146" s="135"/>
      <c r="AO146" s="135"/>
      <c r="AP146" s="135"/>
      <c r="AQ146" s="135"/>
      <c r="AR146" s="135"/>
      <c r="AS146" s="135">
        <v>131</v>
      </c>
      <c r="AT146" s="135">
        <v>10</v>
      </c>
      <c r="AU146" s="135">
        <v>2</v>
      </c>
      <c r="AV146" s="135">
        <v>1</v>
      </c>
      <c r="AW146" s="135">
        <v>0</v>
      </c>
      <c r="AX146" s="135"/>
      <c r="AY146" s="135"/>
      <c r="AZ146" s="135"/>
      <c r="BA146" s="135"/>
      <c r="BB146" s="135"/>
      <c r="BC146" s="135"/>
      <c r="BD146" s="135"/>
      <c r="BE146" s="135"/>
      <c r="BF146" s="135"/>
      <c r="BG146" s="135"/>
    </row>
    <row r="147" spans="1:59">
      <c r="A147" s="134" t="s">
        <v>154</v>
      </c>
      <c r="B147" s="135"/>
      <c r="C147" s="135"/>
      <c r="D147" s="135"/>
      <c r="E147" s="135"/>
      <c r="F147" s="135"/>
      <c r="G147" s="135">
        <v>1731</v>
      </c>
      <c r="H147" s="135"/>
      <c r="I147" s="136"/>
      <c r="J147" s="135"/>
      <c r="K147" s="135"/>
      <c r="L147" s="135"/>
      <c r="M147" s="135"/>
      <c r="N147" s="135"/>
      <c r="O147" s="135"/>
      <c r="P147" s="135"/>
      <c r="Q147" s="135"/>
      <c r="R147" s="135"/>
      <c r="S147" s="135"/>
      <c r="T147" s="135"/>
      <c r="U147" s="135"/>
      <c r="V147" s="135"/>
      <c r="W147" s="135"/>
      <c r="X147" s="135"/>
      <c r="Y147" s="135"/>
      <c r="Z147" s="136"/>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row>
    <row r="148" spans="1:59">
      <c r="A148" s="134" t="s">
        <v>155</v>
      </c>
      <c r="B148" s="135"/>
      <c r="C148" s="135"/>
      <c r="D148" s="135"/>
      <c r="E148" s="135"/>
      <c r="F148" s="135"/>
      <c r="G148" s="135">
        <v>89</v>
      </c>
      <c r="H148" s="135"/>
      <c r="I148" s="136"/>
      <c r="J148" s="135"/>
      <c r="K148" s="135"/>
      <c r="L148" s="135"/>
      <c r="M148" s="135"/>
      <c r="N148" s="135"/>
      <c r="O148" s="135"/>
      <c r="P148" s="135"/>
      <c r="Q148" s="135"/>
      <c r="R148" s="135"/>
      <c r="S148" s="135"/>
      <c r="T148" s="135">
        <v>89</v>
      </c>
      <c r="U148" s="135">
        <v>0</v>
      </c>
      <c r="V148" s="135"/>
      <c r="W148" s="135"/>
      <c r="X148" s="135"/>
      <c r="Y148" s="135"/>
      <c r="Z148" s="136"/>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v>89</v>
      </c>
      <c r="AU148" s="135">
        <v>0</v>
      </c>
      <c r="AV148" s="135">
        <v>0</v>
      </c>
      <c r="AW148" s="135">
        <v>0</v>
      </c>
      <c r="AX148" s="135"/>
      <c r="AY148" s="135"/>
      <c r="AZ148" s="135"/>
      <c r="BA148" s="135"/>
      <c r="BB148" s="135"/>
      <c r="BC148" s="135"/>
      <c r="BD148" s="135"/>
      <c r="BE148" s="135"/>
      <c r="BF148" s="135"/>
      <c r="BG148" s="135"/>
    </row>
    <row r="149" spans="1:59">
      <c r="A149" s="134" t="s">
        <v>156</v>
      </c>
      <c r="B149" s="135"/>
      <c r="C149" s="135"/>
      <c r="D149" s="135"/>
      <c r="E149" s="135"/>
      <c r="F149" s="135">
        <v>790</v>
      </c>
      <c r="G149" s="135">
        <v>405</v>
      </c>
      <c r="H149" s="135"/>
      <c r="I149" s="136"/>
      <c r="J149" s="135"/>
      <c r="K149" s="135"/>
      <c r="L149" s="135"/>
      <c r="M149" s="135"/>
      <c r="N149" s="135"/>
      <c r="O149" s="135"/>
      <c r="P149" s="135"/>
      <c r="Q149" s="135"/>
      <c r="R149" s="135">
        <v>169</v>
      </c>
      <c r="S149" s="135">
        <v>621</v>
      </c>
      <c r="T149" s="135">
        <v>230</v>
      </c>
      <c r="U149" s="135">
        <v>175</v>
      </c>
      <c r="V149" s="135"/>
      <c r="W149" s="135"/>
      <c r="X149" s="135"/>
      <c r="Y149" s="135"/>
      <c r="Z149" s="136"/>
      <c r="AA149" s="135"/>
      <c r="AB149" s="135"/>
      <c r="AC149" s="135"/>
      <c r="AD149" s="135"/>
      <c r="AE149" s="135"/>
      <c r="AF149" s="135"/>
      <c r="AG149" s="135"/>
      <c r="AH149" s="135"/>
      <c r="AI149" s="135"/>
      <c r="AJ149" s="135"/>
      <c r="AK149" s="135"/>
      <c r="AL149" s="135"/>
      <c r="AM149" s="135"/>
      <c r="AN149" s="135"/>
      <c r="AO149" s="135"/>
      <c r="AP149" s="135"/>
      <c r="AQ149" s="135"/>
      <c r="AR149" s="135">
        <v>496</v>
      </c>
      <c r="AS149" s="135">
        <v>125</v>
      </c>
      <c r="AT149" s="135">
        <v>106</v>
      </c>
      <c r="AU149" s="135">
        <v>124</v>
      </c>
      <c r="AV149" s="135">
        <v>101</v>
      </c>
      <c r="AW149" s="135">
        <v>74</v>
      </c>
      <c r="AX149" s="135"/>
      <c r="AY149" s="135"/>
      <c r="AZ149" s="135"/>
      <c r="BA149" s="135"/>
      <c r="BB149" s="135"/>
      <c r="BC149" s="135"/>
      <c r="BD149" s="135"/>
      <c r="BE149" s="135"/>
      <c r="BF149" s="135"/>
      <c r="BG149" s="135"/>
    </row>
    <row r="150" spans="1:59">
      <c r="A150" s="134" t="s">
        <v>157</v>
      </c>
      <c r="B150" s="135"/>
      <c r="C150" s="135"/>
      <c r="D150" s="135"/>
      <c r="E150" s="135"/>
      <c r="F150" s="135">
        <v>272</v>
      </c>
      <c r="G150" s="135">
        <v>106</v>
      </c>
      <c r="H150" s="135"/>
      <c r="I150" s="136"/>
      <c r="J150" s="135"/>
      <c r="K150" s="135"/>
      <c r="L150" s="135"/>
      <c r="M150" s="135"/>
      <c r="N150" s="135"/>
      <c r="O150" s="135"/>
      <c r="P150" s="135"/>
      <c r="Q150" s="135"/>
      <c r="R150" s="135"/>
      <c r="S150" s="135"/>
      <c r="T150" s="135">
        <v>75</v>
      </c>
      <c r="U150" s="135">
        <v>31</v>
      </c>
      <c r="V150" s="135"/>
      <c r="W150" s="135"/>
      <c r="X150" s="135"/>
      <c r="Y150" s="135"/>
      <c r="Z150" s="136"/>
      <c r="AA150" s="135"/>
      <c r="AB150" s="135"/>
      <c r="AC150" s="135"/>
      <c r="AD150" s="135"/>
      <c r="AE150" s="135"/>
      <c r="AF150" s="135"/>
      <c r="AG150" s="135"/>
      <c r="AH150" s="135"/>
      <c r="AI150" s="135"/>
      <c r="AJ150" s="135"/>
      <c r="AK150" s="135"/>
      <c r="AL150" s="135"/>
      <c r="AM150" s="135"/>
      <c r="AN150" s="135"/>
      <c r="AO150" s="135"/>
      <c r="AP150" s="135"/>
      <c r="AQ150" s="135"/>
      <c r="AR150" s="135"/>
      <c r="AS150" s="135">
        <v>146</v>
      </c>
      <c r="AT150" s="135">
        <v>67</v>
      </c>
      <c r="AU150" s="135">
        <v>8</v>
      </c>
      <c r="AV150" s="135">
        <v>15</v>
      </c>
      <c r="AW150" s="135">
        <v>16</v>
      </c>
      <c r="AX150" s="135"/>
      <c r="AY150" s="135"/>
      <c r="AZ150" s="135"/>
      <c r="BA150" s="135"/>
      <c r="BB150" s="135"/>
      <c r="BC150" s="135"/>
      <c r="BD150" s="135"/>
      <c r="BE150" s="135"/>
      <c r="BF150" s="135"/>
      <c r="BG150" s="135"/>
    </row>
    <row r="151" spans="1:59">
      <c r="A151" s="134" t="s">
        <v>158</v>
      </c>
      <c r="B151" s="135">
        <v>1838</v>
      </c>
      <c r="C151" s="135">
        <v>2068</v>
      </c>
      <c r="D151" s="135">
        <v>2341</v>
      </c>
      <c r="E151" s="135">
        <v>2978</v>
      </c>
      <c r="F151" s="135">
        <v>1600</v>
      </c>
      <c r="G151" s="135">
        <v>1292</v>
      </c>
      <c r="H151" s="135"/>
      <c r="I151" s="136"/>
      <c r="J151" s="135"/>
      <c r="K151" s="135"/>
      <c r="L151" s="135"/>
      <c r="M151" s="135"/>
      <c r="N151" s="135"/>
      <c r="O151" s="135"/>
      <c r="P151" s="135"/>
      <c r="Q151" s="135"/>
      <c r="R151" s="135"/>
      <c r="S151" s="135"/>
      <c r="T151" s="135"/>
      <c r="U151" s="135"/>
      <c r="V151" s="135"/>
      <c r="W151" s="135"/>
      <c r="X151" s="135"/>
      <c r="Y151" s="135"/>
      <c r="Z151" s="136"/>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row>
    <row r="152" spans="1:59">
      <c r="A152" s="134" t="s">
        <v>159</v>
      </c>
      <c r="B152" s="135">
        <v>800</v>
      </c>
      <c r="C152" s="135">
        <v>939</v>
      </c>
      <c r="D152" s="135">
        <v>1207</v>
      </c>
      <c r="E152" s="135">
        <v>1214</v>
      </c>
      <c r="F152" s="135">
        <v>931</v>
      </c>
      <c r="G152" s="135">
        <v>878</v>
      </c>
      <c r="H152" s="135"/>
      <c r="I152" s="136"/>
      <c r="J152" s="135"/>
      <c r="K152" s="135"/>
      <c r="L152" s="135"/>
      <c r="M152" s="135"/>
      <c r="N152" s="135"/>
      <c r="O152" s="135"/>
      <c r="P152" s="135"/>
      <c r="Q152" s="135"/>
      <c r="R152" s="135"/>
      <c r="S152" s="135"/>
      <c r="T152" s="135"/>
      <c r="U152" s="135"/>
      <c r="V152" s="135"/>
      <c r="W152" s="135"/>
      <c r="X152" s="135"/>
      <c r="Y152" s="135"/>
      <c r="Z152" s="136"/>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row>
    <row r="153" spans="1:59">
      <c r="A153" s="134" t="s">
        <v>160</v>
      </c>
      <c r="B153" s="135">
        <v>14</v>
      </c>
      <c r="C153" s="135">
        <v>37</v>
      </c>
      <c r="D153" s="135">
        <v>27</v>
      </c>
      <c r="E153" s="135">
        <v>53</v>
      </c>
      <c r="F153" s="135">
        <v>584</v>
      </c>
      <c r="G153" s="135">
        <v>526</v>
      </c>
      <c r="H153" s="135"/>
      <c r="I153" s="136"/>
      <c r="J153" s="135"/>
      <c r="K153" s="135"/>
      <c r="L153" s="135"/>
      <c r="M153" s="135"/>
      <c r="N153" s="135"/>
      <c r="O153" s="135"/>
      <c r="P153" s="135"/>
      <c r="Q153" s="135"/>
      <c r="R153" s="135"/>
      <c r="S153" s="135"/>
      <c r="T153" s="135"/>
      <c r="U153" s="135"/>
      <c r="V153" s="135"/>
      <c r="W153" s="135"/>
      <c r="X153" s="135"/>
      <c r="Y153" s="135"/>
      <c r="Z153" s="136"/>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row>
    <row r="154" spans="1:59">
      <c r="A154" s="134" t="s">
        <v>161</v>
      </c>
      <c r="B154" s="135">
        <v>346</v>
      </c>
      <c r="C154" s="135">
        <v>476</v>
      </c>
      <c r="D154" s="135">
        <v>499</v>
      </c>
      <c r="E154" s="135">
        <v>505</v>
      </c>
      <c r="F154" s="135">
        <v>460</v>
      </c>
      <c r="G154" s="135">
        <v>404</v>
      </c>
      <c r="H154" s="135"/>
      <c r="I154" s="136"/>
      <c r="J154" s="135"/>
      <c r="K154" s="135"/>
      <c r="L154" s="135"/>
      <c r="M154" s="135"/>
      <c r="N154" s="135"/>
      <c r="O154" s="135"/>
      <c r="P154" s="135"/>
      <c r="Q154" s="135"/>
      <c r="R154" s="135"/>
      <c r="S154" s="135"/>
      <c r="T154" s="135"/>
      <c r="U154" s="135"/>
      <c r="V154" s="135"/>
      <c r="W154" s="135"/>
      <c r="X154" s="135"/>
      <c r="Y154" s="135"/>
      <c r="Z154" s="136"/>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row>
    <row r="155" spans="1:59">
      <c r="A155" s="134" t="s">
        <v>162</v>
      </c>
      <c r="B155" s="135">
        <v>1653</v>
      </c>
      <c r="C155" s="135">
        <v>1827</v>
      </c>
      <c r="D155" s="135">
        <v>2168</v>
      </c>
      <c r="E155" s="135">
        <v>2534</v>
      </c>
      <c r="F155" s="135">
        <v>2364</v>
      </c>
      <c r="G155" s="135">
        <v>2424</v>
      </c>
      <c r="H155" s="135"/>
      <c r="I155" s="136"/>
      <c r="J155" s="135"/>
      <c r="K155" s="135"/>
      <c r="L155" s="135"/>
      <c r="M155" s="135"/>
      <c r="N155" s="135"/>
      <c r="O155" s="135"/>
      <c r="P155" s="135"/>
      <c r="Q155" s="135"/>
      <c r="R155" s="135"/>
      <c r="S155" s="135"/>
      <c r="T155" s="135"/>
      <c r="U155" s="135"/>
      <c r="V155" s="135"/>
      <c r="W155" s="135"/>
      <c r="X155" s="135"/>
      <c r="Y155" s="135"/>
      <c r="Z155" s="136"/>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row>
    <row r="156" spans="1:59">
      <c r="A156" s="134" t="s">
        <v>163</v>
      </c>
      <c r="B156" s="135">
        <v>935</v>
      </c>
      <c r="C156" s="135">
        <v>1168</v>
      </c>
      <c r="D156" s="135">
        <v>2070</v>
      </c>
      <c r="E156" s="135">
        <v>2380</v>
      </c>
      <c r="F156" s="135">
        <v>3064</v>
      </c>
      <c r="G156" s="135">
        <v>3206</v>
      </c>
      <c r="H156" s="135"/>
      <c r="I156" s="136"/>
      <c r="J156" s="135"/>
      <c r="K156" s="135"/>
      <c r="L156" s="135"/>
      <c r="M156" s="135"/>
      <c r="N156" s="135"/>
      <c r="O156" s="135"/>
      <c r="P156" s="135"/>
      <c r="Q156" s="135"/>
      <c r="R156" s="135"/>
      <c r="S156" s="135"/>
      <c r="T156" s="135"/>
      <c r="U156" s="135"/>
      <c r="V156" s="135"/>
      <c r="W156" s="135"/>
      <c r="X156" s="135"/>
      <c r="Y156" s="135"/>
      <c r="Z156" s="136"/>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row>
    <row r="157" spans="1:59">
      <c r="A157" s="134" t="s">
        <v>164</v>
      </c>
      <c r="B157" s="135"/>
      <c r="C157" s="135">
        <v>63</v>
      </c>
      <c r="D157" s="135">
        <v>312</v>
      </c>
      <c r="E157" s="135">
        <v>222</v>
      </c>
      <c r="F157" s="135">
        <v>-231</v>
      </c>
      <c r="G157" s="135"/>
      <c r="H157" s="135"/>
      <c r="I157" s="136"/>
      <c r="J157" s="135"/>
      <c r="K157" s="135"/>
      <c r="L157" s="135">
        <v>18</v>
      </c>
      <c r="M157" s="135">
        <v>45</v>
      </c>
      <c r="N157" s="135">
        <v>222</v>
      </c>
      <c r="O157" s="135">
        <v>90</v>
      </c>
      <c r="P157" s="135">
        <v>110</v>
      </c>
      <c r="Q157" s="135">
        <v>112</v>
      </c>
      <c r="R157" s="135">
        <v>71</v>
      </c>
      <c r="S157" s="135">
        <v>-302</v>
      </c>
      <c r="T157" s="135"/>
      <c r="U157" s="135"/>
      <c r="V157" s="135"/>
      <c r="W157" s="135"/>
      <c r="X157" s="135"/>
      <c r="Y157" s="135"/>
      <c r="Z157" s="136"/>
      <c r="AA157" s="135"/>
      <c r="AB157" s="135"/>
      <c r="AC157" s="135"/>
      <c r="AD157" s="135"/>
      <c r="AE157" s="135"/>
      <c r="AF157" s="135">
        <v>16</v>
      </c>
      <c r="AG157" s="135">
        <v>29</v>
      </c>
      <c r="AH157" s="135">
        <v>157</v>
      </c>
      <c r="AI157" s="135">
        <v>65</v>
      </c>
      <c r="AJ157" s="135">
        <v>23</v>
      </c>
      <c r="AK157" s="135">
        <v>67</v>
      </c>
      <c r="AL157" s="135">
        <v>78</v>
      </c>
      <c r="AM157" s="135">
        <v>32</v>
      </c>
      <c r="AN157" s="135">
        <v>39</v>
      </c>
      <c r="AO157" s="135">
        <v>73</v>
      </c>
      <c r="AP157" s="135">
        <v>71</v>
      </c>
      <c r="AQ157" s="135">
        <v>0</v>
      </c>
      <c r="AR157" s="135">
        <v>-219</v>
      </c>
      <c r="AS157" s="135">
        <v>-83</v>
      </c>
      <c r="AT157" s="135"/>
      <c r="AU157" s="135"/>
      <c r="AV157" s="135"/>
      <c r="AW157" s="135"/>
      <c r="AX157" s="135"/>
      <c r="AY157" s="135"/>
      <c r="AZ157" s="135"/>
      <c r="BA157" s="135"/>
      <c r="BB157" s="135"/>
      <c r="BC157" s="135"/>
      <c r="BD157" s="135"/>
      <c r="BE157" s="135"/>
      <c r="BF157" s="135"/>
      <c r="BG157" s="135"/>
    </row>
    <row r="158" spans="1:59">
      <c r="A158" s="134" t="s">
        <v>165</v>
      </c>
      <c r="B158" s="135">
        <v>28</v>
      </c>
      <c r="C158" s="135">
        <v>9</v>
      </c>
      <c r="D158" s="135"/>
      <c r="E158" s="135">
        <v>9</v>
      </c>
      <c r="F158" s="135"/>
      <c r="G158" s="135"/>
      <c r="H158" s="135"/>
      <c r="I158" s="136"/>
      <c r="J158" s="135">
        <v>0</v>
      </c>
      <c r="K158" s="135">
        <v>28</v>
      </c>
      <c r="L158" s="135"/>
      <c r="M158" s="135"/>
      <c r="N158" s="135"/>
      <c r="O158" s="135"/>
      <c r="P158" s="135">
        <v>0</v>
      </c>
      <c r="Q158" s="135">
        <v>9</v>
      </c>
      <c r="R158" s="135"/>
      <c r="S158" s="135"/>
      <c r="T158" s="135"/>
      <c r="U158" s="135"/>
      <c r="V158" s="135"/>
      <c r="W158" s="135"/>
      <c r="X158" s="135"/>
      <c r="Y158" s="135"/>
      <c r="Z158" s="136"/>
      <c r="AA158" s="135"/>
      <c r="AB158" s="135">
        <v>6</v>
      </c>
      <c r="AC158" s="135">
        <v>22</v>
      </c>
      <c r="AD158" s="135"/>
      <c r="AE158" s="135"/>
      <c r="AF158" s="135"/>
      <c r="AG158" s="135"/>
      <c r="AH158" s="135"/>
      <c r="AI158" s="135"/>
      <c r="AJ158" s="135"/>
      <c r="AK158" s="135"/>
      <c r="AL158" s="135">
        <v>6</v>
      </c>
      <c r="AM158" s="135">
        <v>-6</v>
      </c>
      <c r="AN158" s="135">
        <v>1</v>
      </c>
      <c r="AO158" s="135">
        <v>8</v>
      </c>
      <c r="AP158" s="135"/>
      <c r="AQ158" s="135"/>
      <c r="AR158" s="135"/>
      <c r="AS158" s="135"/>
      <c r="AT158" s="135"/>
      <c r="AU158" s="135"/>
      <c r="AV158" s="135"/>
      <c r="AW158" s="135"/>
      <c r="AX158" s="135"/>
      <c r="AY158" s="135"/>
      <c r="AZ158" s="135"/>
      <c r="BA158" s="135"/>
      <c r="BB158" s="135"/>
      <c r="BC158" s="135"/>
      <c r="BD158" s="135"/>
      <c r="BE158" s="135"/>
      <c r="BF158" s="135"/>
      <c r="BG158" s="135"/>
    </row>
    <row r="159" spans="1:59">
      <c r="A159" s="134" t="s">
        <v>166</v>
      </c>
      <c r="B159" s="135"/>
      <c r="C159" s="135"/>
      <c r="D159" s="135"/>
      <c r="E159" s="135">
        <v>696</v>
      </c>
      <c r="F159" s="135"/>
      <c r="G159" s="135"/>
      <c r="H159" s="135"/>
      <c r="I159" s="136"/>
      <c r="J159" s="135"/>
      <c r="K159" s="135"/>
      <c r="L159" s="135"/>
      <c r="M159" s="135"/>
      <c r="N159" s="135"/>
      <c r="O159" s="135"/>
      <c r="P159" s="135">
        <v>679</v>
      </c>
      <c r="Q159" s="135">
        <v>17</v>
      </c>
      <c r="R159" s="135"/>
      <c r="S159" s="135"/>
      <c r="T159" s="135"/>
      <c r="U159" s="135"/>
      <c r="V159" s="135"/>
      <c r="W159" s="135"/>
      <c r="X159" s="135"/>
      <c r="Y159" s="135"/>
      <c r="Z159" s="136"/>
      <c r="AA159" s="135"/>
      <c r="AB159" s="135"/>
      <c r="AC159" s="135"/>
      <c r="AD159" s="135"/>
      <c r="AE159" s="135"/>
      <c r="AF159" s="135"/>
      <c r="AG159" s="135"/>
      <c r="AH159" s="135"/>
      <c r="AI159" s="135"/>
      <c r="AJ159" s="135"/>
      <c r="AK159" s="135"/>
      <c r="AL159" s="135"/>
      <c r="AM159" s="135"/>
      <c r="AN159" s="135">
        <v>-2</v>
      </c>
      <c r="AO159" s="135">
        <v>19</v>
      </c>
      <c r="AP159" s="135"/>
      <c r="AQ159" s="135"/>
      <c r="AR159" s="135"/>
      <c r="AS159" s="135"/>
      <c r="AT159" s="135"/>
      <c r="AU159" s="135"/>
      <c r="AV159" s="135"/>
      <c r="AW159" s="135"/>
      <c r="AX159" s="135"/>
      <c r="AY159" s="135"/>
      <c r="AZ159" s="135"/>
      <c r="BA159" s="135"/>
      <c r="BB159" s="135"/>
      <c r="BC159" s="135"/>
      <c r="BD159" s="135"/>
      <c r="BE159" s="135"/>
      <c r="BF159" s="135"/>
      <c r="BG159" s="135"/>
    </row>
    <row r="160" spans="1:59">
      <c r="A160" s="134" t="s">
        <v>167</v>
      </c>
      <c r="B160" s="135"/>
      <c r="C160" s="135"/>
      <c r="D160" s="135"/>
      <c r="E160" s="135">
        <v>1031</v>
      </c>
      <c r="F160" s="135"/>
      <c r="G160" s="135"/>
      <c r="H160" s="135"/>
      <c r="I160" s="136"/>
      <c r="J160" s="135"/>
      <c r="K160" s="135"/>
      <c r="L160" s="135"/>
      <c r="M160" s="135"/>
      <c r="N160" s="135"/>
      <c r="O160" s="135"/>
      <c r="P160" s="135"/>
      <c r="Q160" s="135"/>
      <c r="R160" s="135"/>
      <c r="S160" s="135"/>
      <c r="T160" s="135"/>
      <c r="U160" s="135"/>
      <c r="V160" s="135"/>
      <c r="W160" s="135"/>
      <c r="X160" s="135"/>
      <c r="Y160" s="135"/>
      <c r="Z160" s="136"/>
      <c r="AA160" s="135"/>
      <c r="AB160" s="135"/>
      <c r="AC160" s="135"/>
      <c r="AD160" s="135"/>
      <c r="AE160" s="135"/>
      <c r="AF160" s="135"/>
      <c r="AG160" s="135"/>
      <c r="AH160" s="135"/>
      <c r="AI160" s="135"/>
      <c r="AJ160" s="135"/>
      <c r="AK160" s="135"/>
      <c r="AL160" s="135"/>
      <c r="AM160" s="135"/>
      <c r="AN160" s="135"/>
      <c r="AO160" s="135">
        <v>653</v>
      </c>
      <c r="AP160" s="135"/>
      <c r="AQ160" s="135"/>
      <c r="AR160" s="135"/>
      <c r="AS160" s="135"/>
      <c r="AT160" s="135"/>
      <c r="AU160" s="135"/>
      <c r="AV160" s="135"/>
      <c r="AW160" s="135"/>
      <c r="AX160" s="135"/>
      <c r="AY160" s="135"/>
      <c r="AZ160" s="135"/>
      <c r="BA160" s="135"/>
      <c r="BB160" s="135"/>
      <c r="BC160" s="135"/>
      <c r="BD160" s="135"/>
      <c r="BE160" s="135"/>
      <c r="BF160" s="135"/>
      <c r="BG160" s="135"/>
    </row>
    <row r="161" spans="1:59">
      <c r="A161" s="134" t="s">
        <v>168</v>
      </c>
      <c r="B161" s="135"/>
      <c r="C161" s="135"/>
      <c r="D161" s="135">
        <v>125</v>
      </c>
      <c r="E161" s="135"/>
      <c r="F161" s="135"/>
      <c r="G161" s="135"/>
      <c r="H161" s="135"/>
      <c r="I161" s="136"/>
      <c r="J161" s="135"/>
      <c r="K161" s="135"/>
      <c r="L161" s="135"/>
      <c r="M161" s="135"/>
      <c r="N161" s="135"/>
      <c r="O161" s="135"/>
      <c r="P161" s="135"/>
      <c r="Q161" s="135"/>
      <c r="R161" s="135"/>
      <c r="S161" s="135"/>
      <c r="T161" s="135"/>
      <c r="U161" s="135"/>
      <c r="V161" s="135"/>
      <c r="W161" s="135"/>
      <c r="X161" s="135"/>
      <c r="Y161" s="135"/>
      <c r="Z161" s="136"/>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row>
    <row r="162" spans="1:59">
      <c r="A162" s="134" t="s">
        <v>169</v>
      </c>
      <c r="B162" s="135">
        <v>83</v>
      </c>
      <c r="C162" s="135"/>
      <c r="D162" s="135"/>
      <c r="E162" s="135"/>
      <c r="F162" s="135"/>
      <c r="G162" s="135"/>
      <c r="H162" s="135"/>
      <c r="I162" s="136"/>
      <c r="J162" s="135"/>
      <c r="K162" s="135"/>
      <c r="L162" s="135"/>
      <c r="M162" s="135"/>
      <c r="N162" s="135"/>
      <c r="O162" s="135"/>
      <c r="P162" s="135"/>
      <c r="Q162" s="135"/>
      <c r="R162" s="135"/>
      <c r="S162" s="135"/>
      <c r="T162" s="135"/>
      <c r="U162" s="135"/>
      <c r="V162" s="135"/>
      <c r="W162" s="135"/>
      <c r="X162" s="135"/>
      <c r="Y162" s="135"/>
      <c r="Z162" s="136"/>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row>
    <row r="163" spans="1:59">
      <c r="A163" s="137" t="s">
        <v>170</v>
      </c>
      <c r="B163" s="138"/>
      <c r="C163" s="138"/>
      <c r="D163" s="138"/>
      <c r="E163" s="138"/>
      <c r="F163" s="138"/>
      <c r="G163" s="138"/>
      <c r="H163" s="138"/>
      <c r="I163" s="139"/>
      <c r="J163" s="138">
        <v>13</v>
      </c>
      <c r="K163" s="138"/>
      <c r="L163" s="138"/>
      <c r="M163" s="138"/>
      <c r="N163" s="138"/>
      <c r="O163" s="138"/>
      <c r="P163" s="138"/>
      <c r="Q163" s="138"/>
      <c r="R163" s="138"/>
      <c r="S163" s="138"/>
      <c r="T163" s="138"/>
      <c r="U163" s="138"/>
      <c r="V163" s="138"/>
      <c r="W163" s="138"/>
      <c r="X163" s="138"/>
      <c r="Y163" s="138"/>
      <c r="Z163" s="139"/>
      <c r="AA163" s="138"/>
      <c r="AB163" s="138"/>
      <c r="AC163" s="138"/>
      <c r="AD163" s="138"/>
      <c r="AE163" s="138"/>
      <c r="AF163" s="138"/>
      <c r="AG163" s="138"/>
      <c r="AH163" s="138"/>
      <c r="AI163" s="138"/>
      <c r="AJ163" s="138"/>
      <c r="AK163" s="138"/>
      <c r="AL163" s="138"/>
      <c r="AM163" s="138"/>
      <c r="AN163" s="138"/>
      <c r="AO163" s="138"/>
      <c r="AP163" s="138"/>
      <c r="AQ163" s="138"/>
      <c r="AR163" s="138"/>
      <c r="AS163" s="138"/>
      <c r="AT163" s="138"/>
      <c r="AU163" s="138"/>
      <c r="AV163" s="138"/>
      <c r="AW163" s="138"/>
      <c r="AX163" s="138"/>
      <c r="AY163" s="138"/>
      <c r="AZ163" s="138"/>
      <c r="BA163" s="138"/>
      <c r="BB163" s="138"/>
      <c r="BC163" s="138"/>
      <c r="BD163" s="138"/>
      <c r="BE163" s="138"/>
      <c r="BF163" s="138"/>
      <c r="BG163" s="138"/>
    </row>
    <row r="164" spans="1:59">
      <c r="A164" s="134" t="s">
        <v>171</v>
      </c>
      <c r="B164" s="135">
        <v>21078</v>
      </c>
      <c r="C164" s="135">
        <v>20230</v>
      </c>
      <c r="D164" s="135">
        <v>21767</v>
      </c>
      <c r="E164" s="135">
        <v>19345</v>
      </c>
      <c r="F164" s="135">
        <v>-49192</v>
      </c>
      <c r="G164" s="135">
        <v>-9950</v>
      </c>
      <c r="H164" s="135">
        <v>14623</v>
      </c>
      <c r="I164" s="136">
        <v>25779</v>
      </c>
      <c r="J164" s="135">
        <v>9308</v>
      </c>
      <c r="K164" s="135">
        <v>11770</v>
      </c>
      <c r="L164" s="135">
        <v>8533</v>
      </c>
      <c r="M164" s="135">
        <v>11697</v>
      </c>
      <c r="N164" s="135">
        <v>8707</v>
      </c>
      <c r="O164" s="135">
        <v>13060</v>
      </c>
      <c r="P164" s="135">
        <v>8766</v>
      </c>
      <c r="Q164" s="135">
        <v>10579</v>
      </c>
      <c r="R164" s="135">
        <v>-2333</v>
      </c>
      <c r="S164" s="135">
        <v>-46859</v>
      </c>
      <c r="T164" s="135">
        <v>-9283</v>
      </c>
      <c r="U164" s="135">
        <v>-667</v>
      </c>
      <c r="V164" s="135">
        <v>2413</v>
      </c>
      <c r="W164" s="135">
        <v>12210</v>
      </c>
      <c r="X164" s="135">
        <v>12331</v>
      </c>
      <c r="Y164" s="135">
        <v>13448</v>
      </c>
      <c r="Z164" s="136">
        <v>14777</v>
      </c>
      <c r="AA164" s="135">
        <v>4440</v>
      </c>
      <c r="AB164" s="135">
        <v>5259</v>
      </c>
      <c r="AC164" s="135">
        <v>6511</v>
      </c>
      <c r="AD164" s="135">
        <v>4353</v>
      </c>
      <c r="AE164" s="135">
        <v>4180</v>
      </c>
      <c r="AF164" s="135">
        <v>5093</v>
      </c>
      <c r="AG164" s="135">
        <v>6604</v>
      </c>
      <c r="AH164" s="135">
        <v>4976</v>
      </c>
      <c r="AI164" s="135">
        <v>3731</v>
      </c>
      <c r="AJ164" s="135">
        <v>5787</v>
      </c>
      <c r="AK164" s="135">
        <v>7273</v>
      </c>
      <c r="AL164" s="135">
        <v>5314</v>
      </c>
      <c r="AM164" s="135">
        <v>3452</v>
      </c>
      <c r="AN164" s="135">
        <v>4102</v>
      </c>
      <c r="AO164" s="135">
        <v>6477</v>
      </c>
      <c r="AP164" s="135">
        <v>4678</v>
      </c>
      <c r="AQ164" s="135">
        <v>-7011</v>
      </c>
      <c r="AR164" s="135">
        <v>-11524</v>
      </c>
      <c r="AS164" s="135">
        <v>-35335</v>
      </c>
      <c r="AT164" s="135">
        <v>-4854</v>
      </c>
      <c r="AU164" s="135">
        <v>-4429</v>
      </c>
      <c r="AV164" s="135">
        <v>-3440</v>
      </c>
      <c r="AW164" s="135">
        <v>2773</v>
      </c>
      <c r="AX164" s="135">
        <v>2342</v>
      </c>
      <c r="AY164" s="135">
        <v>71</v>
      </c>
      <c r="AZ164" s="135">
        <v>5365</v>
      </c>
      <c r="BA164" s="135">
        <v>6845</v>
      </c>
      <c r="BB164" s="135">
        <v>4919</v>
      </c>
      <c r="BC164" s="135">
        <v>7412</v>
      </c>
      <c r="BD164" s="135">
        <v>9643</v>
      </c>
      <c r="BE164" s="135">
        <v>3805</v>
      </c>
      <c r="BF164" s="135">
        <v>7927</v>
      </c>
      <c r="BG164" s="135">
        <v>6850</v>
      </c>
    </row>
    <row r="165" spans="1:59">
      <c r="A165" s="134" t="s">
        <v>172</v>
      </c>
      <c r="B165" s="135">
        <v>21779</v>
      </c>
      <c r="C165" s="135">
        <v>24418</v>
      </c>
      <c r="D165" s="135">
        <v>28091</v>
      </c>
      <c r="E165" s="135">
        <v>31016</v>
      </c>
      <c r="F165" s="135">
        <v>37750</v>
      </c>
      <c r="G165" s="135">
        <v>33680</v>
      </c>
      <c r="H165" s="135">
        <v>30273</v>
      </c>
      <c r="I165" s="136">
        <v>30211</v>
      </c>
      <c r="J165" s="135">
        <v>10522</v>
      </c>
      <c r="K165" s="135">
        <v>11257</v>
      </c>
      <c r="L165" s="135">
        <v>11658</v>
      </c>
      <c r="M165" s="135">
        <v>12760</v>
      </c>
      <c r="N165" s="135">
        <v>13611</v>
      </c>
      <c r="O165" s="135">
        <v>14480</v>
      </c>
      <c r="P165" s="135">
        <v>15169</v>
      </c>
      <c r="Q165" s="135">
        <v>15847</v>
      </c>
      <c r="R165" s="135">
        <v>19123</v>
      </c>
      <c r="S165" s="135">
        <v>18627</v>
      </c>
      <c r="T165" s="135">
        <v>16349</v>
      </c>
      <c r="U165" s="135">
        <v>17331</v>
      </c>
      <c r="V165" s="135">
        <v>15212</v>
      </c>
      <c r="W165" s="135">
        <v>15061</v>
      </c>
      <c r="X165" s="135">
        <v>14880</v>
      </c>
      <c r="Y165" s="135">
        <v>15331</v>
      </c>
      <c r="Z165" s="136">
        <v>16027</v>
      </c>
      <c r="AA165" s="135">
        <v>5343</v>
      </c>
      <c r="AB165" s="135">
        <v>5542</v>
      </c>
      <c r="AC165" s="135">
        <v>5715</v>
      </c>
      <c r="AD165" s="135">
        <v>5612</v>
      </c>
      <c r="AE165" s="135">
        <v>6046</v>
      </c>
      <c r="AF165" s="135">
        <v>6836</v>
      </c>
      <c r="AG165" s="135">
        <v>5924</v>
      </c>
      <c r="AH165" s="135">
        <v>6756</v>
      </c>
      <c r="AI165" s="135">
        <v>6855</v>
      </c>
      <c r="AJ165" s="135">
        <v>7400</v>
      </c>
      <c r="AK165" s="135">
        <v>7080</v>
      </c>
      <c r="AL165" s="135">
        <v>7507</v>
      </c>
      <c r="AM165" s="135">
        <v>7662</v>
      </c>
      <c r="AN165" s="135">
        <v>7927</v>
      </c>
      <c r="AO165" s="135">
        <v>7920</v>
      </c>
      <c r="AP165" s="135">
        <v>9711</v>
      </c>
      <c r="AQ165" s="135">
        <v>9412</v>
      </c>
      <c r="AR165" s="135">
        <v>9340</v>
      </c>
      <c r="AS165" s="135">
        <v>9287</v>
      </c>
      <c r="AT165" s="135">
        <v>8096</v>
      </c>
      <c r="AU165" s="135">
        <v>8253</v>
      </c>
      <c r="AV165" s="135">
        <v>8394</v>
      </c>
      <c r="AW165" s="135">
        <v>8937</v>
      </c>
      <c r="AX165" s="135">
        <v>7646</v>
      </c>
      <c r="AY165" s="135">
        <v>7566</v>
      </c>
      <c r="AZ165" s="135">
        <v>7571</v>
      </c>
      <c r="BA165" s="135">
        <v>7490</v>
      </c>
      <c r="BB165" s="135">
        <v>7517</v>
      </c>
      <c r="BC165" s="135">
        <v>7363</v>
      </c>
      <c r="BD165" s="135">
        <v>7631</v>
      </c>
      <c r="BE165" s="135">
        <v>7700</v>
      </c>
      <c r="BF165" s="135">
        <v>7653</v>
      </c>
      <c r="BG165" s="135">
        <v>8374</v>
      </c>
    </row>
    <row r="166" spans="1:59">
      <c r="A166" s="134" t="s">
        <v>173</v>
      </c>
      <c r="B166" s="135">
        <v>55</v>
      </c>
      <c r="C166" s="135">
        <v>51</v>
      </c>
      <c r="D166" s="135">
        <v>62</v>
      </c>
      <c r="E166" s="135">
        <v>186</v>
      </c>
      <c r="F166" s="135">
        <v>31938</v>
      </c>
      <c r="G166" s="135">
        <v>138</v>
      </c>
      <c r="H166" s="135">
        <v>389</v>
      </c>
      <c r="I166" s="136">
        <v>3671</v>
      </c>
      <c r="J166" s="135"/>
      <c r="K166" s="135"/>
      <c r="L166" s="135"/>
      <c r="M166" s="135"/>
      <c r="N166" s="135"/>
      <c r="O166" s="135"/>
      <c r="P166" s="135"/>
      <c r="Q166" s="135"/>
      <c r="R166" s="135">
        <v>31</v>
      </c>
      <c r="S166" s="135">
        <v>31907</v>
      </c>
      <c r="T166" s="135">
        <v>59</v>
      </c>
      <c r="U166" s="135">
        <v>79</v>
      </c>
      <c r="V166" s="135"/>
      <c r="W166" s="135"/>
      <c r="X166" s="135"/>
      <c r="Y166" s="135"/>
      <c r="Z166" s="136">
        <v>74</v>
      </c>
      <c r="AA166" s="135"/>
      <c r="AB166" s="135"/>
      <c r="AC166" s="135"/>
      <c r="AD166" s="135"/>
      <c r="AE166" s="135"/>
      <c r="AF166" s="135"/>
      <c r="AG166" s="135"/>
      <c r="AH166" s="135"/>
      <c r="AI166" s="135"/>
      <c r="AJ166" s="135"/>
      <c r="AK166" s="135"/>
      <c r="AL166" s="135"/>
      <c r="AM166" s="135"/>
      <c r="AN166" s="135"/>
      <c r="AO166" s="135"/>
      <c r="AP166" s="135">
        <v>24</v>
      </c>
      <c r="AQ166" s="135">
        <v>7</v>
      </c>
      <c r="AR166" s="135">
        <v>43</v>
      </c>
      <c r="AS166" s="135">
        <v>31864</v>
      </c>
      <c r="AT166" s="135">
        <v>58</v>
      </c>
      <c r="AU166" s="135">
        <v>1</v>
      </c>
      <c r="AV166" s="135">
        <v>0</v>
      </c>
      <c r="AW166" s="135">
        <v>79</v>
      </c>
      <c r="AX166" s="135"/>
      <c r="AY166" s="135"/>
      <c r="AZ166" s="135"/>
      <c r="BA166" s="135"/>
      <c r="BB166" s="135"/>
      <c r="BC166" s="135"/>
      <c r="BD166" s="135"/>
      <c r="BE166" s="135"/>
      <c r="BF166" s="135"/>
      <c r="BG166" s="135"/>
    </row>
    <row r="167" spans="1:59">
      <c r="A167" s="134" t="s">
        <v>174</v>
      </c>
      <c r="B167" s="135"/>
      <c r="C167" s="135"/>
      <c r="D167" s="135"/>
      <c r="E167" s="135"/>
      <c r="F167" s="135"/>
      <c r="G167" s="135"/>
      <c r="H167" s="135"/>
      <c r="I167" s="136"/>
      <c r="J167" s="135"/>
      <c r="K167" s="135"/>
      <c r="L167" s="135"/>
      <c r="M167" s="135"/>
      <c r="N167" s="135"/>
      <c r="O167" s="135"/>
      <c r="P167" s="135"/>
      <c r="Q167" s="135"/>
      <c r="R167" s="135"/>
      <c r="S167" s="135"/>
      <c r="T167" s="135"/>
      <c r="U167" s="135"/>
      <c r="V167" s="135"/>
      <c r="W167" s="135"/>
      <c r="X167" s="135"/>
      <c r="Y167" s="135"/>
      <c r="Z167" s="136">
        <v>696</v>
      </c>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v>345</v>
      </c>
      <c r="BG167" s="135">
        <v>351</v>
      </c>
    </row>
    <row r="168" spans="1:59">
      <c r="A168" s="134" t="s">
        <v>175</v>
      </c>
      <c r="B168" s="135">
        <v>68</v>
      </c>
      <c r="C168" s="135">
        <v>335</v>
      </c>
      <c r="D168" s="135">
        <v>814</v>
      </c>
      <c r="E168" s="135">
        <v>759</v>
      </c>
      <c r="F168" s="135">
        <v>1754</v>
      </c>
      <c r="G168" s="135">
        <v>3541</v>
      </c>
      <c r="H168" s="135">
        <v>3321</v>
      </c>
      <c r="I168" s="136">
        <v>3766</v>
      </c>
      <c r="J168" s="135">
        <v>35</v>
      </c>
      <c r="K168" s="135">
        <v>33</v>
      </c>
      <c r="L168" s="135">
        <v>95</v>
      </c>
      <c r="M168" s="135">
        <v>240</v>
      </c>
      <c r="N168" s="135">
        <v>335</v>
      </c>
      <c r="O168" s="135">
        <v>479</v>
      </c>
      <c r="P168" s="135">
        <v>358</v>
      </c>
      <c r="Q168" s="135">
        <v>401</v>
      </c>
      <c r="R168" s="135">
        <v>871</v>
      </c>
      <c r="S168" s="135">
        <v>883</v>
      </c>
      <c r="T168" s="135">
        <v>1546</v>
      </c>
      <c r="U168" s="135">
        <v>1995</v>
      </c>
      <c r="V168" s="135">
        <v>1639</v>
      </c>
      <c r="W168" s="135">
        <v>1682</v>
      </c>
      <c r="X168" s="135"/>
      <c r="Y168" s="135"/>
      <c r="Z168" s="136">
        <v>1874</v>
      </c>
      <c r="AA168" s="135">
        <v>18</v>
      </c>
      <c r="AB168" s="135">
        <v>16</v>
      </c>
      <c r="AC168" s="135">
        <v>17</v>
      </c>
      <c r="AD168" s="135">
        <v>16</v>
      </c>
      <c r="AE168" s="135">
        <v>79</v>
      </c>
      <c r="AF168" s="135">
        <v>94</v>
      </c>
      <c r="AG168" s="135">
        <v>146</v>
      </c>
      <c r="AH168" s="135">
        <v>164</v>
      </c>
      <c r="AI168" s="135">
        <v>171</v>
      </c>
      <c r="AJ168" s="135">
        <v>287</v>
      </c>
      <c r="AK168" s="135">
        <v>192</v>
      </c>
      <c r="AL168" s="135">
        <v>179</v>
      </c>
      <c r="AM168" s="135">
        <v>179</v>
      </c>
      <c r="AN168" s="135">
        <v>180</v>
      </c>
      <c r="AO168" s="135">
        <v>221</v>
      </c>
      <c r="AP168" s="135">
        <v>435</v>
      </c>
      <c r="AQ168" s="135">
        <v>436</v>
      </c>
      <c r="AR168" s="135">
        <v>447</v>
      </c>
      <c r="AS168" s="135">
        <v>436</v>
      </c>
      <c r="AT168" s="135">
        <v>640</v>
      </c>
      <c r="AU168" s="135">
        <v>906</v>
      </c>
      <c r="AV168" s="135">
        <v>882</v>
      </c>
      <c r="AW168" s="135">
        <v>1113</v>
      </c>
      <c r="AX168" s="135">
        <v>821</v>
      </c>
      <c r="AY168" s="135">
        <v>818</v>
      </c>
      <c r="AZ168" s="135">
        <v>838</v>
      </c>
      <c r="BA168" s="135">
        <v>844</v>
      </c>
      <c r="BB168" s="135"/>
      <c r="BC168" s="135"/>
      <c r="BD168" s="135"/>
      <c r="BE168" s="135">
        <v>883</v>
      </c>
      <c r="BF168" s="135">
        <v>872</v>
      </c>
      <c r="BG168" s="135">
        <v>1002</v>
      </c>
    </row>
    <row r="169" spans="1:59">
      <c r="A169" s="134" t="s">
        <v>176</v>
      </c>
      <c r="B169" s="135">
        <v>30</v>
      </c>
      <c r="C169" s="135"/>
      <c r="D169" s="135">
        <v>16</v>
      </c>
      <c r="E169" s="135">
        <v>114</v>
      </c>
      <c r="F169" s="135">
        <v>991</v>
      </c>
      <c r="G169" s="135">
        <v>217</v>
      </c>
      <c r="H169" s="135">
        <v>408</v>
      </c>
      <c r="I169" s="136">
        <v>376</v>
      </c>
      <c r="J169" s="135"/>
      <c r="K169" s="135"/>
      <c r="L169" s="135"/>
      <c r="M169" s="135"/>
      <c r="N169" s="135">
        <v>4</v>
      </c>
      <c r="O169" s="135">
        <v>12</v>
      </c>
      <c r="P169" s="135">
        <v>23</v>
      </c>
      <c r="Q169" s="135">
        <v>91</v>
      </c>
      <c r="R169" s="135">
        <v>125</v>
      </c>
      <c r="S169" s="135">
        <v>866</v>
      </c>
      <c r="T169" s="135">
        <v>25</v>
      </c>
      <c r="U169" s="135">
        <v>192</v>
      </c>
      <c r="V169" s="135">
        <v>36</v>
      </c>
      <c r="W169" s="135">
        <v>372</v>
      </c>
      <c r="X169" s="135">
        <v>141</v>
      </c>
      <c r="Y169" s="135">
        <v>235</v>
      </c>
      <c r="Z169" s="136">
        <v>99</v>
      </c>
      <c r="AA169" s="135"/>
      <c r="AB169" s="135"/>
      <c r="AC169" s="135"/>
      <c r="AD169" s="135"/>
      <c r="AE169" s="135"/>
      <c r="AF169" s="135"/>
      <c r="AG169" s="135"/>
      <c r="AH169" s="135"/>
      <c r="AI169" s="135"/>
      <c r="AJ169" s="135">
        <v>4</v>
      </c>
      <c r="AK169" s="135">
        <v>8</v>
      </c>
      <c r="AL169" s="135"/>
      <c r="AM169" s="135"/>
      <c r="AN169" s="135">
        <v>9</v>
      </c>
      <c r="AO169" s="135">
        <v>82</v>
      </c>
      <c r="AP169" s="135">
        <v>56</v>
      </c>
      <c r="AQ169" s="135">
        <v>69</v>
      </c>
      <c r="AR169" s="135">
        <v>60</v>
      </c>
      <c r="AS169" s="135">
        <v>806</v>
      </c>
      <c r="AT169" s="135">
        <v>2</v>
      </c>
      <c r="AU169" s="135">
        <v>23</v>
      </c>
      <c r="AV169" s="135">
        <v>14</v>
      </c>
      <c r="AW169" s="135">
        <v>178</v>
      </c>
      <c r="AX169" s="135">
        <v>10</v>
      </c>
      <c r="AY169" s="135">
        <v>26</v>
      </c>
      <c r="AZ169" s="135">
        <v>25</v>
      </c>
      <c r="BA169" s="135">
        <v>347</v>
      </c>
      <c r="BB169" s="135">
        <v>41</v>
      </c>
      <c r="BC169" s="135">
        <v>100</v>
      </c>
      <c r="BD169" s="135">
        <v>31</v>
      </c>
      <c r="BE169" s="135">
        <v>204</v>
      </c>
      <c r="BF169" s="135">
        <v>46</v>
      </c>
      <c r="BG169" s="135">
        <v>53</v>
      </c>
    </row>
    <row r="170" spans="1:59">
      <c r="A170" s="134" t="s">
        <v>177</v>
      </c>
      <c r="B170" s="135"/>
      <c r="C170" s="135"/>
      <c r="D170" s="135"/>
      <c r="E170" s="135"/>
      <c r="F170" s="135"/>
      <c r="G170" s="135"/>
      <c r="H170" s="135"/>
      <c r="I170" s="136">
        <v>-979</v>
      </c>
      <c r="J170" s="135"/>
      <c r="K170" s="135"/>
      <c r="L170" s="135"/>
      <c r="M170" s="135"/>
      <c r="N170" s="135"/>
      <c r="O170" s="135"/>
      <c r="P170" s="135"/>
      <c r="Q170" s="135"/>
      <c r="R170" s="135"/>
      <c r="S170" s="135"/>
      <c r="T170" s="135"/>
      <c r="U170" s="135"/>
      <c r="V170" s="135"/>
      <c r="W170" s="135"/>
      <c r="X170" s="135">
        <v>-979</v>
      </c>
      <c r="Y170" s="135">
        <v>0</v>
      </c>
      <c r="Z170" s="136">
        <v>-1</v>
      </c>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v>-979</v>
      </c>
      <c r="BC170" s="135">
        <v>0</v>
      </c>
      <c r="BD170" s="135">
        <v>0</v>
      </c>
      <c r="BE170" s="135">
        <v>0</v>
      </c>
      <c r="BF170" s="135"/>
      <c r="BG170" s="135"/>
    </row>
    <row r="171" spans="1:59">
      <c r="A171" s="134" t="s">
        <v>178</v>
      </c>
      <c r="B171" s="135"/>
      <c r="C171" s="135"/>
      <c r="D171" s="135">
        <v>559</v>
      </c>
      <c r="E171" s="135">
        <v>191</v>
      </c>
      <c r="F171" s="135">
        <v>50</v>
      </c>
      <c r="G171" s="135"/>
      <c r="H171" s="135"/>
      <c r="I171" s="136"/>
      <c r="J171" s="135"/>
      <c r="K171" s="135"/>
      <c r="L171" s="135"/>
      <c r="M171" s="135"/>
      <c r="N171" s="135">
        <v>251</v>
      </c>
      <c r="O171" s="135">
        <v>308</v>
      </c>
      <c r="P171" s="135"/>
      <c r="Q171" s="135"/>
      <c r="R171" s="135"/>
      <c r="S171" s="135"/>
      <c r="T171" s="135"/>
      <c r="U171" s="135"/>
      <c r="V171" s="135"/>
      <c r="W171" s="135"/>
      <c r="X171" s="135"/>
      <c r="Y171" s="135"/>
      <c r="Z171" s="136">
        <v>48</v>
      </c>
      <c r="AA171" s="135"/>
      <c r="AB171" s="135"/>
      <c r="AC171" s="135"/>
      <c r="AD171" s="135"/>
      <c r="AE171" s="135"/>
      <c r="AF171" s="135"/>
      <c r="AG171" s="135"/>
      <c r="AH171" s="135"/>
      <c r="AI171" s="135"/>
      <c r="AJ171" s="135">
        <v>0</v>
      </c>
      <c r="AK171" s="135">
        <v>308</v>
      </c>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row>
    <row r="172" spans="1:59">
      <c r="A172" s="134" t="s">
        <v>179</v>
      </c>
      <c r="B172" s="135">
        <v>-327</v>
      </c>
      <c r="C172" s="135">
        <v>-2325</v>
      </c>
      <c r="D172" s="135">
        <v>9</v>
      </c>
      <c r="E172" s="135">
        <v>-2868</v>
      </c>
      <c r="F172" s="135">
        <v>2135</v>
      </c>
      <c r="G172" s="135">
        <v>-2205</v>
      </c>
      <c r="H172" s="135">
        <v>-1780</v>
      </c>
      <c r="I172" s="136">
        <v>-2466</v>
      </c>
      <c r="J172" s="135">
        <v>-89</v>
      </c>
      <c r="K172" s="135">
        <v>-238</v>
      </c>
      <c r="L172" s="135">
        <v>-726</v>
      </c>
      <c r="M172" s="135">
        <v>-1599</v>
      </c>
      <c r="N172" s="135">
        <v>361</v>
      </c>
      <c r="O172" s="135">
        <v>-352</v>
      </c>
      <c r="P172" s="135">
        <v>-2166</v>
      </c>
      <c r="Q172" s="135">
        <v>-702</v>
      </c>
      <c r="R172" s="135">
        <v>3241</v>
      </c>
      <c r="S172" s="135">
        <v>-1106</v>
      </c>
      <c r="T172" s="135">
        <v>19</v>
      </c>
      <c r="U172" s="135">
        <v>-2224</v>
      </c>
      <c r="V172" s="135">
        <v>-289</v>
      </c>
      <c r="W172" s="135">
        <v>-1491</v>
      </c>
      <c r="X172" s="135">
        <v>584</v>
      </c>
      <c r="Y172" s="135">
        <v>-3050</v>
      </c>
      <c r="Z172" s="136">
        <v>-349</v>
      </c>
      <c r="AA172" s="135">
        <v>-313</v>
      </c>
      <c r="AB172" s="135">
        <v>427</v>
      </c>
      <c r="AC172" s="135">
        <v>-665</v>
      </c>
      <c r="AD172" s="135">
        <v>-241</v>
      </c>
      <c r="AE172" s="135">
        <v>-485</v>
      </c>
      <c r="AF172" s="135">
        <v>-824</v>
      </c>
      <c r="AG172" s="135">
        <v>-775</v>
      </c>
      <c r="AH172" s="135">
        <v>1120</v>
      </c>
      <c r="AI172" s="135">
        <v>-759</v>
      </c>
      <c r="AJ172" s="135">
        <v>-1979</v>
      </c>
      <c r="AK172" s="135">
        <v>1627</v>
      </c>
      <c r="AL172" s="135">
        <v>193</v>
      </c>
      <c r="AM172" s="135">
        <v>-2359</v>
      </c>
      <c r="AN172" s="135">
        <v>-2739</v>
      </c>
      <c r="AO172" s="135">
        <v>2037</v>
      </c>
      <c r="AP172" s="135">
        <v>-189</v>
      </c>
      <c r="AQ172" s="135">
        <v>3430</v>
      </c>
      <c r="AR172" s="135">
        <v>-2206</v>
      </c>
      <c r="AS172" s="135">
        <v>1100</v>
      </c>
      <c r="AT172" s="135">
        <v>889</v>
      </c>
      <c r="AU172" s="135">
        <v>-870</v>
      </c>
      <c r="AV172" s="135">
        <v>-2065</v>
      </c>
      <c r="AW172" s="135">
        <v>-159</v>
      </c>
      <c r="AX172" s="135">
        <v>1421</v>
      </c>
      <c r="AY172" s="135">
        <v>-1710</v>
      </c>
      <c r="AZ172" s="135">
        <v>-4170</v>
      </c>
      <c r="BA172" s="135">
        <v>2679</v>
      </c>
      <c r="BB172" s="135">
        <v>1912</v>
      </c>
      <c r="BC172" s="135">
        <v>-1328</v>
      </c>
      <c r="BD172" s="135">
        <v>-1522</v>
      </c>
      <c r="BE172" s="135">
        <v>-1528</v>
      </c>
      <c r="BF172" s="135">
        <v>1778</v>
      </c>
      <c r="BG172" s="135">
        <v>-2127</v>
      </c>
    </row>
    <row r="173" spans="1:59">
      <c r="A173" s="134" t="s">
        <v>180</v>
      </c>
      <c r="B173" s="135">
        <v>3002</v>
      </c>
      <c r="C173" s="135">
        <v>3800</v>
      </c>
      <c r="D173" s="135">
        <v>5631</v>
      </c>
      <c r="E173" s="135">
        <v>7676</v>
      </c>
      <c r="F173" s="135">
        <v>11250</v>
      </c>
      <c r="G173" s="135">
        <v>6225</v>
      </c>
      <c r="H173" s="135">
        <v>3980</v>
      </c>
      <c r="I173" s="136">
        <v>5744</v>
      </c>
      <c r="J173" s="135">
        <v>1523</v>
      </c>
      <c r="K173" s="135">
        <v>1479</v>
      </c>
      <c r="L173" s="135">
        <v>1502</v>
      </c>
      <c r="M173" s="135">
        <v>2298</v>
      </c>
      <c r="N173" s="135">
        <v>3505</v>
      </c>
      <c r="O173" s="135">
        <v>2126</v>
      </c>
      <c r="P173" s="135">
        <v>4246</v>
      </c>
      <c r="Q173" s="135">
        <v>3430</v>
      </c>
      <c r="R173" s="135">
        <v>2206</v>
      </c>
      <c r="S173" s="135">
        <v>9044</v>
      </c>
      <c r="T173" s="135">
        <v>3346</v>
      </c>
      <c r="U173" s="135">
        <v>2879</v>
      </c>
      <c r="V173" s="135">
        <v>2081</v>
      </c>
      <c r="W173" s="135">
        <v>1899</v>
      </c>
      <c r="X173" s="135">
        <v>2272</v>
      </c>
      <c r="Y173" s="135">
        <v>3472</v>
      </c>
      <c r="Z173" s="136">
        <v>1463</v>
      </c>
      <c r="AA173" s="135">
        <v>410</v>
      </c>
      <c r="AB173" s="135">
        <v>327</v>
      </c>
      <c r="AC173" s="135">
        <v>1152</v>
      </c>
      <c r="AD173" s="135">
        <v>1191</v>
      </c>
      <c r="AE173" s="135">
        <v>311</v>
      </c>
      <c r="AF173" s="135">
        <v>526</v>
      </c>
      <c r="AG173" s="135">
        <v>1772</v>
      </c>
      <c r="AH173" s="135">
        <v>3140</v>
      </c>
      <c r="AI173" s="135">
        <v>365</v>
      </c>
      <c r="AJ173" s="135">
        <v>717</v>
      </c>
      <c r="AK173" s="135">
        <v>1409</v>
      </c>
      <c r="AL173" s="135">
        <v>3677</v>
      </c>
      <c r="AM173" s="135">
        <v>569</v>
      </c>
      <c r="AN173" s="135">
        <v>745</v>
      </c>
      <c r="AO173" s="135">
        <v>2685</v>
      </c>
      <c r="AP173" s="135">
        <v>2019</v>
      </c>
      <c r="AQ173" s="135">
        <v>187</v>
      </c>
      <c r="AR173" s="135">
        <v>3096</v>
      </c>
      <c r="AS173" s="135">
        <v>5948</v>
      </c>
      <c r="AT173" s="135">
        <v>2632</v>
      </c>
      <c r="AU173" s="135">
        <v>714</v>
      </c>
      <c r="AV173" s="135">
        <v>908</v>
      </c>
      <c r="AW173" s="135">
        <v>1971</v>
      </c>
      <c r="AX173" s="135">
        <v>1181</v>
      </c>
      <c r="AY173" s="135">
        <v>900</v>
      </c>
      <c r="AZ173" s="135">
        <v>1303</v>
      </c>
      <c r="BA173" s="135">
        <v>596</v>
      </c>
      <c r="BB173" s="135">
        <v>953</v>
      </c>
      <c r="BC173" s="135">
        <v>1319</v>
      </c>
      <c r="BD173" s="135">
        <v>2097</v>
      </c>
      <c r="BE173" s="135">
        <v>1375</v>
      </c>
      <c r="BF173" s="135">
        <v>758</v>
      </c>
      <c r="BG173" s="135">
        <v>705</v>
      </c>
    </row>
    <row r="174" spans="1:59">
      <c r="A174" s="134" t="s">
        <v>181</v>
      </c>
      <c r="B174" s="135">
        <v>19</v>
      </c>
      <c r="C174" s="135">
        <v>7</v>
      </c>
      <c r="D174" s="135">
        <v>-657</v>
      </c>
      <c r="E174" s="135">
        <v>306</v>
      </c>
      <c r="F174" s="135">
        <v>-342</v>
      </c>
      <c r="G174" s="135">
        <v>68</v>
      </c>
      <c r="H174" s="135">
        <v>58</v>
      </c>
      <c r="I174" s="136">
        <v>-214</v>
      </c>
      <c r="J174" s="135">
        <v>-26</v>
      </c>
      <c r="K174" s="135">
        <v>45</v>
      </c>
      <c r="L174" s="135">
        <v>-23</v>
      </c>
      <c r="M174" s="135">
        <v>30</v>
      </c>
      <c r="N174" s="135">
        <v>-90</v>
      </c>
      <c r="O174" s="135">
        <v>-567</v>
      </c>
      <c r="P174" s="135">
        <v>354</v>
      </c>
      <c r="Q174" s="135">
        <v>-48</v>
      </c>
      <c r="R174" s="135">
        <v>-291</v>
      </c>
      <c r="S174" s="135">
        <v>-51</v>
      </c>
      <c r="T174" s="135">
        <v>60</v>
      </c>
      <c r="U174" s="135">
        <v>8</v>
      </c>
      <c r="V174" s="135">
        <v>-33</v>
      </c>
      <c r="W174" s="135">
        <v>91</v>
      </c>
      <c r="X174" s="135">
        <v>7</v>
      </c>
      <c r="Y174" s="135">
        <v>-221</v>
      </c>
      <c r="Z174" s="136">
        <v>158</v>
      </c>
      <c r="AA174" s="135">
        <v>-87</v>
      </c>
      <c r="AB174" s="135">
        <v>68</v>
      </c>
      <c r="AC174" s="135">
        <v>-23</v>
      </c>
      <c r="AD174" s="135">
        <v>69</v>
      </c>
      <c r="AE174" s="135">
        <v>-92</v>
      </c>
      <c r="AF174" s="135">
        <v>55</v>
      </c>
      <c r="AG174" s="135">
        <v>-25</v>
      </c>
      <c r="AH174" s="135">
        <v>-54</v>
      </c>
      <c r="AI174" s="135">
        <v>-36</v>
      </c>
      <c r="AJ174" s="135">
        <v>-27</v>
      </c>
      <c r="AK174" s="135">
        <v>-540</v>
      </c>
      <c r="AL174" s="135">
        <v>274</v>
      </c>
      <c r="AM174" s="135">
        <v>80</v>
      </c>
      <c r="AN174" s="135">
        <v>718</v>
      </c>
      <c r="AO174" s="135">
        <v>-766</v>
      </c>
      <c r="AP174" s="135">
        <v>-92</v>
      </c>
      <c r="AQ174" s="135">
        <v>-199</v>
      </c>
      <c r="AR174" s="135">
        <v>-82</v>
      </c>
      <c r="AS174" s="135">
        <v>31</v>
      </c>
      <c r="AT174" s="135">
        <v>57</v>
      </c>
      <c r="AU174" s="135">
        <v>3</v>
      </c>
      <c r="AV174" s="135">
        <v>6</v>
      </c>
      <c r="AW174" s="135">
        <v>2</v>
      </c>
      <c r="AX174" s="135">
        <v>-21</v>
      </c>
      <c r="AY174" s="135">
        <v>-12</v>
      </c>
      <c r="AZ174" s="135">
        <v>80</v>
      </c>
      <c r="BA174" s="135">
        <v>11</v>
      </c>
      <c r="BB174" s="135">
        <v>-93</v>
      </c>
      <c r="BC174" s="135">
        <v>100</v>
      </c>
      <c r="BD174" s="135">
        <v>-18</v>
      </c>
      <c r="BE174" s="135">
        <v>-203</v>
      </c>
      <c r="BF174" s="135">
        <v>-6</v>
      </c>
      <c r="BG174" s="135">
        <v>164</v>
      </c>
    </row>
    <row r="175" spans="1:59">
      <c r="A175" s="134" t="s">
        <v>182</v>
      </c>
      <c r="B175" s="135"/>
      <c r="C175" s="135"/>
      <c r="D175" s="135"/>
      <c r="E175" s="135"/>
      <c r="F175" s="135"/>
      <c r="G175" s="135"/>
      <c r="H175" s="135"/>
      <c r="I175" s="136">
        <v>938</v>
      </c>
      <c r="J175" s="135"/>
      <c r="K175" s="135"/>
      <c r="L175" s="135"/>
      <c r="M175" s="135"/>
      <c r="N175" s="135"/>
      <c r="O175" s="135"/>
      <c r="P175" s="135"/>
      <c r="Q175" s="135"/>
      <c r="R175" s="135"/>
      <c r="S175" s="135"/>
      <c r="T175" s="135"/>
      <c r="U175" s="135"/>
      <c r="V175" s="135"/>
      <c r="W175" s="135"/>
      <c r="X175" s="135"/>
      <c r="Y175" s="135"/>
      <c r="Z175" s="136">
        <v>-780</v>
      </c>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v>1934</v>
      </c>
      <c r="BF175" s="135">
        <v>-2074</v>
      </c>
      <c r="BG175" s="135">
        <v>1294</v>
      </c>
    </row>
    <row r="176" spans="1:59">
      <c r="A176" s="134" t="s">
        <v>183</v>
      </c>
      <c r="B176" s="135">
        <v>1798</v>
      </c>
      <c r="C176" s="135">
        <v>-312</v>
      </c>
      <c r="D176" s="135">
        <v>1117</v>
      </c>
      <c r="E176" s="135">
        <v>-4161</v>
      </c>
      <c r="F176" s="135">
        <v>2651</v>
      </c>
      <c r="G176" s="135">
        <v>3427</v>
      </c>
      <c r="H176" s="135">
        <v>-2953</v>
      </c>
      <c r="I176" s="136">
        <v>-4549</v>
      </c>
      <c r="J176" s="135">
        <v>654</v>
      </c>
      <c r="K176" s="135">
        <v>1144</v>
      </c>
      <c r="L176" s="135">
        <v>-178</v>
      </c>
      <c r="M176" s="135">
        <v>-134</v>
      </c>
      <c r="N176" s="135">
        <v>951</v>
      </c>
      <c r="O176" s="135">
        <v>166</v>
      </c>
      <c r="P176" s="135">
        <v>-1787</v>
      </c>
      <c r="Q176" s="135">
        <v>-2374</v>
      </c>
      <c r="R176" s="135">
        <v>364</v>
      </c>
      <c r="S176" s="135">
        <v>2287</v>
      </c>
      <c r="T176" s="135">
        <v>2128</v>
      </c>
      <c r="U176" s="135">
        <v>1299</v>
      </c>
      <c r="V176" s="135">
        <v>-790</v>
      </c>
      <c r="W176" s="135">
        <v>-2163</v>
      </c>
      <c r="X176" s="135">
        <v>2191</v>
      </c>
      <c r="Y176" s="135">
        <v>-6740</v>
      </c>
      <c r="Z176" s="136">
        <v>-96</v>
      </c>
      <c r="AA176" s="135">
        <v>1324</v>
      </c>
      <c r="AB176" s="135">
        <v>-181</v>
      </c>
      <c r="AC176" s="135">
        <v>1325</v>
      </c>
      <c r="AD176" s="135">
        <v>-434</v>
      </c>
      <c r="AE176" s="135">
        <v>256</v>
      </c>
      <c r="AF176" s="135">
        <v>-2339</v>
      </c>
      <c r="AG176" s="135">
        <v>2205</v>
      </c>
      <c r="AH176" s="135">
        <v>-2438</v>
      </c>
      <c r="AI176" s="135">
        <v>3389</v>
      </c>
      <c r="AJ176" s="135">
        <v>404</v>
      </c>
      <c r="AK176" s="135">
        <v>-238</v>
      </c>
      <c r="AL176" s="135">
        <v>-2766</v>
      </c>
      <c r="AM176" s="135">
        <v>979</v>
      </c>
      <c r="AN176" s="135">
        <v>208</v>
      </c>
      <c r="AO176" s="135">
        <v>-2582</v>
      </c>
      <c r="AP176" s="135">
        <v>1020</v>
      </c>
      <c r="AQ176" s="135">
        <v>-656</v>
      </c>
      <c r="AR176" s="135">
        <v>3</v>
      </c>
      <c r="AS176" s="135">
        <v>2284</v>
      </c>
      <c r="AT176" s="135">
        <v>1213</v>
      </c>
      <c r="AU176" s="135">
        <v>915</v>
      </c>
      <c r="AV176" s="135">
        <v>-299</v>
      </c>
      <c r="AW176" s="135">
        <v>1598</v>
      </c>
      <c r="AX176" s="135">
        <v>-1932</v>
      </c>
      <c r="AY176" s="135">
        <v>1142</v>
      </c>
      <c r="AZ176" s="135">
        <v>895</v>
      </c>
      <c r="BA176" s="135">
        <v>-3058</v>
      </c>
      <c r="BB176" s="135">
        <v>2232</v>
      </c>
      <c r="BC176" s="135">
        <v>-41</v>
      </c>
      <c r="BD176" s="135">
        <v>-5129</v>
      </c>
      <c r="BE176" s="135">
        <v>-1611</v>
      </c>
      <c r="BF176" s="135">
        <v>-3760</v>
      </c>
      <c r="BG176" s="135">
        <v>3664</v>
      </c>
    </row>
    <row r="177" spans="1:59">
      <c r="A177" s="134" t="s">
        <v>184</v>
      </c>
      <c r="B177" s="135">
        <v>47471</v>
      </c>
      <c r="C177" s="135">
        <v>45814</v>
      </c>
      <c r="D177" s="135">
        <v>61129</v>
      </c>
      <c r="E177" s="135">
        <v>55541</v>
      </c>
      <c r="F177" s="135">
        <v>45768</v>
      </c>
      <c r="G177" s="135">
        <v>41507</v>
      </c>
      <c r="H177" s="135">
        <v>34575</v>
      </c>
      <c r="I177" s="136">
        <v>64313</v>
      </c>
      <c r="J177" s="135">
        <v>22984</v>
      </c>
      <c r="K177" s="135">
        <v>24487</v>
      </c>
      <c r="L177" s="135">
        <v>22055</v>
      </c>
      <c r="M177" s="135">
        <v>23759</v>
      </c>
      <c r="N177" s="135">
        <v>30348</v>
      </c>
      <c r="O177" s="135">
        <v>30781</v>
      </c>
      <c r="P177" s="135">
        <v>29674</v>
      </c>
      <c r="Q177" s="135">
        <v>25867</v>
      </c>
      <c r="R177" s="135">
        <v>26948</v>
      </c>
      <c r="S177" s="135">
        <v>18820</v>
      </c>
      <c r="T177" s="135">
        <v>20211</v>
      </c>
      <c r="U177" s="135">
        <v>21296</v>
      </c>
      <c r="V177" s="135">
        <v>6457</v>
      </c>
      <c r="W177" s="135">
        <v>28118</v>
      </c>
      <c r="X177" s="135">
        <v>34110</v>
      </c>
      <c r="Y177" s="135">
        <v>30203</v>
      </c>
      <c r="Z177" s="136">
        <v>33993</v>
      </c>
      <c r="AA177" s="135">
        <v>12014</v>
      </c>
      <c r="AB177" s="135">
        <v>9111</v>
      </c>
      <c r="AC177" s="135">
        <v>15376</v>
      </c>
      <c r="AD177" s="135">
        <v>11509</v>
      </c>
      <c r="AE177" s="135">
        <v>10546</v>
      </c>
      <c r="AF177" s="135">
        <v>11165</v>
      </c>
      <c r="AG177" s="135">
        <v>12594</v>
      </c>
      <c r="AH177" s="135">
        <v>16149</v>
      </c>
      <c r="AI177" s="135">
        <v>14199</v>
      </c>
      <c r="AJ177" s="135">
        <v>10422</v>
      </c>
      <c r="AK177" s="135">
        <v>20359</v>
      </c>
      <c r="AL177" s="135">
        <v>14460</v>
      </c>
      <c r="AM177" s="135">
        <v>15214</v>
      </c>
      <c r="AN177" s="135">
        <v>7931</v>
      </c>
      <c r="AO177" s="135">
        <v>17936</v>
      </c>
      <c r="AP177" s="135">
        <v>16374</v>
      </c>
      <c r="AQ177" s="135">
        <v>10574</v>
      </c>
      <c r="AR177" s="135">
        <v>-1462</v>
      </c>
      <c r="AS177" s="135">
        <v>20282</v>
      </c>
      <c r="AT177" s="135">
        <v>9782</v>
      </c>
      <c r="AU177" s="135">
        <v>10429</v>
      </c>
      <c r="AV177" s="135">
        <v>9893</v>
      </c>
      <c r="AW177" s="135">
        <v>11403</v>
      </c>
      <c r="AX177" s="135">
        <v>-183</v>
      </c>
      <c r="AY177" s="135">
        <v>6640</v>
      </c>
      <c r="AZ177" s="135">
        <v>13669</v>
      </c>
      <c r="BA177" s="135">
        <v>14449</v>
      </c>
      <c r="BB177" s="135">
        <v>13071</v>
      </c>
      <c r="BC177" s="135">
        <v>21039</v>
      </c>
      <c r="BD177" s="135">
        <v>12900</v>
      </c>
      <c r="BE177" s="135">
        <v>17303</v>
      </c>
      <c r="BF177" s="135">
        <v>13541</v>
      </c>
      <c r="BG177" s="135">
        <v>20452</v>
      </c>
    </row>
    <row r="178" spans="1:59">
      <c r="A178" s="134" t="s">
        <v>185</v>
      </c>
      <c r="B178" s="135">
        <v>9</v>
      </c>
      <c r="C178" s="135">
        <v>25</v>
      </c>
      <c r="D178" s="135">
        <v>22</v>
      </c>
      <c r="E178" s="135">
        <v>20</v>
      </c>
      <c r="F178" s="135">
        <v>19</v>
      </c>
      <c r="G178" s="135">
        <v>19</v>
      </c>
      <c r="H178" s="135">
        <v>18</v>
      </c>
      <c r="I178" s="136">
        <v>16</v>
      </c>
      <c r="J178" s="135">
        <v>4</v>
      </c>
      <c r="K178" s="135">
        <v>5</v>
      </c>
      <c r="L178" s="135">
        <v>8</v>
      </c>
      <c r="M178" s="135">
        <v>17</v>
      </c>
      <c r="N178" s="135">
        <v>5</v>
      </c>
      <c r="O178" s="135">
        <v>17</v>
      </c>
      <c r="P178" s="135">
        <v>10</v>
      </c>
      <c r="Q178" s="135">
        <v>10</v>
      </c>
      <c r="R178" s="135">
        <v>13</v>
      </c>
      <c r="S178" s="135">
        <v>6</v>
      </c>
      <c r="T178" s="135">
        <v>8</v>
      </c>
      <c r="U178" s="135">
        <v>11</v>
      </c>
      <c r="V178" s="135">
        <v>8</v>
      </c>
      <c r="W178" s="135">
        <v>10</v>
      </c>
      <c r="X178" s="135">
        <v>7</v>
      </c>
      <c r="Y178" s="135">
        <v>9</v>
      </c>
      <c r="Z178" s="136">
        <v>42</v>
      </c>
      <c r="AA178" s="135">
        <v>1</v>
      </c>
      <c r="AB178" s="135">
        <v>4</v>
      </c>
      <c r="AC178" s="135">
        <v>1</v>
      </c>
      <c r="AD178" s="135">
        <v>3</v>
      </c>
      <c r="AE178" s="135">
        <v>5</v>
      </c>
      <c r="AF178" s="135">
        <v>18</v>
      </c>
      <c r="AG178" s="135">
        <v>-1</v>
      </c>
      <c r="AH178" s="135">
        <v>3</v>
      </c>
      <c r="AI178" s="135">
        <v>2</v>
      </c>
      <c r="AJ178" s="135">
        <v>5</v>
      </c>
      <c r="AK178" s="135">
        <v>12</v>
      </c>
      <c r="AL178" s="135">
        <v>5</v>
      </c>
      <c r="AM178" s="135">
        <v>5</v>
      </c>
      <c r="AN178" s="135">
        <v>7</v>
      </c>
      <c r="AO178" s="135">
        <v>3</v>
      </c>
      <c r="AP178" s="135">
        <v>8</v>
      </c>
      <c r="AQ178" s="135">
        <v>5</v>
      </c>
      <c r="AR178" s="135">
        <v>4</v>
      </c>
      <c r="AS178" s="135">
        <v>2</v>
      </c>
      <c r="AT178" s="135">
        <v>5</v>
      </c>
      <c r="AU178" s="135">
        <v>3</v>
      </c>
      <c r="AV178" s="135">
        <v>8</v>
      </c>
      <c r="AW178" s="135">
        <v>3</v>
      </c>
      <c r="AX178" s="135">
        <v>5</v>
      </c>
      <c r="AY178" s="135">
        <v>3</v>
      </c>
      <c r="AZ178" s="135">
        <v>8</v>
      </c>
      <c r="BA178" s="135">
        <v>2</v>
      </c>
      <c r="BB178" s="135">
        <v>4</v>
      </c>
      <c r="BC178" s="135">
        <v>3</v>
      </c>
      <c r="BD178" s="135">
        <v>23</v>
      </c>
      <c r="BE178" s="135">
        <v>-14</v>
      </c>
      <c r="BF178" s="135">
        <v>27</v>
      </c>
      <c r="BG178" s="135">
        <v>15</v>
      </c>
    </row>
    <row r="179" spans="1:59">
      <c r="A179" s="134" t="s">
        <v>186</v>
      </c>
      <c r="B179" s="135">
        <v>-67</v>
      </c>
      <c r="C179" s="135">
        <v>-326</v>
      </c>
      <c r="D179" s="135">
        <v>-812</v>
      </c>
      <c r="E179" s="135">
        <v>-759</v>
      </c>
      <c r="F179" s="135">
        <v>-1728</v>
      </c>
      <c r="G179" s="135">
        <v>-2641</v>
      </c>
      <c r="H179" s="135">
        <v>-3323</v>
      </c>
      <c r="I179" s="136">
        <v>-3767</v>
      </c>
      <c r="J179" s="135">
        <v>-35</v>
      </c>
      <c r="K179" s="135">
        <v>-32</v>
      </c>
      <c r="L179" s="135">
        <v>-85</v>
      </c>
      <c r="M179" s="135">
        <v>-241</v>
      </c>
      <c r="N179" s="135">
        <v>-333</v>
      </c>
      <c r="O179" s="135">
        <v>-479</v>
      </c>
      <c r="P179" s="135">
        <v>-357</v>
      </c>
      <c r="Q179" s="135">
        <v>-402</v>
      </c>
      <c r="R179" s="135">
        <v>-869</v>
      </c>
      <c r="S179" s="135">
        <v>-859</v>
      </c>
      <c r="T179" s="135">
        <v>-894</v>
      </c>
      <c r="U179" s="135">
        <v>-1747</v>
      </c>
      <c r="V179" s="135">
        <v>-1654</v>
      </c>
      <c r="W179" s="135">
        <v>-1669</v>
      </c>
      <c r="X179" s="135">
        <v>-1927</v>
      </c>
      <c r="Y179" s="135">
        <v>-1840</v>
      </c>
      <c r="Z179" s="136">
        <v>-1875</v>
      </c>
      <c r="AA179" s="135">
        <v>-18</v>
      </c>
      <c r="AB179" s="135">
        <v>-18</v>
      </c>
      <c r="AC179" s="135">
        <v>-14</v>
      </c>
      <c r="AD179" s="135">
        <v>-14</v>
      </c>
      <c r="AE179" s="135">
        <v>-71</v>
      </c>
      <c r="AF179" s="135">
        <v>-69</v>
      </c>
      <c r="AG179" s="135">
        <v>-172</v>
      </c>
      <c r="AH179" s="135">
        <v>-139</v>
      </c>
      <c r="AI179" s="135">
        <v>-194</v>
      </c>
      <c r="AJ179" s="135">
        <v>-250</v>
      </c>
      <c r="AK179" s="135">
        <v>-229</v>
      </c>
      <c r="AL179" s="135">
        <v>-144</v>
      </c>
      <c r="AM179" s="135">
        <v>-213</v>
      </c>
      <c r="AN179" s="135">
        <v>-137</v>
      </c>
      <c r="AO179" s="135">
        <v>-265</v>
      </c>
      <c r="AP179" s="135">
        <v>-423</v>
      </c>
      <c r="AQ179" s="135">
        <v>-446</v>
      </c>
      <c r="AR179" s="135">
        <v>-390</v>
      </c>
      <c r="AS179" s="135">
        <v>-469</v>
      </c>
      <c r="AT179" s="135">
        <v>-435</v>
      </c>
      <c r="AU179" s="135">
        <v>-459</v>
      </c>
      <c r="AV179" s="135">
        <v>-1339</v>
      </c>
      <c r="AW179" s="135">
        <v>-408</v>
      </c>
      <c r="AX179" s="135">
        <v>-1279</v>
      </c>
      <c r="AY179" s="135">
        <v>-375</v>
      </c>
      <c r="AZ179" s="135">
        <v>-1300</v>
      </c>
      <c r="BA179" s="135">
        <v>-369</v>
      </c>
      <c r="BB179" s="135">
        <v>-1462</v>
      </c>
      <c r="BC179" s="135">
        <v>-465</v>
      </c>
      <c r="BD179" s="135">
        <v>-1441</v>
      </c>
      <c r="BE179" s="135">
        <v>-399</v>
      </c>
      <c r="BF179" s="135">
        <v>-1345</v>
      </c>
      <c r="BG179" s="135">
        <v>-530</v>
      </c>
    </row>
    <row r="180" spans="1:59">
      <c r="A180" s="134" t="s">
        <v>187</v>
      </c>
      <c r="B180" s="135">
        <v>-7785</v>
      </c>
      <c r="C180" s="135">
        <v>-7222</v>
      </c>
      <c r="D180" s="135">
        <v>-6863</v>
      </c>
      <c r="E180" s="135">
        <v>-9107</v>
      </c>
      <c r="F180" s="135">
        <v>-4659</v>
      </c>
      <c r="G180" s="135">
        <v>-4067</v>
      </c>
      <c r="H180" s="135">
        <v>-1901</v>
      </c>
      <c r="I180" s="136">
        <v>-12374</v>
      </c>
      <c r="J180" s="135">
        <v>-4613</v>
      </c>
      <c r="K180" s="135">
        <v>-3172</v>
      </c>
      <c r="L180" s="135">
        <v>-4695</v>
      </c>
      <c r="M180" s="135">
        <v>-2527</v>
      </c>
      <c r="N180" s="135">
        <v>-3821</v>
      </c>
      <c r="O180" s="135">
        <v>-3042</v>
      </c>
      <c r="P180" s="135">
        <v>-5119</v>
      </c>
      <c r="Q180" s="135">
        <v>-3988</v>
      </c>
      <c r="R180" s="135">
        <v>-3497</v>
      </c>
      <c r="S180" s="135">
        <v>-1162</v>
      </c>
      <c r="T180" s="135">
        <v>-3671</v>
      </c>
      <c r="U180" s="135">
        <v>-396</v>
      </c>
      <c r="V180" s="135"/>
      <c r="W180" s="135"/>
      <c r="X180" s="135"/>
      <c r="Y180" s="135"/>
      <c r="Z180" s="136">
        <v>-3693</v>
      </c>
      <c r="AA180" s="135">
        <v>-396</v>
      </c>
      <c r="AB180" s="135">
        <v>-3164</v>
      </c>
      <c r="AC180" s="135">
        <v>-8</v>
      </c>
      <c r="AD180" s="135">
        <v>-4484</v>
      </c>
      <c r="AE180" s="135">
        <v>-211</v>
      </c>
      <c r="AF180" s="135">
        <v>-2679</v>
      </c>
      <c r="AG180" s="135">
        <v>152</v>
      </c>
      <c r="AH180" s="135">
        <v>-4142</v>
      </c>
      <c r="AI180" s="135">
        <v>321</v>
      </c>
      <c r="AJ180" s="135">
        <v>-2909</v>
      </c>
      <c r="AK180" s="135">
        <v>-133</v>
      </c>
      <c r="AL180" s="135">
        <v>-4540</v>
      </c>
      <c r="AM180" s="135">
        <v>-579</v>
      </c>
      <c r="AN180" s="135">
        <v>-3694</v>
      </c>
      <c r="AO180" s="135">
        <v>-294</v>
      </c>
      <c r="AP180" s="135">
        <v>-3441</v>
      </c>
      <c r="AQ180" s="135">
        <v>-56</v>
      </c>
      <c r="AR180" s="135">
        <v>-560</v>
      </c>
      <c r="AS180" s="135">
        <v>-602</v>
      </c>
      <c r="AT180" s="135">
        <v>-1092</v>
      </c>
      <c r="AU180" s="135">
        <v>-2579</v>
      </c>
      <c r="AV180" s="135">
        <v>-391</v>
      </c>
      <c r="AW180" s="135">
        <v>-5</v>
      </c>
      <c r="AX180" s="135">
        <v>-3007</v>
      </c>
      <c r="AY180" s="135"/>
      <c r="AZ180" s="135"/>
      <c r="BA180" s="135"/>
      <c r="BB180" s="135">
        <v>-7068</v>
      </c>
      <c r="BC180" s="135"/>
      <c r="BD180" s="135"/>
      <c r="BE180" s="135"/>
      <c r="BF180" s="135">
        <v>-5893</v>
      </c>
      <c r="BG180" s="135">
        <v>2200</v>
      </c>
    </row>
    <row r="181" spans="1:59">
      <c r="A181" s="134" t="s">
        <v>188</v>
      </c>
      <c r="B181" s="135">
        <v>39627</v>
      </c>
      <c r="C181" s="135">
        <v>38290</v>
      </c>
      <c r="D181" s="135">
        <v>53476</v>
      </c>
      <c r="E181" s="135">
        <v>45695</v>
      </c>
      <c r="F181" s="135">
        <v>39400</v>
      </c>
      <c r="G181" s="135">
        <v>34818</v>
      </c>
      <c r="H181" s="135">
        <v>29369</v>
      </c>
      <c r="I181" s="136">
        <v>48188</v>
      </c>
      <c r="J181" s="135">
        <v>18338</v>
      </c>
      <c r="K181" s="135">
        <v>21289</v>
      </c>
      <c r="L181" s="135">
        <v>17283</v>
      </c>
      <c r="M181" s="135">
        <v>21007</v>
      </c>
      <c r="N181" s="135">
        <v>26198</v>
      </c>
      <c r="O181" s="135">
        <v>27278</v>
      </c>
      <c r="P181" s="135">
        <v>24208</v>
      </c>
      <c r="Q181" s="135">
        <v>21487</v>
      </c>
      <c r="R181" s="135">
        <v>22594</v>
      </c>
      <c r="S181" s="135">
        <v>16806</v>
      </c>
      <c r="T181" s="135">
        <v>15654</v>
      </c>
      <c r="U181" s="135">
        <v>19164</v>
      </c>
      <c r="V181" s="135">
        <v>4985</v>
      </c>
      <c r="W181" s="135">
        <v>24384</v>
      </c>
      <c r="X181" s="135">
        <v>24353</v>
      </c>
      <c r="Y181" s="135">
        <v>23835</v>
      </c>
      <c r="Z181" s="136">
        <v>28467</v>
      </c>
      <c r="AA181" s="135">
        <v>11600</v>
      </c>
      <c r="AB181" s="135">
        <v>5935</v>
      </c>
      <c r="AC181" s="135">
        <v>15354</v>
      </c>
      <c r="AD181" s="135">
        <v>7013</v>
      </c>
      <c r="AE181" s="135">
        <v>10270</v>
      </c>
      <c r="AF181" s="135">
        <v>8435</v>
      </c>
      <c r="AG181" s="135">
        <v>12572</v>
      </c>
      <c r="AH181" s="135">
        <v>11870</v>
      </c>
      <c r="AI181" s="135">
        <v>14328</v>
      </c>
      <c r="AJ181" s="135">
        <v>7269</v>
      </c>
      <c r="AK181" s="135">
        <v>20009</v>
      </c>
      <c r="AL181" s="135">
        <v>9780</v>
      </c>
      <c r="AM181" s="135">
        <v>14428</v>
      </c>
      <c r="AN181" s="135">
        <v>4106</v>
      </c>
      <c r="AO181" s="135">
        <v>17381</v>
      </c>
      <c r="AP181" s="135">
        <v>12518</v>
      </c>
      <c r="AQ181" s="135">
        <v>10076</v>
      </c>
      <c r="AR181" s="135">
        <v>-2407</v>
      </c>
      <c r="AS181" s="135">
        <v>19213</v>
      </c>
      <c r="AT181" s="135">
        <v>8261</v>
      </c>
      <c r="AU181" s="135">
        <v>7393</v>
      </c>
      <c r="AV181" s="135">
        <v>8171</v>
      </c>
      <c r="AW181" s="135">
        <v>10993</v>
      </c>
      <c r="AX181" s="135">
        <v>-4465</v>
      </c>
      <c r="AY181" s="135">
        <v>9450</v>
      </c>
      <c r="AZ181" s="135">
        <v>10304</v>
      </c>
      <c r="BA181" s="135">
        <v>14080</v>
      </c>
      <c r="BB181" s="135">
        <v>4545</v>
      </c>
      <c r="BC181" s="135">
        <v>19808</v>
      </c>
      <c r="BD181" s="135">
        <v>7344</v>
      </c>
      <c r="BE181" s="135">
        <v>16491</v>
      </c>
      <c r="BF181" s="135">
        <v>6330</v>
      </c>
      <c r="BG181" s="135">
        <v>22137</v>
      </c>
    </row>
    <row r="182" spans="1:59">
      <c r="A182" s="134" t="s">
        <v>189</v>
      </c>
      <c r="B182" s="135">
        <v>-21456</v>
      </c>
      <c r="C182" s="135">
        <v>-28509</v>
      </c>
      <c r="D182" s="135">
        <v>-37882</v>
      </c>
      <c r="E182" s="135">
        <v>-42845</v>
      </c>
      <c r="F182" s="135">
        <v>-17788</v>
      </c>
      <c r="G182" s="135">
        <v>-12412</v>
      </c>
      <c r="H182" s="135">
        <v>-13130</v>
      </c>
      <c r="I182" s="136">
        <v>-23099</v>
      </c>
      <c r="J182" s="135">
        <v>-8705</v>
      </c>
      <c r="K182" s="135">
        <v>-12751</v>
      </c>
      <c r="L182" s="135">
        <v>-10873</v>
      </c>
      <c r="M182" s="135">
        <v>-17636</v>
      </c>
      <c r="N182" s="135">
        <v>-12124</v>
      </c>
      <c r="O182" s="135">
        <v>-25758</v>
      </c>
      <c r="P182" s="135">
        <v>-21777</v>
      </c>
      <c r="Q182" s="135">
        <v>-21068</v>
      </c>
      <c r="R182" s="135">
        <v>-11102</v>
      </c>
      <c r="S182" s="135">
        <v>-6686</v>
      </c>
      <c r="T182" s="135">
        <v>-5734</v>
      </c>
      <c r="U182" s="135">
        <v>-6678</v>
      </c>
      <c r="V182" s="135">
        <v>-5556</v>
      </c>
      <c r="W182" s="135">
        <v>-7574</v>
      </c>
      <c r="X182" s="135">
        <v>-8896</v>
      </c>
      <c r="Y182" s="135">
        <v>-14203</v>
      </c>
      <c r="Z182" s="136">
        <v>-10364</v>
      </c>
      <c r="AA182" s="135">
        <v>-4879</v>
      </c>
      <c r="AB182" s="135">
        <v>-4492</v>
      </c>
      <c r="AC182" s="135">
        <v>-8259</v>
      </c>
      <c r="AD182" s="135">
        <v>-4495</v>
      </c>
      <c r="AE182" s="135">
        <v>-6378</v>
      </c>
      <c r="AF182" s="135">
        <v>-9691</v>
      </c>
      <c r="AG182" s="135">
        <v>-7945</v>
      </c>
      <c r="AH182" s="135">
        <v>-6162</v>
      </c>
      <c r="AI182" s="135">
        <v>-5962</v>
      </c>
      <c r="AJ182" s="135">
        <v>-9286</v>
      </c>
      <c r="AK182" s="135">
        <v>-16472</v>
      </c>
      <c r="AL182" s="135">
        <v>-8027</v>
      </c>
      <c r="AM182" s="135">
        <v>-13750</v>
      </c>
      <c r="AN182" s="135">
        <v>-13459</v>
      </c>
      <c r="AO182" s="135">
        <v>-7609</v>
      </c>
      <c r="AP182" s="135">
        <v>-5460</v>
      </c>
      <c r="AQ182" s="135">
        <v>-5642</v>
      </c>
      <c r="AR182" s="135">
        <v>-3681</v>
      </c>
      <c r="AS182" s="135">
        <v>-3005</v>
      </c>
      <c r="AT182" s="135">
        <v>-2700</v>
      </c>
      <c r="AU182" s="135">
        <v>-3034</v>
      </c>
      <c r="AV182" s="135">
        <v>-3296</v>
      </c>
      <c r="AW182" s="135">
        <v>-3382</v>
      </c>
      <c r="AX182" s="135">
        <v>-2546</v>
      </c>
      <c r="AY182" s="135">
        <v>-3010</v>
      </c>
      <c r="AZ182" s="135">
        <v>-4056</v>
      </c>
      <c r="BA182" s="135">
        <v>-3518</v>
      </c>
      <c r="BB182" s="135">
        <v>-2683</v>
      </c>
      <c r="BC182" s="135">
        <v>-6213</v>
      </c>
      <c r="BD182" s="135">
        <v>-7265</v>
      </c>
      <c r="BE182" s="135">
        <v>-6938</v>
      </c>
      <c r="BF182" s="135">
        <v>-4127</v>
      </c>
      <c r="BG182" s="135">
        <v>-6237</v>
      </c>
    </row>
    <row r="183" spans="1:59">
      <c r="A183" s="134" t="s">
        <v>190</v>
      </c>
      <c r="B183" s="135">
        <v>12</v>
      </c>
      <c r="C183" s="135">
        <v>9</v>
      </c>
      <c r="D183" s="135">
        <v>14</v>
      </c>
      <c r="E183" s="135">
        <v>13</v>
      </c>
      <c r="F183" s="135">
        <v>51</v>
      </c>
      <c r="G183" s="135">
        <v>1690</v>
      </c>
      <c r="H183" s="135">
        <v>12</v>
      </c>
      <c r="I183" s="136">
        <v>3091</v>
      </c>
      <c r="J183" s="135">
        <v>10</v>
      </c>
      <c r="K183" s="135">
        <v>2</v>
      </c>
      <c r="L183" s="135">
        <v>0</v>
      </c>
      <c r="M183" s="135">
        <v>9</v>
      </c>
      <c r="N183" s="135">
        <v>10</v>
      </c>
      <c r="O183" s="135">
        <v>4</v>
      </c>
      <c r="P183" s="135">
        <v>1</v>
      </c>
      <c r="Q183" s="135">
        <v>12</v>
      </c>
      <c r="R183" s="135">
        <v>32</v>
      </c>
      <c r="S183" s="135">
        <v>19</v>
      </c>
      <c r="T183" s="135">
        <v>35</v>
      </c>
      <c r="U183" s="135">
        <v>1655</v>
      </c>
      <c r="V183" s="135">
        <v>7</v>
      </c>
      <c r="W183" s="135">
        <v>5</v>
      </c>
      <c r="X183" s="135">
        <v>3</v>
      </c>
      <c r="Y183" s="135">
        <v>3088</v>
      </c>
      <c r="Z183" s="136">
        <v>0</v>
      </c>
      <c r="AA183" s="135">
        <v>2</v>
      </c>
      <c r="AB183" s="135">
        <v>1</v>
      </c>
      <c r="AC183" s="135">
        <v>1</v>
      </c>
      <c r="AD183" s="135">
        <v>0</v>
      </c>
      <c r="AE183" s="135">
        <v>0</v>
      </c>
      <c r="AF183" s="135">
        <v>3</v>
      </c>
      <c r="AG183" s="135">
        <v>6</v>
      </c>
      <c r="AH183" s="135">
        <v>8</v>
      </c>
      <c r="AI183" s="135">
        <v>2</v>
      </c>
      <c r="AJ183" s="135">
        <v>0</v>
      </c>
      <c r="AK183" s="135">
        <v>4</v>
      </c>
      <c r="AL183" s="135">
        <v>0</v>
      </c>
      <c r="AM183" s="135">
        <v>1</v>
      </c>
      <c r="AN183" s="135">
        <v>10</v>
      </c>
      <c r="AO183" s="135">
        <v>2</v>
      </c>
      <c r="AP183" s="135">
        <v>4</v>
      </c>
      <c r="AQ183" s="135">
        <v>28</v>
      </c>
      <c r="AR183" s="135">
        <v>7</v>
      </c>
      <c r="AS183" s="135">
        <v>12</v>
      </c>
      <c r="AT183" s="135">
        <v>1</v>
      </c>
      <c r="AU183" s="135">
        <v>34</v>
      </c>
      <c r="AV183" s="135">
        <v>105</v>
      </c>
      <c r="AW183" s="135">
        <v>1550</v>
      </c>
      <c r="AX183" s="135">
        <v>1</v>
      </c>
      <c r="AY183" s="135">
        <v>6</v>
      </c>
      <c r="AZ183" s="135">
        <v>5</v>
      </c>
      <c r="BA183" s="135">
        <v>0</v>
      </c>
      <c r="BB183" s="135">
        <v>1</v>
      </c>
      <c r="BC183" s="135">
        <v>2</v>
      </c>
      <c r="BD183" s="135">
        <v>100</v>
      </c>
      <c r="BE183" s="135">
        <v>2988</v>
      </c>
      <c r="BF183" s="135"/>
      <c r="BG183" s="135"/>
    </row>
    <row r="184" spans="1:59">
      <c r="A184" s="134" t="s">
        <v>191</v>
      </c>
      <c r="B184" s="135">
        <v>0</v>
      </c>
      <c r="C184" s="135">
        <v>1</v>
      </c>
      <c r="D184" s="135"/>
      <c r="E184" s="135"/>
      <c r="F184" s="135"/>
      <c r="G184" s="135"/>
      <c r="H184" s="135"/>
      <c r="I184" s="136">
        <v>1063</v>
      </c>
      <c r="J184" s="135"/>
      <c r="K184" s="135"/>
      <c r="L184" s="135"/>
      <c r="M184" s="135"/>
      <c r="N184" s="135"/>
      <c r="O184" s="135"/>
      <c r="P184" s="135"/>
      <c r="Q184" s="135"/>
      <c r="R184" s="135"/>
      <c r="S184" s="135"/>
      <c r="T184" s="135"/>
      <c r="U184" s="135"/>
      <c r="V184" s="135"/>
      <c r="W184" s="135"/>
      <c r="X184" s="135">
        <v>1063</v>
      </c>
      <c r="Y184" s="135">
        <v>0</v>
      </c>
      <c r="Z184" s="136">
        <v>2</v>
      </c>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v>1063</v>
      </c>
      <c r="BC184" s="135">
        <v>0</v>
      </c>
      <c r="BD184" s="135">
        <v>0</v>
      </c>
      <c r="BE184" s="135">
        <v>0</v>
      </c>
      <c r="BF184" s="135">
        <v>3</v>
      </c>
      <c r="BG184" s="135">
        <v>-1</v>
      </c>
    </row>
    <row r="185" spans="1:59">
      <c r="A185" s="134" t="s">
        <v>192</v>
      </c>
      <c r="B185" s="135">
        <v>-1006</v>
      </c>
      <c r="C185" s="135">
        <v>-1158</v>
      </c>
      <c r="D185" s="135">
        <v>-877</v>
      </c>
      <c r="E185" s="135">
        <v>-1760</v>
      </c>
      <c r="F185" s="135">
        <v>-1881</v>
      </c>
      <c r="G185" s="135">
        <v>-2174</v>
      </c>
      <c r="H185" s="135">
        <v>-2905</v>
      </c>
      <c r="I185" s="136">
        <v>-3328</v>
      </c>
      <c r="J185" s="135">
        <v>-422</v>
      </c>
      <c r="K185" s="135">
        <v>-584</v>
      </c>
      <c r="L185" s="135">
        <v>-472</v>
      </c>
      <c r="M185" s="135">
        <v>-686</v>
      </c>
      <c r="N185" s="135">
        <v>-473</v>
      </c>
      <c r="O185" s="135">
        <v>-404</v>
      </c>
      <c r="P185" s="135">
        <v>-675</v>
      </c>
      <c r="Q185" s="135">
        <v>-1085</v>
      </c>
      <c r="R185" s="135">
        <v>-847</v>
      </c>
      <c r="S185" s="135">
        <v>-1034</v>
      </c>
      <c r="T185" s="135">
        <v>-1035</v>
      </c>
      <c r="U185" s="135">
        <v>-1139</v>
      </c>
      <c r="V185" s="135">
        <v>-1338</v>
      </c>
      <c r="W185" s="135">
        <v>-1567</v>
      </c>
      <c r="X185" s="135">
        <v>-910</v>
      </c>
      <c r="Y185" s="135">
        <v>-2418</v>
      </c>
      <c r="Z185" s="136">
        <v>-1671</v>
      </c>
      <c r="AA185" s="135">
        <v>-307</v>
      </c>
      <c r="AB185" s="135">
        <v>-278</v>
      </c>
      <c r="AC185" s="135">
        <v>-306</v>
      </c>
      <c r="AD185" s="135">
        <v>-243</v>
      </c>
      <c r="AE185" s="135">
        <v>-229</v>
      </c>
      <c r="AF185" s="135">
        <v>-411</v>
      </c>
      <c r="AG185" s="135">
        <v>-275</v>
      </c>
      <c r="AH185" s="135">
        <v>-242</v>
      </c>
      <c r="AI185" s="135">
        <v>-231</v>
      </c>
      <c r="AJ185" s="135">
        <v>-246</v>
      </c>
      <c r="AK185" s="135">
        <v>-158</v>
      </c>
      <c r="AL185" s="135">
        <v>-271</v>
      </c>
      <c r="AM185" s="135">
        <v>-404</v>
      </c>
      <c r="AN185" s="135">
        <v>-437</v>
      </c>
      <c r="AO185" s="135">
        <v>-648</v>
      </c>
      <c r="AP185" s="135">
        <v>-367</v>
      </c>
      <c r="AQ185" s="135">
        <v>-480</v>
      </c>
      <c r="AR185" s="135">
        <v>-489</v>
      </c>
      <c r="AS185" s="135">
        <v>-545</v>
      </c>
      <c r="AT185" s="135">
        <v>-362</v>
      </c>
      <c r="AU185" s="135">
        <v>-673</v>
      </c>
      <c r="AV185" s="135">
        <v>-534</v>
      </c>
      <c r="AW185" s="135">
        <v>-605</v>
      </c>
      <c r="AX185" s="135">
        <v>-532</v>
      </c>
      <c r="AY185" s="135">
        <v>-806</v>
      </c>
      <c r="AZ185" s="135">
        <v>-651</v>
      </c>
      <c r="BA185" s="135">
        <v>-916</v>
      </c>
      <c r="BB185" s="135">
        <v>-405</v>
      </c>
      <c r="BC185" s="135">
        <v>-505</v>
      </c>
      <c r="BD185" s="135">
        <v>-1591</v>
      </c>
      <c r="BE185" s="135">
        <v>-827</v>
      </c>
      <c r="BF185" s="135">
        <v>-899</v>
      </c>
      <c r="BG185" s="135">
        <v>-772</v>
      </c>
    </row>
    <row r="186" spans="1:59">
      <c r="A186" s="134" t="s">
        <v>193</v>
      </c>
      <c r="B186" s="135"/>
      <c r="C186" s="135"/>
      <c r="D186" s="135"/>
      <c r="E186" s="135">
        <v>-242</v>
      </c>
      <c r="F186" s="135">
        <v>-508</v>
      </c>
      <c r="G186" s="135">
        <v>-716</v>
      </c>
      <c r="H186" s="135">
        <v>-303</v>
      </c>
      <c r="I186" s="136">
        <v>-258</v>
      </c>
      <c r="J186" s="135"/>
      <c r="K186" s="135"/>
      <c r="L186" s="135"/>
      <c r="M186" s="135"/>
      <c r="N186" s="135"/>
      <c r="O186" s="135"/>
      <c r="P186" s="135"/>
      <c r="Q186" s="135"/>
      <c r="R186" s="135"/>
      <c r="S186" s="135"/>
      <c r="T186" s="135"/>
      <c r="U186" s="135"/>
      <c r="V186" s="135"/>
      <c r="W186" s="135"/>
      <c r="X186" s="135"/>
      <c r="Y186" s="135"/>
      <c r="Z186" s="136">
        <v>-214</v>
      </c>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v>-59</v>
      </c>
      <c r="BG186" s="135">
        <v>-155</v>
      </c>
    </row>
    <row r="187" spans="1:59">
      <c r="A187" s="134" t="s">
        <v>194</v>
      </c>
      <c r="B187" s="135">
        <v>-871</v>
      </c>
      <c r="C187" s="135">
        <v>-547</v>
      </c>
      <c r="D187" s="135">
        <v>-458</v>
      </c>
      <c r="E187" s="135">
        <v>-8</v>
      </c>
      <c r="F187" s="135">
        <v>648</v>
      </c>
      <c r="G187" s="135">
        <v>263</v>
      </c>
      <c r="H187" s="135">
        <v>18</v>
      </c>
      <c r="I187" s="136">
        <v>12</v>
      </c>
      <c r="J187" s="135">
        <v>-737</v>
      </c>
      <c r="K187" s="135">
        <v>-134</v>
      </c>
      <c r="L187" s="135">
        <v>-178</v>
      </c>
      <c r="M187" s="135">
        <v>-369</v>
      </c>
      <c r="N187" s="135">
        <v>-168</v>
      </c>
      <c r="O187" s="135">
        <v>-290</v>
      </c>
      <c r="P187" s="135">
        <v>-200</v>
      </c>
      <c r="Q187" s="135">
        <v>192</v>
      </c>
      <c r="R187" s="135">
        <v>392</v>
      </c>
      <c r="S187" s="135">
        <v>256</v>
      </c>
      <c r="T187" s="135">
        <v>-68</v>
      </c>
      <c r="U187" s="135">
        <v>331</v>
      </c>
      <c r="V187" s="135">
        <v>-164</v>
      </c>
      <c r="W187" s="135">
        <v>182</v>
      </c>
      <c r="X187" s="135">
        <v>-323</v>
      </c>
      <c r="Y187" s="135">
        <v>335</v>
      </c>
      <c r="Z187" s="136">
        <v>-2390</v>
      </c>
      <c r="AA187" s="135">
        <v>-609</v>
      </c>
      <c r="AB187" s="135">
        <v>-166</v>
      </c>
      <c r="AC187" s="135">
        <v>32</v>
      </c>
      <c r="AD187" s="135">
        <v>-127</v>
      </c>
      <c r="AE187" s="135">
        <v>-51</v>
      </c>
      <c r="AF187" s="135">
        <v>-32823</v>
      </c>
      <c r="AG187" s="135">
        <v>32454</v>
      </c>
      <c r="AH187" s="135">
        <v>76</v>
      </c>
      <c r="AI187" s="135">
        <v>-244</v>
      </c>
      <c r="AJ187" s="135">
        <v>-19</v>
      </c>
      <c r="AK187" s="135">
        <v>-271</v>
      </c>
      <c r="AL187" s="135">
        <v>-79</v>
      </c>
      <c r="AM187" s="135">
        <v>-121</v>
      </c>
      <c r="AN187" s="135">
        <v>-29</v>
      </c>
      <c r="AO187" s="135">
        <v>221</v>
      </c>
      <c r="AP187" s="135">
        <v>490</v>
      </c>
      <c r="AQ187" s="135">
        <v>-98</v>
      </c>
      <c r="AR187" s="135">
        <v>-49</v>
      </c>
      <c r="AS187" s="135">
        <v>305</v>
      </c>
      <c r="AT187" s="135">
        <v>-47</v>
      </c>
      <c r="AU187" s="135">
        <v>-21</v>
      </c>
      <c r="AV187" s="135">
        <v>-162</v>
      </c>
      <c r="AW187" s="135">
        <v>493</v>
      </c>
      <c r="AX187" s="135">
        <v>-53</v>
      </c>
      <c r="AY187" s="135">
        <v>-111</v>
      </c>
      <c r="AZ187" s="135">
        <v>-50</v>
      </c>
      <c r="BA187" s="135">
        <v>232</v>
      </c>
      <c r="BB187" s="135">
        <v>-77</v>
      </c>
      <c r="BC187" s="135">
        <v>-246</v>
      </c>
      <c r="BD187" s="135">
        <v>-1876</v>
      </c>
      <c r="BE187" s="135">
        <v>2211</v>
      </c>
      <c r="BF187" s="135">
        <v>-1107</v>
      </c>
      <c r="BG187" s="135">
        <v>-1283</v>
      </c>
    </row>
    <row r="188" spans="1:59">
      <c r="A188" s="134" t="s">
        <v>195</v>
      </c>
      <c r="B188" s="135">
        <v>-27148</v>
      </c>
      <c r="C188" s="135">
        <v>-72769</v>
      </c>
      <c r="D188" s="135">
        <v>-43095</v>
      </c>
      <c r="E188" s="135">
        <v>-49454</v>
      </c>
      <c r="F188" s="135">
        <v>-21819</v>
      </c>
      <c r="G188" s="135">
        <v>-12349</v>
      </c>
      <c r="H188" s="135">
        <v>-17357</v>
      </c>
      <c r="I188" s="136">
        <v>-25661</v>
      </c>
      <c r="J188" s="135">
        <v>-12014</v>
      </c>
      <c r="K188" s="135">
        <v>-15134</v>
      </c>
      <c r="L188" s="135">
        <v>-28884</v>
      </c>
      <c r="M188" s="135">
        <v>-43885</v>
      </c>
      <c r="N188" s="135">
        <v>-14706</v>
      </c>
      <c r="O188" s="135">
        <v>-28389</v>
      </c>
      <c r="P188" s="135">
        <v>-24792</v>
      </c>
      <c r="Q188" s="135">
        <v>-24662</v>
      </c>
      <c r="R188" s="135">
        <v>-13163</v>
      </c>
      <c r="S188" s="135">
        <v>-8656</v>
      </c>
      <c r="T188" s="135">
        <v>-7437</v>
      </c>
      <c r="U188" s="135">
        <v>-4912</v>
      </c>
      <c r="V188" s="135">
        <v>-7535</v>
      </c>
      <c r="W188" s="135">
        <v>-9822</v>
      </c>
      <c r="X188" s="135">
        <v>-10111</v>
      </c>
      <c r="Y188" s="135">
        <v>-15550</v>
      </c>
      <c r="Z188" s="136">
        <v>-14638</v>
      </c>
      <c r="AA188" s="135">
        <v>-7000</v>
      </c>
      <c r="AB188" s="135">
        <v>-5752</v>
      </c>
      <c r="AC188" s="135">
        <v>-9382</v>
      </c>
      <c r="AD188" s="135">
        <v>-20933</v>
      </c>
      <c r="AE188" s="135">
        <v>-7951</v>
      </c>
      <c r="AF188" s="135">
        <v>-44839</v>
      </c>
      <c r="AG188" s="135">
        <v>954</v>
      </c>
      <c r="AH188" s="135">
        <v>-7235</v>
      </c>
      <c r="AI188" s="135">
        <v>-7471</v>
      </c>
      <c r="AJ188" s="135">
        <v>-10447</v>
      </c>
      <c r="AK188" s="135">
        <v>-17942</v>
      </c>
      <c r="AL188" s="135">
        <v>-9290</v>
      </c>
      <c r="AM188" s="135">
        <v>-15502</v>
      </c>
      <c r="AN188" s="135">
        <v>-15046</v>
      </c>
      <c r="AO188" s="135">
        <v>-9616</v>
      </c>
      <c r="AP188" s="135">
        <v>-6131</v>
      </c>
      <c r="AQ188" s="135">
        <v>-7032</v>
      </c>
      <c r="AR188" s="135">
        <v>-4556</v>
      </c>
      <c r="AS188" s="135">
        <v>-4100</v>
      </c>
      <c r="AT188" s="135">
        <v>-3455</v>
      </c>
      <c r="AU188" s="135">
        <v>-3982</v>
      </c>
      <c r="AV188" s="135">
        <v>-4194</v>
      </c>
      <c r="AW188" s="135">
        <v>-718</v>
      </c>
      <c r="AX188" s="135">
        <v>-3336</v>
      </c>
      <c r="AY188" s="135">
        <v>-4199</v>
      </c>
      <c r="AZ188" s="135">
        <v>-5007</v>
      </c>
      <c r="BA188" s="135">
        <v>-4815</v>
      </c>
      <c r="BB188" s="135">
        <v>-2535</v>
      </c>
      <c r="BC188" s="135">
        <v>-7576</v>
      </c>
      <c r="BD188" s="135">
        <v>-9582</v>
      </c>
      <c r="BE188" s="135">
        <v>-5968</v>
      </c>
      <c r="BF188" s="135">
        <v>-6190</v>
      </c>
      <c r="BG188" s="135">
        <v>-8448</v>
      </c>
    </row>
    <row r="189" spans="1:59">
      <c r="A189" s="134" t="s">
        <v>196</v>
      </c>
      <c r="B189" s="135"/>
      <c r="C189" s="135">
        <v>35962</v>
      </c>
      <c r="D189" s="135">
        <v>-33547</v>
      </c>
      <c r="E189" s="135">
        <v>4334</v>
      </c>
      <c r="F189" s="135">
        <v>16749</v>
      </c>
      <c r="G189" s="135">
        <v>-12994</v>
      </c>
      <c r="H189" s="135">
        <v>-274</v>
      </c>
      <c r="I189" s="136">
        <v>-14666</v>
      </c>
      <c r="J189" s="135">
        <v>2500</v>
      </c>
      <c r="K189" s="135"/>
      <c r="L189" s="135">
        <v>-440</v>
      </c>
      <c r="M189" s="135">
        <v>36402</v>
      </c>
      <c r="N189" s="135">
        <v>-2300</v>
      </c>
      <c r="O189" s="135">
        <v>-31247</v>
      </c>
      <c r="P189" s="135">
        <v>1647</v>
      </c>
      <c r="Q189" s="135">
        <v>2687</v>
      </c>
      <c r="R189" s="135">
        <v>4257</v>
      </c>
      <c r="S189" s="135">
        <v>12492</v>
      </c>
      <c r="T189" s="135">
        <v>2134</v>
      </c>
      <c r="U189" s="135">
        <v>-15128</v>
      </c>
      <c r="V189" s="135">
        <v>-44</v>
      </c>
      <c r="W189" s="135">
        <v>-230</v>
      </c>
      <c r="X189" s="135">
        <v>0</v>
      </c>
      <c r="Y189" s="135">
        <v>-14666</v>
      </c>
      <c r="Z189" s="136">
        <v>-1495</v>
      </c>
      <c r="AA189" s="135">
        <v>-1000</v>
      </c>
      <c r="AB189" s="135"/>
      <c r="AC189" s="135"/>
      <c r="AD189" s="135">
        <v>25000</v>
      </c>
      <c r="AE189" s="135">
        <v>-25440</v>
      </c>
      <c r="AF189" s="135">
        <v>36248</v>
      </c>
      <c r="AG189" s="135">
        <v>154</v>
      </c>
      <c r="AH189" s="135">
        <v>10803</v>
      </c>
      <c r="AI189" s="135">
        <v>-13103</v>
      </c>
      <c r="AJ189" s="135">
        <v>467</v>
      </c>
      <c r="AK189" s="135">
        <v>-31714</v>
      </c>
      <c r="AL189" s="135">
        <v>4701</v>
      </c>
      <c r="AM189" s="135">
        <v>-3054</v>
      </c>
      <c r="AN189" s="135">
        <v>1440</v>
      </c>
      <c r="AO189" s="135">
        <v>1247</v>
      </c>
      <c r="AP189" s="135">
        <v>7611</v>
      </c>
      <c r="AQ189" s="135">
        <v>-3354</v>
      </c>
      <c r="AR189" s="135">
        <v>8189</v>
      </c>
      <c r="AS189" s="135">
        <v>4303</v>
      </c>
      <c r="AT189" s="135">
        <v>1015</v>
      </c>
      <c r="AU189" s="135">
        <v>1119</v>
      </c>
      <c r="AV189" s="135">
        <v>-11796</v>
      </c>
      <c r="AW189" s="135">
        <v>-3332</v>
      </c>
      <c r="AX189" s="135">
        <v>0</v>
      </c>
      <c r="AY189" s="135">
        <v>-44</v>
      </c>
      <c r="AZ189" s="135">
        <v>-233</v>
      </c>
      <c r="BA189" s="135">
        <v>3</v>
      </c>
      <c r="BB189" s="135">
        <v>0</v>
      </c>
      <c r="BC189" s="135">
        <v>0</v>
      </c>
      <c r="BD189" s="135">
        <v>-14180</v>
      </c>
      <c r="BE189" s="135">
        <v>-486</v>
      </c>
      <c r="BF189" s="135">
        <v>0</v>
      </c>
      <c r="BG189" s="135">
        <v>-1495</v>
      </c>
    </row>
    <row r="190" spans="1:59">
      <c r="A190" s="134" t="s">
        <v>197</v>
      </c>
      <c r="B190" s="135">
        <v>-6512</v>
      </c>
      <c r="C190" s="135">
        <v>-22371</v>
      </c>
      <c r="D190" s="135">
        <v>-4372</v>
      </c>
      <c r="E190" s="135">
        <v>-2664</v>
      </c>
      <c r="F190" s="135">
        <v>-8730</v>
      </c>
      <c r="G190" s="135">
        <v>-9421</v>
      </c>
      <c r="H190" s="135">
        <v>-31116</v>
      </c>
      <c r="I190" s="136">
        <v>-16010</v>
      </c>
      <c r="J190" s="135">
        <v>-3606</v>
      </c>
      <c r="K190" s="135">
        <v>-2906</v>
      </c>
      <c r="L190" s="135">
        <v>-2713</v>
      </c>
      <c r="M190" s="135">
        <v>-19658</v>
      </c>
      <c r="N190" s="135">
        <v>-2156</v>
      </c>
      <c r="O190" s="135">
        <v>-2216</v>
      </c>
      <c r="P190" s="135">
        <v>-1437</v>
      </c>
      <c r="Q190" s="135">
        <v>-1227</v>
      </c>
      <c r="R190" s="135">
        <v>-105</v>
      </c>
      <c r="S190" s="135">
        <v>-8625</v>
      </c>
      <c r="T190" s="135">
        <v>-8849</v>
      </c>
      <c r="U190" s="135">
        <v>-572</v>
      </c>
      <c r="V190" s="135">
        <v>-25585</v>
      </c>
      <c r="W190" s="135">
        <v>-5531</v>
      </c>
      <c r="X190" s="135">
        <v>-15535</v>
      </c>
      <c r="Y190" s="135">
        <v>-475</v>
      </c>
      <c r="Z190" s="136">
        <v>-10613</v>
      </c>
      <c r="AA190" s="135">
        <v>-2219</v>
      </c>
      <c r="AB190" s="135">
        <v>-1250</v>
      </c>
      <c r="AC190" s="135">
        <v>-1656</v>
      </c>
      <c r="AD190" s="135">
        <v>-1250</v>
      </c>
      <c r="AE190" s="135">
        <v>-1463</v>
      </c>
      <c r="AF190" s="135">
        <v>-1158</v>
      </c>
      <c r="AG190" s="135">
        <v>-18500</v>
      </c>
      <c r="AH190" s="135">
        <v>-1229</v>
      </c>
      <c r="AI190" s="135">
        <v>-927</v>
      </c>
      <c r="AJ190" s="135">
        <v>-1204</v>
      </c>
      <c r="AK190" s="135">
        <v>-1012</v>
      </c>
      <c r="AL190" s="135">
        <v>-1259</v>
      </c>
      <c r="AM190" s="135">
        <v>-178</v>
      </c>
      <c r="AN190" s="135">
        <v>-1258</v>
      </c>
      <c r="AO190" s="135">
        <v>31</v>
      </c>
      <c r="AP190" s="135">
        <v>-33</v>
      </c>
      <c r="AQ190" s="135">
        <v>-72</v>
      </c>
      <c r="AR190" s="135">
        <v>-5068</v>
      </c>
      <c r="AS190" s="135">
        <v>-3557</v>
      </c>
      <c r="AT190" s="135">
        <v>-3140</v>
      </c>
      <c r="AU190" s="135">
        <v>-5709</v>
      </c>
      <c r="AV190" s="135">
        <v>-211</v>
      </c>
      <c r="AW190" s="135">
        <v>-361</v>
      </c>
      <c r="AX190" s="135">
        <v>-262</v>
      </c>
      <c r="AY190" s="135">
        <v>-25323</v>
      </c>
      <c r="AZ190" s="135">
        <v>-335</v>
      </c>
      <c r="BA190" s="135">
        <v>-5196</v>
      </c>
      <c r="BB190" s="135">
        <v>-269</v>
      </c>
      <c r="BC190" s="135">
        <v>-15266</v>
      </c>
      <c r="BD190" s="135">
        <v>-225</v>
      </c>
      <c r="BE190" s="135">
        <v>-250</v>
      </c>
      <c r="BF190" s="135">
        <v>-219</v>
      </c>
      <c r="BG190" s="135">
        <v>-10394</v>
      </c>
    </row>
    <row r="191" spans="1:59">
      <c r="A191" s="134" t="s">
        <v>198</v>
      </c>
      <c r="B191" s="135">
        <v>-4294</v>
      </c>
      <c r="C191" s="135">
        <v>-4958</v>
      </c>
      <c r="D191" s="135">
        <v>-5802</v>
      </c>
      <c r="E191" s="135">
        <v>-5806</v>
      </c>
      <c r="F191" s="135">
        <v>-13669</v>
      </c>
      <c r="G191" s="135">
        <v>-14377</v>
      </c>
      <c r="H191" s="135">
        <v>-13672</v>
      </c>
      <c r="I191" s="136">
        <v>-12451</v>
      </c>
      <c r="J191" s="135">
        <v>-2070</v>
      </c>
      <c r="K191" s="135">
        <v>-2224</v>
      </c>
      <c r="L191" s="135">
        <v>-2112</v>
      </c>
      <c r="M191" s="135">
        <v>-2846</v>
      </c>
      <c r="N191" s="135">
        <v>-2701</v>
      </c>
      <c r="O191" s="135">
        <v>-3101</v>
      </c>
      <c r="P191" s="135">
        <v>-2938</v>
      </c>
      <c r="Q191" s="135">
        <v>-2868</v>
      </c>
      <c r="R191" s="135">
        <v>-6715</v>
      </c>
      <c r="S191" s="135">
        <v>-6954</v>
      </c>
      <c r="T191" s="135">
        <v>-7350</v>
      </c>
      <c r="U191" s="135">
        <v>-7027</v>
      </c>
      <c r="V191" s="135">
        <v>-7032</v>
      </c>
      <c r="W191" s="135">
        <v>-6640</v>
      </c>
      <c r="X191" s="135">
        <v>-6561</v>
      </c>
      <c r="Y191" s="135">
        <v>-5890</v>
      </c>
      <c r="Z191" s="136">
        <v>-8252</v>
      </c>
      <c r="AA191" s="135">
        <v>-1100</v>
      </c>
      <c r="AB191" s="135">
        <v>-1110</v>
      </c>
      <c r="AC191" s="135">
        <v>-1114</v>
      </c>
      <c r="AD191" s="135">
        <v>-960</v>
      </c>
      <c r="AE191" s="135">
        <v>-1152</v>
      </c>
      <c r="AF191" s="135">
        <v>-2213</v>
      </c>
      <c r="AG191" s="135">
        <v>-633</v>
      </c>
      <c r="AH191" s="135">
        <v>-1163</v>
      </c>
      <c r="AI191" s="135">
        <v>-1538</v>
      </c>
      <c r="AJ191" s="135">
        <v>-1558</v>
      </c>
      <c r="AK191" s="135">
        <v>-1543</v>
      </c>
      <c r="AL191" s="135">
        <v>-1403</v>
      </c>
      <c r="AM191" s="135">
        <v>-1535</v>
      </c>
      <c r="AN191" s="135">
        <v>-1541</v>
      </c>
      <c r="AO191" s="135">
        <v>-1327</v>
      </c>
      <c r="AP191" s="135">
        <v>-3206</v>
      </c>
      <c r="AQ191" s="135">
        <v>-3509</v>
      </c>
      <c r="AR191" s="135">
        <v>-3484</v>
      </c>
      <c r="AS191" s="135">
        <v>-3470</v>
      </c>
      <c r="AT191" s="135">
        <v>-3852</v>
      </c>
      <c r="AU191" s="135">
        <v>-3498</v>
      </c>
      <c r="AV191" s="135">
        <v>-3581</v>
      </c>
      <c r="AW191" s="135">
        <v>-3446</v>
      </c>
      <c r="AX191" s="135">
        <v>-3478</v>
      </c>
      <c r="AY191" s="135">
        <v>-3554</v>
      </c>
      <c r="AZ191" s="135">
        <v>-3715</v>
      </c>
      <c r="BA191" s="135">
        <v>-2925</v>
      </c>
      <c r="BB191" s="135">
        <v>-3016</v>
      </c>
      <c r="BC191" s="135">
        <v>-3545</v>
      </c>
      <c r="BD191" s="135">
        <v>-2503</v>
      </c>
      <c r="BE191" s="135">
        <v>-3387</v>
      </c>
      <c r="BF191" s="135">
        <v>-2888</v>
      </c>
      <c r="BG191" s="135">
        <v>-5364</v>
      </c>
    </row>
    <row r="192" spans="1:59">
      <c r="A192" s="134" t="s">
        <v>199</v>
      </c>
      <c r="B192" s="135">
        <v>-13036</v>
      </c>
      <c r="C192" s="135">
        <v>32570</v>
      </c>
      <c r="D192" s="135">
        <v>1754</v>
      </c>
      <c r="E192" s="135">
        <v>-782</v>
      </c>
      <c r="F192" s="135">
        <v>12886</v>
      </c>
      <c r="G192" s="135">
        <v>13167</v>
      </c>
      <c r="H192" s="135">
        <v>-20116</v>
      </c>
      <c r="I192" s="136">
        <v>-35633</v>
      </c>
      <c r="J192" s="135">
        <v>-10507</v>
      </c>
      <c r="K192" s="135">
        <v>-2529</v>
      </c>
      <c r="L192" s="135">
        <v>10340</v>
      </c>
      <c r="M192" s="135">
        <v>22230</v>
      </c>
      <c r="N192" s="135">
        <v>9518</v>
      </c>
      <c r="O192" s="135">
        <v>-7764</v>
      </c>
      <c r="P192" s="135">
        <v>1385</v>
      </c>
      <c r="Q192" s="135">
        <v>-2167</v>
      </c>
      <c r="R192" s="135">
        <v>-2883</v>
      </c>
      <c r="S192" s="135">
        <v>15769</v>
      </c>
      <c r="T192" s="135">
        <v>35292</v>
      </c>
      <c r="U192" s="135">
        <v>-22125</v>
      </c>
      <c r="V192" s="135">
        <v>-7414</v>
      </c>
      <c r="W192" s="135">
        <v>-12702</v>
      </c>
      <c r="X192" s="135">
        <v>-14600</v>
      </c>
      <c r="Y192" s="135">
        <v>-21033</v>
      </c>
      <c r="Z192" s="136">
        <v>-20362</v>
      </c>
      <c r="AA192" s="135">
        <v>-4257</v>
      </c>
      <c r="AB192" s="135">
        <v>185</v>
      </c>
      <c r="AC192" s="135">
        <v>-2714</v>
      </c>
      <c r="AD192" s="135">
        <v>13471</v>
      </c>
      <c r="AE192" s="135">
        <v>-3131</v>
      </c>
      <c r="AF192" s="135">
        <v>32706</v>
      </c>
      <c r="AG192" s="135">
        <v>-10476</v>
      </c>
      <c r="AH192" s="135">
        <v>-1882</v>
      </c>
      <c r="AI192" s="135">
        <v>11400</v>
      </c>
      <c r="AJ192" s="135">
        <v>-8089</v>
      </c>
      <c r="AK192" s="135">
        <v>325</v>
      </c>
      <c r="AL192" s="135">
        <v>-8888</v>
      </c>
      <c r="AM192" s="135">
        <v>10273</v>
      </c>
      <c r="AN192" s="135">
        <v>-1020</v>
      </c>
      <c r="AO192" s="135">
        <v>-1147</v>
      </c>
      <c r="AP192" s="135">
        <v>-6160</v>
      </c>
      <c r="AQ192" s="135">
        <v>3277</v>
      </c>
      <c r="AR192" s="135">
        <v>18386</v>
      </c>
      <c r="AS192" s="135">
        <v>-2617</v>
      </c>
      <c r="AT192" s="135">
        <v>42551</v>
      </c>
      <c r="AU192" s="135">
        <v>-7259</v>
      </c>
      <c r="AV192" s="135">
        <v>-15281</v>
      </c>
      <c r="AW192" s="135">
        <v>-6844</v>
      </c>
      <c r="AX192" s="135">
        <v>-3628</v>
      </c>
      <c r="AY192" s="135">
        <v>-3786</v>
      </c>
      <c r="AZ192" s="135">
        <v>-4588</v>
      </c>
      <c r="BA192" s="135">
        <v>-8114</v>
      </c>
      <c r="BB192" s="135">
        <v>-3288</v>
      </c>
      <c r="BC192" s="135">
        <v>-11312</v>
      </c>
      <c r="BD192" s="135">
        <v>-16909</v>
      </c>
      <c r="BE192" s="135">
        <v>-4124</v>
      </c>
      <c r="BF192" s="135">
        <v>-3107</v>
      </c>
      <c r="BG192" s="135">
        <v>-17255</v>
      </c>
    </row>
    <row r="193" spans="1:59">
      <c r="A193" s="134" t="s">
        <v>200</v>
      </c>
      <c r="B193" s="135">
        <v>-45</v>
      </c>
      <c r="C193" s="135">
        <v>222</v>
      </c>
      <c r="D193" s="135">
        <v>-124</v>
      </c>
      <c r="E193" s="135">
        <v>-579</v>
      </c>
      <c r="F193" s="135">
        <v>137</v>
      </c>
      <c r="G193" s="135">
        <v>890</v>
      </c>
      <c r="H193" s="135">
        <v>1374</v>
      </c>
      <c r="I193" s="136">
        <v>1340</v>
      </c>
      <c r="J193" s="135">
        <v>-35</v>
      </c>
      <c r="K193" s="135">
        <v>-10</v>
      </c>
      <c r="L193" s="135">
        <v>-24</v>
      </c>
      <c r="M193" s="135">
        <v>246</v>
      </c>
      <c r="N193" s="135">
        <v>-139</v>
      </c>
      <c r="O193" s="135">
        <v>15</v>
      </c>
      <c r="P193" s="135">
        <v>-156</v>
      </c>
      <c r="Q193" s="135">
        <v>-423</v>
      </c>
      <c r="R193" s="135">
        <v>-60</v>
      </c>
      <c r="S193" s="135">
        <v>197</v>
      </c>
      <c r="T193" s="135">
        <v>1066</v>
      </c>
      <c r="U193" s="135">
        <v>-176</v>
      </c>
      <c r="V193" s="135">
        <v>1042</v>
      </c>
      <c r="W193" s="135">
        <v>332</v>
      </c>
      <c r="X193" s="135">
        <v>98</v>
      </c>
      <c r="Y193" s="135">
        <v>1242</v>
      </c>
      <c r="Z193" s="136">
        <v>660</v>
      </c>
      <c r="AA193" s="135">
        <v>-23</v>
      </c>
      <c r="AB193" s="135">
        <v>-15</v>
      </c>
      <c r="AC193" s="135">
        <v>5</v>
      </c>
      <c r="AD193" s="135">
        <v>34</v>
      </c>
      <c r="AE193" s="135">
        <v>-58</v>
      </c>
      <c r="AF193" s="135">
        <v>78</v>
      </c>
      <c r="AG193" s="135">
        <v>168</v>
      </c>
      <c r="AH193" s="135">
        <v>26</v>
      </c>
      <c r="AI193" s="135">
        <v>-165</v>
      </c>
      <c r="AJ193" s="135">
        <v>-59</v>
      </c>
      <c r="AK193" s="135">
        <v>74</v>
      </c>
      <c r="AL193" s="135">
        <v>-277</v>
      </c>
      <c r="AM193" s="135">
        <v>121</v>
      </c>
      <c r="AN193" s="135">
        <v>-279</v>
      </c>
      <c r="AO193" s="135">
        <v>-144</v>
      </c>
      <c r="AP193" s="135">
        <v>357</v>
      </c>
      <c r="AQ193" s="135">
        <v>-417</v>
      </c>
      <c r="AR193" s="135">
        <v>91</v>
      </c>
      <c r="AS193" s="135">
        <v>106</v>
      </c>
      <c r="AT193" s="135">
        <v>283</v>
      </c>
      <c r="AU193" s="135">
        <v>783</v>
      </c>
      <c r="AV193" s="135">
        <v>10</v>
      </c>
      <c r="AW193" s="135">
        <v>-186</v>
      </c>
      <c r="AX193" s="135">
        <v>406</v>
      </c>
      <c r="AY193" s="135">
        <v>636</v>
      </c>
      <c r="AZ193" s="135">
        <v>459</v>
      </c>
      <c r="BA193" s="135">
        <v>-127</v>
      </c>
      <c r="BB193" s="135">
        <v>-299</v>
      </c>
      <c r="BC193" s="135">
        <v>397</v>
      </c>
      <c r="BD193" s="135">
        <v>-1791</v>
      </c>
      <c r="BE193" s="135">
        <v>3033</v>
      </c>
      <c r="BF193" s="135">
        <v>-152</v>
      </c>
      <c r="BG193" s="135">
        <v>812</v>
      </c>
    </row>
    <row r="194" spans="1:59">
      <c r="A194" s="134" t="s">
        <v>201</v>
      </c>
      <c r="B194" s="135">
        <v>-602</v>
      </c>
      <c r="C194" s="135">
        <v>-1686</v>
      </c>
      <c r="D194" s="135">
        <v>12010</v>
      </c>
      <c r="E194" s="135">
        <v>-5120</v>
      </c>
      <c r="F194" s="135">
        <v>30604</v>
      </c>
      <c r="G194" s="135">
        <v>36526</v>
      </c>
      <c r="H194" s="135">
        <v>-6730</v>
      </c>
      <c r="I194" s="136">
        <v>-11765</v>
      </c>
      <c r="J194" s="135">
        <v>-4218</v>
      </c>
      <c r="K194" s="135">
        <v>3616</v>
      </c>
      <c r="L194" s="135">
        <v>-1284</v>
      </c>
      <c r="M194" s="135">
        <v>-402</v>
      </c>
      <c r="N194" s="135">
        <v>20871</v>
      </c>
      <c r="O194" s="135">
        <v>-8861</v>
      </c>
      <c r="P194" s="135">
        <v>644</v>
      </c>
      <c r="Q194" s="135">
        <v>-5764</v>
      </c>
      <c r="R194" s="135">
        <v>6487</v>
      </c>
      <c r="S194" s="135">
        <v>24117</v>
      </c>
      <c r="T194" s="135">
        <v>44575</v>
      </c>
      <c r="U194" s="135">
        <v>-8049</v>
      </c>
      <c r="V194" s="135">
        <v>-8922</v>
      </c>
      <c r="W194" s="135">
        <v>2192</v>
      </c>
      <c r="X194" s="135">
        <v>-259</v>
      </c>
      <c r="Y194" s="135">
        <v>-11506</v>
      </c>
      <c r="Z194" s="136">
        <v>-5873</v>
      </c>
      <c r="AA194" s="135">
        <v>321</v>
      </c>
      <c r="AB194" s="135">
        <v>351</v>
      </c>
      <c r="AC194" s="135">
        <v>3265</v>
      </c>
      <c r="AD194" s="135">
        <v>-414</v>
      </c>
      <c r="AE194" s="135">
        <v>-870</v>
      </c>
      <c r="AF194" s="135">
        <v>-3620</v>
      </c>
      <c r="AG194" s="135">
        <v>3218</v>
      </c>
      <c r="AH194" s="135">
        <v>2779</v>
      </c>
      <c r="AI194" s="135">
        <v>18092</v>
      </c>
      <c r="AJ194" s="135">
        <v>-11327</v>
      </c>
      <c r="AK194" s="135">
        <v>2466</v>
      </c>
      <c r="AL194" s="135">
        <v>-8675</v>
      </c>
      <c r="AM194" s="135">
        <v>9319</v>
      </c>
      <c r="AN194" s="135">
        <v>-12237</v>
      </c>
      <c r="AO194" s="135">
        <v>6473</v>
      </c>
      <c r="AP194" s="135">
        <v>583</v>
      </c>
      <c r="AQ194" s="135">
        <v>5904</v>
      </c>
      <c r="AR194" s="135">
        <v>11515</v>
      </c>
      <c r="AS194" s="135">
        <v>12602</v>
      </c>
      <c r="AT194" s="135">
        <v>47639</v>
      </c>
      <c r="AU194" s="135">
        <v>-3064</v>
      </c>
      <c r="AV194" s="135">
        <v>-11294</v>
      </c>
      <c r="AW194" s="135">
        <v>3245</v>
      </c>
      <c r="AX194" s="135">
        <v>-11023</v>
      </c>
      <c r="AY194" s="135">
        <v>2101</v>
      </c>
      <c r="AZ194" s="135">
        <v>1168</v>
      </c>
      <c r="BA194" s="135">
        <v>1024</v>
      </c>
      <c r="BB194" s="135">
        <v>-1578</v>
      </c>
      <c r="BC194" s="135">
        <v>1319</v>
      </c>
      <c r="BD194" s="135">
        <v>-20941</v>
      </c>
      <c r="BE194" s="135">
        <v>9435</v>
      </c>
      <c r="BF194" s="135">
        <v>-3120</v>
      </c>
      <c r="BG194" s="135">
        <v>-2753</v>
      </c>
    </row>
    <row r="195" spans="1:59">
      <c r="A195" s="134" t="s">
        <v>202</v>
      </c>
      <c r="B195" s="135">
        <v>19461</v>
      </c>
      <c r="C195" s="135">
        <v>17775</v>
      </c>
      <c r="D195" s="135">
        <v>29785</v>
      </c>
      <c r="E195" s="135">
        <v>24664</v>
      </c>
      <c r="F195" s="135">
        <v>55269</v>
      </c>
      <c r="G195" s="135">
        <v>91795</v>
      </c>
      <c r="H195" s="135">
        <v>85065</v>
      </c>
      <c r="I195" s="136">
        <v>73299</v>
      </c>
      <c r="J195" s="135">
        <v>15844</v>
      </c>
      <c r="K195" s="135">
        <v>19461</v>
      </c>
      <c r="L195" s="135">
        <v>18176</v>
      </c>
      <c r="M195" s="135">
        <v>17775</v>
      </c>
      <c r="N195" s="135">
        <v>38646</v>
      </c>
      <c r="O195" s="135">
        <v>29785</v>
      </c>
      <c r="P195" s="135">
        <v>30430</v>
      </c>
      <c r="Q195" s="135">
        <v>24664</v>
      </c>
      <c r="R195" s="135">
        <v>31152</v>
      </c>
      <c r="S195" s="135">
        <v>55269</v>
      </c>
      <c r="T195" s="135">
        <v>99844</v>
      </c>
      <c r="U195" s="135">
        <v>91795</v>
      </c>
      <c r="V195" s="135">
        <v>82872</v>
      </c>
      <c r="W195" s="135">
        <v>85065</v>
      </c>
      <c r="X195" s="135">
        <v>84805</v>
      </c>
      <c r="Y195" s="135">
        <v>73299</v>
      </c>
      <c r="Z195" s="136">
        <v>67425</v>
      </c>
      <c r="AA195" s="135">
        <v>15844</v>
      </c>
      <c r="AB195" s="135">
        <v>16196</v>
      </c>
      <c r="AC195" s="135">
        <v>19461</v>
      </c>
      <c r="AD195" s="135">
        <v>19046</v>
      </c>
      <c r="AE195" s="135">
        <v>18176</v>
      </c>
      <c r="AF195" s="135">
        <v>14556</v>
      </c>
      <c r="AG195" s="135">
        <v>17775</v>
      </c>
      <c r="AH195" s="135">
        <v>20554</v>
      </c>
      <c r="AI195" s="135">
        <v>38646</v>
      </c>
      <c r="AJ195" s="135">
        <v>27319</v>
      </c>
      <c r="AK195" s="135">
        <v>29785</v>
      </c>
      <c r="AL195" s="135">
        <v>21110</v>
      </c>
      <c r="AM195" s="135">
        <v>30430</v>
      </c>
      <c r="AN195" s="135">
        <v>18192</v>
      </c>
      <c r="AO195" s="135">
        <v>24664</v>
      </c>
      <c r="AP195" s="135">
        <v>25248</v>
      </c>
      <c r="AQ195" s="135">
        <v>31152</v>
      </c>
      <c r="AR195" s="135">
        <v>42667</v>
      </c>
      <c r="AS195" s="135">
        <v>55269</v>
      </c>
      <c r="AT195" s="135">
        <v>102908</v>
      </c>
      <c r="AU195" s="135">
        <v>99844</v>
      </c>
      <c r="AV195" s="135">
        <v>88550</v>
      </c>
      <c r="AW195" s="135">
        <v>91795</v>
      </c>
      <c r="AX195" s="135">
        <v>80771</v>
      </c>
      <c r="AY195" s="135">
        <v>82872</v>
      </c>
      <c r="AZ195" s="135">
        <v>84041</v>
      </c>
      <c r="BA195" s="135">
        <v>85065</v>
      </c>
      <c r="BB195" s="135">
        <v>83487</v>
      </c>
      <c r="BC195" s="135">
        <v>84805</v>
      </c>
      <c r="BD195" s="135">
        <v>63864</v>
      </c>
      <c r="BE195" s="135">
        <v>73299</v>
      </c>
      <c r="BF195" s="135">
        <v>70179</v>
      </c>
      <c r="BG195" s="135">
        <v>67425</v>
      </c>
    </row>
    <row r="196" spans="1:59">
      <c r="A196" s="134" t="s">
        <v>203</v>
      </c>
      <c r="B196" s="135"/>
      <c r="C196" s="135"/>
      <c r="D196" s="135">
        <v>2545</v>
      </c>
      <c r="E196" s="135">
        <v>2429</v>
      </c>
      <c r="F196" s="135">
        <v>2176</v>
      </c>
      <c r="G196" s="135">
        <v>1112</v>
      </c>
      <c r="H196" s="135">
        <v>1214</v>
      </c>
      <c r="I196" s="136">
        <v>1304</v>
      </c>
      <c r="J196" s="135"/>
      <c r="K196" s="135"/>
      <c r="L196" s="135"/>
      <c r="M196" s="135"/>
      <c r="N196" s="135"/>
      <c r="O196" s="135"/>
      <c r="P196" s="135">
        <v>1194</v>
      </c>
      <c r="Q196" s="135">
        <v>1235</v>
      </c>
      <c r="R196" s="135">
        <v>1097</v>
      </c>
      <c r="S196" s="135">
        <v>1079</v>
      </c>
      <c r="T196" s="135">
        <v>544</v>
      </c>
      <c r="U196" s="135">
        <v>568</v>
      </c>
      <c r="V196" s="135">
        <v>579</v>
      </c>
      <c r="W196" s="135">
        <v>635</v>
      </c>
      <c r="X196" s="135">
        <v>637</v>
      </c>
      <c r="Y196" s="135">
        <v>667</v>
      </c>
      <c r="Z196" s="136"/>
      <c r="AA196" s="135"/>
      <c r="AB196" s="135"/>
      <c r="AC196" s="135"/>
      <c r="AD196" s="135"/>
      <c r="AE196" s="135"/>
      <c r="AF196" s="135"/>
      <c r="AG196" s="135"/>
      <c r="AH196" s="135"/>
      <c r="AI196" s="135"/>
      <c r="AJ196" s="135"/>
      <c r="AK196" s="135"/>
      <c r="AL196" s="135">
        <v>601</v>
      </c>
      <c r="AM196" s="135">
        <v>593</v>
      </c>
      <c r="AN196" s="135">
        <v>546</v>
      </c>
      <c r="AO196" s="135">
        <v>689</v>
      </c>
      <c r="AP196" s="135">
        <v>546</v>
      </c>
      <c r="AQ196" s="135">
        <v>551</v>
      </c>
      <c r="AR196" s="135">
        <v>530</v>
      </c>
      <c r="AS196" s="135">
        <v>549</v>
      </c>
      <c r="AT196" s="135">
        <v>267</v>
      </c>
      <c r="AU196" s="135">
        <v>277</v>
      </c>
      <c r="AV196" s="135">
        <v>287</v>
      </c>
      <c r="AW196" s="135">
        <v>281</v>
      </c>
      <c r="AX196" s="135">
        <v>287</v>
      </c>
      <c r="AY196" s="135">
        <v>292</v>
      </c>
      <c r="AZ196" s="135">
        <v>314</v>
      </c>
      <c r="BA196" s="135">
        <v>321</v>
      </c>
      <c r="BB196" s="135">
        <v>322</v>
      </c>
      <c r="BC196" s="135">
        <v>315</v>
      </c>
      <c r="BD196" s="135">
        <v>326</v>
      </c>
      <c r="BE196" s="135">
        <v>341</v>
      </c>
      <c r="BF196" s="135"/>
      <c r="BG196" s="135"/>
    </row>
    <row r="197" spans="1:59">
      <c r="A197" s="134" t="s">
        <v>204</v>
      </c>
      <c r="B197" s="135">
        <v>72</v>
      </c>
      <c r="C197" s="135">
        <v>166</v>
      </c>
      <c r="D197" s="135">
        <v>-49</v>
      </c>
      <c r="E197" s="135">
        <v>117</v>
      </c>
      <c r="F197" s="135">
        <v>-203</v>
      </c>
      <c r="G197" s="135">
        <v>-601</v>
      </c>
      <c r="H197" s="135">
        <v>-883</v>
      </c>
      <c r="I197" s="136">
        <v>-125</v>
      </c>
      <c r="J197" s="135"/>
      <c r="K197" s="135"/>
      <c r="L197" s="135"/>
      <c r="M197" s="135"/>
      <c r="N197" s="135"/>
      <c r="O197" s="135"/>
      <c r="P197" s="135"/>
      <c r="Q197" s="135"/>
      <c r="R197" s="135"/>
      <c r="S197" s="135"/>
      <c r="T197" s="135"/>
      <c r="U197" s="135"/>
      <c r="V197" s="135"/>
      <c r="W197" s="135"/>
      <c r="X197" s="135"/>
      <c r="Y197" s="135"/>
      <c r="Z197" s="136"/>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row>
    <row r="198" spans="1:59">
      <c r="A198" s="134" t="s">
        <v>205</v>
      </c>
      <c r="B198" s="135"/>
      <c r="C198" s="135"/>
      <c r="D198" s="135"/>
      <c r="E198" s="135"/>
      <c r="F198" s="135">
        <v>-18</v>
      </c>
      <c r="G198" s="135">
        <v>-922</v>
      </c>
      <c r="H198" s="135">
        <v>0</v>
      </c>
      <c r="I198" s="136">
        <v>-2266</v>
      </c>
      <c r="J198" s="135"/>
      <c r="K198" s="135"/>
      <c r="L198" s="135"/>
      <c r="M198" s="135"/>
      <c r="N198" s="135"/>
      <c r="O198" s="135"/>
      <c r="P198" s="135"/>
      <c r="Q198" s="135"/>
      <c r="R198" s="135">
        <v>-14</v>
      </c>
      <c r="S198" s="135">
        <v>-4</v>
      </c>
      <c r="T198" s="135">
        <v>-14</v>
      </c>
      <c r="U198" s="135">
        <v>-908</v>
      </c>
      <c r="V198" s="135">
        <v>0</v>
      </c>
      <c r="W198" s="135">
        <v>0</v>
      </c>
      <c r="X198" s="135"/>
      <c r="Y198" s="135"/>
      <c r="Z198" s="136"/>
      <c r="AA198" s="135"/>
      <c r="AB198" s="135"/>
      <c r="AC198" s="135"/>
      <c r="AD198" s="135"/>
      <c r="AE198" s="135"/>
      <c r="AF198" s="135"/>
      <c r="AG198" s="135"/>
      <c r="AH198" s="135"/>
      <c r="AI198" s="135"/>
      <c r="AJ198" s="135"/>
      <c r="AK198" s="135"/>
      <c r="AL198" s="135"/>
      <c r="AM198" s="135"/>
      <c r="AN198" s="135"/>
      <c r="AO198" s="135"/>
      <c r="AP198" s="135">
        <v>-3</v>
      </c>
      <c r="AQ198" s="135">
        <v>-11</v>
      </c>
      <c r="AR198" s="135">
        <v>-1</v>
      </c>
      <c r="AS198" s="135">
        <v>-3</v>
      </c>
      <c r="AT198" s="135">
        <v>0</v>
      </c>
      <c r="AU198" s="135">
        <v>-14</v>
      </c>
      <c r="AV198" s="135">
        <v>-68</v>
      </c>
      <c r="AW198" s="135">
        <v>-840</v>
      </c>
      <c r="AX198" s="135">
        <v>0</v>
      </c>
      <c r="AY198" s="135">
        <v>0</v>
      </c>
      <c r="AZ198" s="135">
        <v>0</v>
      </c>
      <c r="BA198" s="135">
        <v>0</v>
      </c>
      <c r="BB198" s="135"/>
      <c r="BC198" s="135"/>
      <c r="BD198" s="135"/>
      <c r="BE198" s="135"/>
      <c r="BF198" s="135"/>
      <c r="BG198" s="135"/>
    </row>
    <row r="199" spans="1:59">
      <c r="A199" s="134" t="s">
        <v>206</v>
      </c>
      <c r="B199" s="135"/>
      <c r="C199" s="135"/>
      <c r="D199" s="135"/>
      <c r="E199" s="135"/>
      <c r="F199" s="135"/>
      <c r="G199" s="135"/>
      <c r="H199" s="135"/>
      <c r="I199" s="136">
        <v>1090</v>
      </c>
      <c r="J199" s="135"/>
      <c r="K199" s="135"/>
      <c r="L199" s="135"/>
      <c r="M199" s="135"/>
      <c r="N199" s="135"/>
      <c r="O199" s="135"/>
      <c r="P199" s="135"/>
      <c r="Q199" s="135"/>
      <c r="R199" s="135"/>
      <c r="S199" s="135"/>
      <c r="T199" s="135"/>
      <c r="U199" s="135"/>
      <c r="V199" s="135"/>
      <c r="W199" s="135"/>
      <c r="X199" s="135"/>
      <c r="Y199" s="135"/>
      <c r="Z199" s="136"/>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row>
    <row r="200" spans="1:59">
      <c r="A200" s="134" t="s">
        <v>207</v>
      </c>
      <c r="B200" s="135"/>
      <c r="C200" s="135"/>
      <c r="D200" s="135"/>
      <c r="E200" s="135"/>
      <c r="F200" s="135"/>
      <c r="G200" s="135"/>
      <c r="H200" s="135"/>
      <c r="I200" s="136">
        <v>-1482</v>
      </c>
      <c r="J200" s="135"/>
      <c r="K200" s="135"/>
      <c r="L200" s="135"/>
      <c r="M200" s="135"/>
      <c r="N200" s="135"/>
      <c r="O200" s="135"/>
      <c r="P200" s="135"/>
      <c r="Q200" s="135"/>
      <c r="R200" s="135"/>
      <c r="S200" s="135"/>
      <c r="T200" s="135"/>
      <c r="U200" s="135"/>
      <c r="V200" s="135"/>
      <c r="W200" s="135"/>
      <c r="X200" s="135"/>
      <c r="Y200" s="135"/>
      <c r="Z200" s="136"/>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row>
    <row r="201" spans="1:59">
      <c r="A201" s="134" t="s">
        <v>208</v>
      </c>
      <c r="B201" s="135">
        <v>-642</v>
      </c>
      <c r="C201" s="135">
        <v>-561</v>
      </c>
      <c r="D201" s="135">
        <v>-1333</v>
      </c>
      <c r="E201" s="135">
        <v>-516</v>
      </c>
      <c r="F201" s="135">
        <v>1005</v>
      </c>
      <c r="G201" s="135">
        <v>2649</v>
      </c>
      <c r="H201" s="135">
        <v>-2908</v>
      </c>
      <c r="I201" s="136">
        <v>192</v>
      </c>
      <c r="J201" s="135">
        <v>160</v>
      </c>
      <c r="K201" s="135">
        <v>-802</v>
      </c>
      <c r="L201" s="135">
        <v>486</v>
      </c>
      <c r="M201" s="135">
        <v>-1047</v>
      </c>
      <c r="N201" s="135">
        <v>1267</v>
      </c>
      <c r="O201" s="135">
        <v>-2600</v>
      </c>
      <c r="P201" s="135">
        <v>11</v>
      </c>
      <c r="Q201" s="135">
        <v>-527</v>
      </c>
      <c r="R201" s="135">
        <v>1630</v>
      </c>
      <c r="S201" s="135">
        <v>-625</v>
      </c>
      <c r="T201" s="135">
        <v>2558</v>
      </c>
      <c r="U201" s="135">
        <v>91</v>
      </c>
      <c r="V201" s="135">
        <v>-2914</v>
      </c>
      <c r="W201" s="135">
        <v>6</v>
      </c>
      <c r="X201" s="135">
        <v>-1005</v>
      </c>
      <c r="Y201" s="135">
        <v>1197</v>
      </c>
      <c r="Z201" s="136"/>
      <c r="AA201" s="135">
        <v>-230</v>
      </c>
      <c r="AB201" s="135">
        <v>-1914</v>
      </c>
      <c r="AC201" s="135">
        <v>1112</v>
      </c>
      <c r="AD201" s="135">
        <v>560</v>
      </c>
      <c r="AE201" s="135">
        <v>-74</v>
      </c>
      <c r="AF201" s="135">
        <v>-1821</v>
      </c>
      <c r="AG201" s="135">
        <v>774</v>
      </c>
      <c r="AH201" s="135">
        <v>900</v>
      </c>
      <c r="AI201" s="135">
        <v>367</v>
      </c>
      <c r="AJ201" s="135">
        <v>-2818</v>
      </c>
      <c r="AK201" s="135">
        <v>218</v>
      </c>
      <c r="AL201" s="135">
        <v>-594</v>
      </c>
      <c r="AM201" s="135">
        <v>605</v>
      </c>
      <c r="AN201" s="135">
        <v>-1896</v>
      </c>
      <c r="AO201" s="135">
        <v>1369</v>
      </c>
      <c r="AP201" s="135">
        <v>272</v>
      </c>
      <c r="AQ201" s="135">
        <v>1358</v>
      </c>
      <c r="AR201" s="135">
        <v>-913</v>
      </c>
      <c r="AS201" s="135">
        <v>288</v>
      </c>
      <c r="AT201" s="135">
        <v>2714</v>
      </c>
      <c r="AU201" s="135">
        <v>-156</v>
      </c>
      <c r="AV201" s="135">
        <v>-557</v>
      </c>
      <c r="AW201" s="135">
        <v>648</v>
      </c>
      <c r="AX201" s="135">
        <v>-3564</v>
      </c>
      <c r="AY201" s="135">
        <v>650</v>
      </c>
      <c r="AZ201" s="135">
        <v>-2079</v>
      </c>
      <c r="BA201" s="135">
        <v>2085</v>
      </c>
      <c r="BB201" s="135">
        <v>-1665</v>
      </c>
      <c r="BC201" s="135">
        <v>660</v>
      </c>
      <c r="BD201" s="135"/>
      <c r="BE201" s="135"/>
      <c r="BF201" s="135"/>
      <c r="BG201" s="135"/>
    </row>
    <row r="202" spans="1:59">
      <c r="A202" s="134" t="s">
        <v>209</v>
      </c>
      <c r="B202" s="135">
        <v>299</v>
      </c>
      <c r="C202" s="135">
        <v>-339</v>
      </c>
      <c r="D202" s="135">
        <v>1778</v>
      </c>
      <c r="E202" s="135">
        <v>608</v>
      </c>
      <c r="F202" s="135">
        <v>4254</v>
      </c>
      <c r="G202" s="135">
        <v>1864</v>
      </c>
      <c r="H202" s="135">
        <v>-5264</v>
      </c>
      <c r="I202" s="136">
        <v>1978</v>
      </c>
      <c r="J202" s="135">
        <v>1779</v>
      </c>
      <c r="K202" s="135">
        <v>-1480</v>
      </c>
      <c r="L202" s="135">
        <v>1510</v>
      </c>
      <c r="M202" s="135">
        <v>-1849</v>
      </c>
      <c r="N202" s="135">
        <v>2741</v>
      </c>
      <c r="O202" s="135">
        <v>-963</v>
      </c>
      <c r="P202" s="135">
        <v>1752</v>
      </c>
      <c r="Q202" s="135">
        <v>-1144</v>
      </c>
      <c r="R202" s="135">
        <v>1764</v>
      </c>
      <c r="S202" s="135">
        <v>2490</v>
      </c>
      <c r="T202" s="135">
        <v>-2651</v>
      </c>
      <c r="U202" s="135">
        <v>4515</v>
      </c>
      <c r="V202" s="135">
        <v>-6972</v>
      </c>
      <c r="W202" s="135">
        <v>1708</v>
      </c>
      <c r="X202" s="135">
        <v>2311</v>
      </c>
      <c r="Y202" s="135">
        <v>-333</v>
      </c>
      <c r="Z202" s="136"/>
      <c r="AA202" s="135">
        <v>1866</v>
      </c>
      <c r="AB202" s="135">
        <v>-1914</v>
      </c>
      <c r="AC202" s="135">
        <v>434</v>
      </c>
      <c r="AD202" s="135">
        <v>75</v>
      </c>
      <c r="AE202" s="135">
        <v>1435</v>
      </c>
      <c r="AF202" s="135">
        <v>1624</v>
      </c>
      <c r="AG202" s="135">
        <v>-3473</v>
      </c>
      <c r="AH202" s="135">
        <v>1444</v>
      </c>
      <c r="AI202" s="135">
        <v>1297</v>
      </c>
      <c r="AJ202" s="135">
        <v>130</v>
      </c>
      <c r="AK202" s="135">
        <v>-1093</v>
      </c>
      <c r="AL202" s="135">
        <v>-523</v>
      </c>
      <c r="AM202" s="135">
        <v>2275</v>
      </c>
      <c r="AN202" s="135">
        <v>-938</v>
      </c>
      <c r="AO202" s="135">
        <v>-206</v>
      </c>
      <c r="AP202" s="135">
        <v>-221</v>
      </c>
      <c r="AQ202" s="135">
        <v>1985</v>
      </c>
      <c r="AR202" s="135">
        <v>705</v>
      </c>
      <c r="AS202" s="135">
        <v>1785</v>
      </c>
      <c r="AT202" s="135">
        <v>-4228</v>
      </c>
      <c r="AU202" s="135">
        <v>1577</v>
      </c>
      <c r="AV202" s="135">
        <v>2143</v>
      </c>
      <c r="AW202" s="135">
        <v>2372</v>
      </c>
      <c r="AX202" s="135">
        <v>-5037</v>
      </c>
      <c r="AY202" s="135">
        <v>-1935</v>
      </c>
      <c r="AZ202" s="135">
        <v>1444</v>
      </c>
      <c r="BA202" s="135">
        <v>264</v>
      </c>
      <c r="BB202" s="135">
        <v>-506</v>
      </c>
      <c r="BC202" s="135">
        <v>2817</v>
      </c>
      <c r="BD202" s="135"/>
      <c r="BE202" s="135"/>
      <c r="BF202" s="135"/>
      <c r="BG202" s="135"/>
    </row>
    <row r="203" spans="1:59">
      <c r="A203" s="134" t="s">
        <v>210</v>
      </c>
      <c r="B203" s="135"/>
      <c r="C203" s="135"/>
      <c r="D203" s="135">
        <v>1939</v>
      </c>
      <c r="E203" s="135">
        <v>675</v>
      </c>
      <c r="F203" s="135">
        <v>1964</v>
      </c>
      <c r="G203" s="135">
        <v>5703</v>
      </c>
      <c r="H203" s="135">
        <v>-5736</v>
      </c>
      <c r="I203" s="136">
        <v>1341</v>
      </c>
      <c r="J203" s="135"/>
      <c r="K203" s="135"/>
      <c r="L203" s="135"/>
      <c r="M203" s="135"/>
      <c r="N203" s="135"/>
      <c r="O203" s="135"/>
      <c r="P203" s="135">
        <v>1651</v>
      </c>
      <c r="Q203" s="135">
        <v>-976</v>
      </c>
      <c r="R203" s="135">
        <v>-1328</v>
      </c>
      <c r="S203" s="135">
        <v>3292</v>
      </c>
      <c r="T203" s="135">
        <v>4523</v>
      </c>
      <c r="U203" s="135">
        <v>1180</v>
      </c>
      <c r="V203" s="135">
        <v>-5081</v>
      </c>
      <c r="W203" s="135">
        <v>-655</v>
      </c>
      <c r="X203" s="135">
        <v>1204</v>
      </c>
      <c r="Y203" s="135">
        <v>137</v>
      </c>
      <c r="Z203" s="136"/>
      <c r="AA203" s="135"/>
      <c r="AB203" s="135"/>
      <c r="AC203" s="135"/>
      <c r="AD203" s="135"/>
      <c r="AE203" s="135"/>
      <c r="AF203" s="135"/>
      <c r="AG203" s="135"/>
      <c r="AH203" s="135"/>
      <c r="AI203" s="135"/>
      <c r="AJ203" s="135"/>
      <c r="AK203" s="135"/>
      <c r="AL203" s="135">
        <v>-7</v>
      </c>
      <c r="AM203" s="135">
        <v>1658</v>
      </c>
      <c r="AN203" s="135">
        <v>-1075</v>
      </c>
      <c r="AO203" s="135">
        <v>99</v>
      </c>
      <c r="AP203" s="135">
        <v>-1831</v>
      </c>
      <c r="AQ203" s="135">
        <v>503</v>
      </c>
      <c r="AR203" s="135">
        <v>-281</v>
      </c>
      <c r="AS203" s="135">
        <v>3573</v>
      </c>
      <c r="AT203" s="135">
        <v>826</v>
      </c>
      <c r="AU203" s="135">
        <v>3697</v>
      </c>
      <c r="AV203" s="135">
        <v>3943</v>
      </c>
      <c r="AW203" s="135">
        <v>-2763</v>
      </c>
      <c r="AX203" s="135">
        <v>-3717</v>
      </c>
      <c r="AY203" s="135">
        <v>-1364</v>
      </c>
      <c r="AZ203" s="135">
        <v>2139</v>
      </c>
      <c r="BA203" s="135">
        <v>-2794</v>
      </c>
      <c r="BB203" s="135">
        <v>-1716</v>
      </c>
      <c r="BC203" s="135">
        <v>2920</v>
      </c>
      <c r="BD203" s="135"/>
      <c r="BE203" s="135"/>
      <c r="BF203" s="135"/>
      <c r="BG203" s="135"/>
    </row>
    <row r="204" spans="1:59">
      <c r="A204" s="134" t="s">
        <v>211</v>
      </c>
      <c r="B204" s="135">
        <v>-16</v>
      </c>
      <c r="C204" s="135">
        <v>-6</v>
      </c>
      <c r="D204" s="135">
        <v>-6</v>
      </c>
      <c r="E204" s="135">
        <v>-6</v>
      </c>
      <c r="F204" s="135">
        <v>-6</v>
      </c>
      <c r="G204" s="135">
        <v>-6</v>
      </c>
      <c r="H204" s="135">
        <v>-6</v>
      </c>
      <c r="I204" s="136">
        <v>-6</v>
      </c>
      <c r="J204" s="135">
        <v>-6</v>
      </c>
      <c r="K204" s="135">
        <v>-10</v>
      </c>
      <c r="L204" s="135">
        <v>-6</v>
      </c>
      <c r="M204" s="135">
        <v>0</v>
      </c>
      <c r="N204" s="135">
        <v>-6</v>
      </c>
      <c r="O204" s="135">
        <v>0</v>
      </c>
      <c r="P204" s="135">
        <v>-6</v>
      </c>
      <c r="Q204" s="135">
        <v>0</v>
      </c>
      <c r="R204" s="135">
        <v>-6</v>
      </c>
      <c r="S204" s="135">
        <v>0</v>
      </c>
      <c r="T204" s="135">
        <v>-6</v>
      </c>
      <c r="U204" s="135">
        <v>0</v>
      </c>
      <c r="V204" s="135">
        <v>-6</v>
      </c>
      <c r="W204" s="135">
        <v>0</v>
      </c>
      <c r="X204" s="135">
        <v>-6</v>
      </c>
      <c r="Y204" s="135">
        <v>0</v>
      </c>
      <c r="Z204" s="136"/>
      <c r="AA204" s="135"/>
      <c r="AB204" s="135">
        <v>-10</v>
      </c>
      <c r="AC204" s="135">
        <v>0</v>
      </c>
      <c r="AD204" s="135"/>
      <c r="AE204" s="135"/>
      <c r="AF204" s="135">
        <v>0</v>
      </c>
      <c r="AG204" s="135">
        <v>0</v>
      </c>
      <c r="AH204" s="135"/>
      <c r="AI204" s="135"/>
      <c r="AJ204" s="135">
        <v>0</v>
      </c>
      <c r="AK204" s="135">
        <v>0</v>
      </c>
      <c r="AL204" s="135"/>
      <c r="AM204" s="135"/>
      <c r="AN204" s="135">
        <v>0</v>
      </c>
      <c r="AO204" s="135">
        <v>0</v>
      </c>
      <c r="AP204" s="135"/>
      <c r="AQ204" s="135"/>
      <c r="AR204" s="135">
        <v>0</v>
      </c>
      <c r="AS204" s="135">
        <v>0</v>
      </c>
      <c r="AT204" s="135"/>
      <c r="AU204" s="135"/>
      <c r="AV204" s="135">
        <v>0</v>
      </c>
      <c r="AW204" s="135">
        <v>0</v>
      </c>
      <c r="AX204" s="135"/>
      <c r="AY204" s="135"/>
      <c r="AZ204" s="135">
        <v>0</v>
      </c>
      <c r="BA204" s="135">
        <v>0</v>
      </c>
      <c r="BB204" s="135"/>
      <c r="BC204" s="135"/>
      <c r="BD204" s="135">
        <v>0</v>
      </c>
      <c r="BE204" s="135">
        <v>0</v>
      </c>
      <c r="BF204" s="135"/>
      <c r="BG204" s="135"/>
    </row>
    <row r="205" spans="1:59">
      <c r="A205" s="134" t="s">
        <v>212</v>
      </c>
      <c r="B205" s="135">
        <v>16</v>
      </c>
      <c r="C205" s="135">
        <v>16</v>
      </c>
      <c r="D205" s="135">
        <v>6</v>
      </c>
      <c r="E205" s="135">
        <v>6</v>
      </c>
      <c r="F205" s="135">
        <v>6</v>
      </c>
      <c r="G205" s="135">
        <v>6</v>
      </c>
      <c r="H205" s="135">
        <v>6</v>
      </c>
      <c r="I205" s="136">
        <v>6</v>
      </c>
      <c r="J205" s="135">
        <v>6</v>
      </c>
      <c r="K205" s="135">
        <v>10</v>
      </c>
      <c r="L205" s="135">
        <v>6</v>
      </c>
      <c r="M205" s="135">
        <v>10</v>
      </c>
      <c r="N205" s="135">
        <v>6</v>
      </c>
      <c r="O205" s="135">
        <v>0</v>
      </c>
      <c r="P205" s="135">
        <v>6</v>
      </c>
      <c r="Q205" s="135">
        <v>0</v>
      </c>
      <c r="R205" s="135">
        <v>6</v>
      </c>
      <c r="S205" s="135">
        <v>0</v>
      </c>
      <c r="T205" s="135">
        <v>6</v>
      </c>
      <c r="U205" s="135">
        <v>0</v>
      </c>
      <c r="V205" s="135">
        <v>6</v>
      </c>
      <c r="W205" s="135">
        <v>0</v>
      </c>
      <c r="X205" s="135">
        <v>6</v>
      </c>
      <c r="Y205" s="135">
        <v>0</v>
      </c>
      <c r="Z205" s="136"/>
      <c r="AA205" s="135"/>
      <c r="AB205" s="135">
        <v>10</v>
      </c>
      <c r="AC205" s="135">
        <v>0</v>
      </c>
      <c r="AD205" s="135"/>
      <c r="AE205" s="135"/>
      <c r="AF205" s="135">
        <v>10</v>
      </c>
      <c r="AG205" s="135">
        <v>0</v>
      </c>
      <c r="AH205" s="135"/>
      <c r="AI205" s="135"/>
      <c r="AJ205" s="135">
        <v>0</v>
      </c>
      <c r="AK205" s="135">
        <v>0</v>
      </c>
      <c r="AL205" s="135"/>
      <c r="AM205" s="135"/>
      <c r="AN205" s="135">
        <v>0</v>
      </c>
      <c r="AO205" s="135">
        <v>0</v>
      </c>
      <c r="AP205" s="135"/>
      <c r="AQ205" s="135"/>
      <c r="AR205" s="135">
        <v>0</v>
      </c>
      <c r="AS205" s="135">
        <v>0</v>
      </c>
      <c r="AT205" s="135"/>
      <c r="AU205" s="135"/>
      <c r="AV205" s="135">
        <v>0</v>
      </c>
      <c r="AW205" s="135">
        <v>0</v>
      </c>
      <c r="AX205" s="135"/>
      <c r="AY205" s="135"/>
      <c r="AZ205" s="135">
        <v>0</v>
      </c>
      <c r="BA205" s="135">
        <v>0</v>
      </c>
      <c r="BB205" s="135"/>
      <c r="BC205" s="135"/>
      <c r="BD205" s="135">
        <v>0</v>
      </c>
      <c r="BE205" s="135">
        <v>0</v>
      </c>
      <c r="BF205" s="135"/>
      <c r="BG205" s="135"/>
    </row>
    <row r="206" spans="1:59">
      <c r="A206" s="134" t="s">
        <v>213</v>
      </c>
      <c r="B206" s="135">
        <v>-3578</v>
      </c>
      <c r="C206" s="135">
        <v>-3930</v>
      </c>
      <c r="D206" s="135">
        <v>-3673</v>
      </c>
      <c r="E206" s="135">
        <v>-4313</v>
      </c>
      <c r="F206" s="135">
        <v>-2210</v>
      </c>
      <c r="G206" s="135">
        <v>-929</v>
      </c>
      <c r="H206" s="135">
        <v>-1048</v>
      </c>
      <c r="I206" s="136">
        <v>-2713</v>
      </c>
      <c r="J206" s="135">
        <v>-1910</v>
      </c>
      <c r="K206" s="135">
        <v>-1668</v>
      </c>
      <c r="L206" s="135">
        <v>-2084</v>
      </c>
      <c r="M206" s="135">
        <v>-1846</v>
      </c>
      <c r="N206" s="135">
        <v>-1950</v>
      </c>
      <c r="O206" s="135">
        <v>-1723</v>
      </c>
      <c r="P206" s="135">
        <v>-1971</v>
      </c>
      <c r="Q206" s="135">
        <v>-2342</v>
      </c>
      <c r="R206" s="135">
        <v>-1638</v>
      </c>
      <c r="S206" s="135">
        <v>-572</v>
      </c>
      <c r="T206" s="135">
        <v>-634</v>
      </c>
      <c r="U206" s="135">
        <v>-295</v>
      </c>
      <c r="V206" s="135">
        <v>-482</v>
      </c>
      <c r="W206" s="135">
        <v>-566</v>
      </c>
      <c r="X206" s="135">
        <v>-1048</v>
      </c>
      <c r="Y206" s="135">
        <v>-1665</v>
      </c>
      <c r="Z206" s="136"/>
      <c r="AA206" s="135">
        <v>-1207</v>
      </c>
      <c r="AB206" s="135">
        <v>-818</v>
      </c>
      <c r="AC206" s="135">
        <v>-850</v>
      </c>
      <c r="AD206" s="135">
        <v>-791</v>
      </c>
      <c r="AE206" s="135">
        <v>-1293</v>
      </c>
      <c r="AF206" s="135">
        <v>-1047</v>
      </c>
      <c r="AG206" s="135">
        <v>-799</v>
      </c>
      <c r="AH206" s="135">
        <v>-915</v>
      </c>
      <c r="AI206" s="135">
        <v>-1035</v>
      </c>
      <c r="AJ206" s="135">
        <v>-897</v>
      </c>
      <c r="AK206" s="135">
        <v>-826</v>
      </c>
      <c r="AL206" s="135">
        <v>-742</v>
      </c>
      <c r="AM206" s="135">
        <v>-1229</v>
      </c>
      <c r="AN206" s="135">
        <v>-1130</v>
      </c>
      <c r="AO206" s="135">
        <v>-1212</v>
      </c>
      <c r="AP206" s="135">
        <v>-799</v>
      </c>
      <c r="AQ206" s="135">
        <v>-839</v>
      </c>
      <c r="AR206" s="135">
        <v>-345</v>
      </c>
      <c r="AS206" s="135">
        <v>-227</v>
      </c>
      <c r="AT206" s="135">
        <v>-347</v>
      </c>
      <c r="AU206" s="135">
        <v>-287</v>
      </c>
      <c r="AV206" s="135">
        <v>-196</v>
      </c>
      <c r="AW206" s="135">
        <v>-99</v>
      </c>
      <c r="AX206" s="135">
        <v>-205</v>
      </c>
      <c r="AY206" s="135">
        <v>-277</v>
      </c>
      <c r="AZ206" s="135">
        <v>-256</v>
      </c>
      <c r="BA206" s="135">
        <v>-310</v>
      </c>
      <c r="BB206" s="135">
        <v>-433</v>
      </c>
      <c r="BC206" s="135">
        <v>-615</v>
      </c>
      <c r="BD206" s="135"/>
      <c r="BE206" s="135"/>
      <c r="BF206" s="135"/>
      <c r="BG206" s="135"/>
    </row>
    <row r="207" spans="1:59">
      <c r="A207" s="134" t="s">
        <v>214</v>
      </c>
      <c r="B207" s="135"/>
      <c r="C207" s="135"/>
      <c r="D207" s="135"/>
      <c r="E207" s="135"/>
      <c r="F207" s="135"/>
      <c r="G207" s="135"/>
      <c r="H207" s="135"/>
      <c r="I207" s="136">
        <v>-607</v>
      </c>
      <c r="J207" s="135"/>
      <c r="K207" s="135"/>
      <c r="L207" s="135"/>
      <c r="M207" s="135"/>
      <c r="N207" s="135"/>
      <c r="O207" s="135"/>
      <c r="P207" s="135"/>
      <c r="Q207" s="135"/>
      <c r="R207" s="135"/>
      <c r="S207" s="135"/>
      <c r="T207" s="135"/>
      <c r="U207" s="135"/>
      <c r="V207" s="135"/>
      <c r="W207" s="135"/>
      <c r="X207" s="135"/>
      <c r="Y207" s="135"/>
      <c r="Z207" s="136"/>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row>
    <row r="208" spans="1:59">
      <c r="A208" s="134" t="s">
        <v>215</v>
      </c>
      <c r="B208" s="135"/>
      <c r="C208" s="135"/>
      <c r="D208" s="135"/>
      <c r="E208" s="135"/>
      <c r="F208" s="135"/>
      <c r="G208" s="135"/>
      <c r="H208" s="135"/>
      <c r="I208" s="136">
        <v>177</v>
      </c>
      <c r="J208" s="135"/>
      <c r="K208" s="135"/>
      <c r="L208" s="135"/>
      <c r="M208" s="135"/>
      <c r="N208" s="135"/>
      <c r="O208" s="135"/>
      <c r="P208" s="135"/>
      <c r="Q208" s="135"/>
      <c r="R208" s="135"/>
      <c r="S208" s="135"/>
      <c r="T208" s="135"/>
      <c r="U208" s="135"/>
      <c r="V208" s="135"/>
      <c r="W208" s="135"/>
      <c r="X208" s="135"/>
      <c r="Y208" s="135"/>
      <c r="Z208" s="136"/>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row>
    <row r="209" spans="1:59">
      <c r="A209" s="134" t="s">
        <v>216</v>
      </c>
      <c r="B209" s="135"/>
      <c r="C209" s="135"/>
      <c r="D209" s="135">
        <v>35000</v>
      </c>
      <c r="E209" s="135"/>
      <c r="F209" s="135"/>
      <c r="G209" s="135"/>
      <c r="H209" s="135"/>
      <c r="I209" s="136">
        <v>34911</v>
      </c>
      <c r="J209" s="135"/>
      <c r="K209" s="135"/>
      <c r="L209" s="135"/>
      <c r="M209" s="135"/>
      <c r="N209" s="135"/>
      <c r="O209" s="135"/>
      <c r="P209" s="135"/>
      <c r="Q209" s="135"/>
      <c r="R209" s="135"/>
      <c r="S209" s="135"/>
      <c r="T209" s="135"/>
      <c r="U209" s="135"/>
      <c r="V209" s="135"/>
      <c r="W209" s="135"/>
      <c r="X209" s="135">
        <v>34911</v>
      </c>
      <c r="Y209" s="135">
        <v>0</v>
      </c>
      <c r="Z209" s="136"/>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v>0</v>
      </c>
      <c r="BE209" s="135">
        <v>0</v>
      </c>
      <c r="BF209" s="135"/>
      <c r="BG209" s="135"/>
    </row>
    <row r="210" spans="1:59">
      <c r="A210" s="134" t="s">
        <v>217</v>
      </c>
      <c r="B210" s="135"/>
      <c r="C210" s="135"/>
      <c r="D210" s="135"/>
      <c r="E210" s="135"/>
      <c r="F210" s="135"/>
      <c r="G210" s="135"/>
      <c r="H210" s="135"/>
      <c r="I210" s="136">
        <v>-27413</v>
      </c>
      <c r="J210" s="135"/>
      <c r="K210" s="135"/>
      <c r="L210" s="135"/>
      <c r="M210" s="135"/>
      <c r="N210" s="135"/>
      <c r="O210" s="135"/>
      <c r="P210" s="135"/>
      <c r="Q210" s="135"/>
      <c r="R210" s="135"/>
      <c r="S210" s="135"/>
      <c r="T210" s="135"/>
      <c r="U210" s="135"/>
      <c r="V210" s="135"/>
      <c r="W210" s="135"/>
      <c r="X210" s="135">
        <v>-27413</v>
      </c>
      <c r="Y210" s="135">
        <v>0</v>
      </c>
      <c r="Z210" s="136"/>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v>0</v>
      </c>
      <c r="BE210" s="135">
        <v>0</v>
      </c>
      <c r="BF210" s="135"/>
      <c r="BG210" s="135"/>
    </row>
    <row r="211" spans="1:59">
      <c r="A211" s="134" t="s">
        <v>218</v>
      </c>
      <c r="B211" s="135">
        <v>0</v>
      </c>
      <c r="C211" s="135"/>
      <c r="D211" s="135">
        <v>0</v>
      </c>
      <c r="E211" s="135">
        <v>-1252</v>
      </c>
      <c r="F211" s="135"/>
      <c r="G211" s="135">
        <v>0</v>
      </c>
      <c r="H211" s="135">
        <v>0</v>
      </c>
      <c r="I211" s="136">
        <v>0</v>
      </c>
      <c r="J211" s="135">
        <v>0</v>
      </c>
      <c r="K211" s="135">
        <v>0</v>
      </c>
      <c r="L211" s="135"/>
      <c r="M211" s="135"/>
      <c r="N211" s="135">
        <v>0</v>
      </c>
      <c r="O211" s="135">
        <v>0</v>
      </c>
      <c r="P211" s="135"/>
      <c r="Q211" s="135"/>
      <c r="R211" s="135"/>
      <c r="S211" s="135"/>
      <c r="T211" s="135">
        <v>0</v>
      </c>
      <c r="U211" s="135">
        <v>0</v>
      </c>
      <c r="V211" s="135">
        <v>0</v>
      </c>
      <c r="W211" s="135">
        <v>0</v>
      </c>
      <c r="X211" s="135">
        <v>0</v>
      </c>
      <c r="Y211" s="135">
        <v>0</v>
      </c>
      <c r="Z211" s="136"/>
      <c r="AA211" s="135"/>
      <c r="AB211" s="135">
        <v>0</v>
      </c>
      <c r="AC211" s="135">
        <v>0</v>
      </c>
      <c r="AD211" s="135"/>
      <c r="AE211" s="135"/>
      <c r="AF211" s="135"/>
      <c r="AG211" s="135"/>
      <c r="AH211" s="135">
        <v>0</v>
      </c>
      <c r="AI211" s="135">
        <v>0</v>
      </c>
      <c r="AJ211" s="135">
        <v>0</v>
      </c>
      <c r="AK211" s="135">
        <v>0</v>
      </c>
      <c r="AL211" s="135"/>
      <c r="AM211" s="135"/>
      <c r="AN211" s="135"/>
      <c r="AO211" s="135">
        <v>-1252</v>
      </c>
      <c r="AP211" s="135"/>
      <c r="AQ211" s="135"/>
      <c r="AR211" s="135"/>
      <c r="AS211" s="135"/>
      <c r="AT211" s="135">
        <v>0</v>
      </c>
      <c r="AU211" s="135">
        <v>0</v>
      </c>
      <c r="AV211" s="135">
        <v>0</v>
      </c>
      <c r="AW211" s="135">
        <v>0</v>
      </c>
      <c r="AX211" s="135">
        <v>0</v>
      </c>
      <c r="AY211" s="135">
        <v>0</v>
      </c>
      <c r="AZ211" s="135">
        <v>0</v>
      </c>
      <c r="BA211" s="135">
        <v>0</v>
      </c>
      <c r="BB211" s="135">
        <v>0</v>
      </c>
      <c r="BC211" s="135">
        <v>0</v>
      </c>
      <c r="BD211" s="135">
        <v>0</v>
      </c>
      <c r="BE211" s="135">
        <v>0</v>
      </c>
      <c r="BF211" s="135"/>
      <c r="BG211" s="135"/>
    </row>
    <row r="212" spans="1:59">
      <c r="A212" s="134" t="s">
        <v>219</v>
      </c>
      <c r="B212" s="135">
        <v>-8003</v>
      </c>
      <c r="C212" s="135">
        <v>-9515</v>
      </c>
      <c r="D212" s="135">
        <v>-10275</v>
      </c>
      <c r="E212" s="135">
        <v>-10821</v>
      </c>
      <c r="F212" s="135">
        <v>-10819</v>
      </c>
      <c r="G212" s="135">
        <v>-3</v>
      </c>
      <c r="H212" s="135">
        <v>-7</v>
      </c>
      <c r="I212" s="136">
        <v>-1</v>
      </c>
      <c r="J212" s="135">
        <v>-7995</v>
      </c>
      <c r="K212" s="135">
        <v>-8</v>
      </c>
      <c r="L212" s="135">
        <v>-9508</v>
      </c>
      <c r="M212" s="135">
        <v>-7</v>
      </c>
      <c r="N212" s="135">
        <v>-10266</v>
      </c>
      <c r="O212" s="135">
        <v>-9</v>
      </c>
      <c r="P212" s="135">
        <v>-10811</v>
      </c>
      <c r="Q212" s="135">
        <v>-10</v>
      </c>
      <c r="R212" s="135">
        <v>-10808</v>
      </c>
      <c r="S212" s="135">
        <v>-11</v>
      </c>
      <c r="T212" s="135">
        <v>-2</v>
      </c>
      <c r="U212" s="135">
        <v>-1</v>
      </c>
      <c r="V212" s="135">
        <v>-6</v>
      </c>
      <c r="W212" s="135">
        <v>-1</v>
      </c>
      <c r="X212" s="135">
        <v>-1</v>
      </c>
      <c r="Y212" s="135">
        <v>0</v>
      </c>
      <c r="Z212" s="136"/>
      <c r="AA212" s="135">
        <v>8</v>
      </c>
      <c r="AB212" s="135">
        <v>-6</v>
      </c>
      <c r="AC212" s="135">
        <v>-2</v>
      </c>
      <c r="AD212" s="135">
        <v>-9524</v>
      </c>
      <c r="AE212" s="135">
        <v>16</v>
      </c>
      <c r="AF212" s="135">
        <v>-5</v>
      </c>
      <c r="AG212" s="135">
        <v>-2</v>
      </c>
      <c r="AH212" s="135">
        <v>-10272</v>
      </c>
      <c r="AI212" s="135">
        <v>6</v>
      </c>
      <c r="AJ212" s="135">
        <v>-6</v>
      </c>
      <c r="AK212" s="135">
        <v>-3</v>
      </c>
      <c r="AL212" s="135">
        <v>-10823</v>
      </c>
      <c r="AM212" s="135">
        <v>12</v>
      </c>
      <c r="AN212" s="135">
        <v>-7</v>
      </c>
      <c r="AO212" s="135">
        <v>-3</v>
      </c>
      <c r="AP212" s="135">
        <v>-10820</v>
      </c>
      <c r="AQ212" s="135">
        <v>12</v>
      </c>
      <c r="AR212" s="135">
        <v>-8</v>
      </c>
      <c r="AS212" s="135">
        <v>-3</v>
      </c>
      <c r="AT212" s="135">
        <v>-1</v>
      </c>
      <c r="AU212" s="135">
        <v>-1</v>
      </c>
      <c r="AV212" s="135">
        <v>-1</v>
      </c>
      <c r="AW212" s="135">
        <v>0</v>
      </c>
      <c r="AX212" s="135">
        <v>-2</v>
      </c>
      <c r="AY212" s="135">
        <v>-4</v>
      </c>
      <c r="AZ212" s="135">
        <v>0</v>
      </c>
      <c r="BA212" s="135">
        <v>-1</v>
      </c>
      <c r="BB212" s="135">
        <v>-1</v>
      </c>
      <c r="BC212" s="135">
        <v>0</v>
      </c>
      <c r="BD212" s="135">
        <v>0</v>
      </c>
      <c r="BE212" s="135">
        <v>0</v>
      </c>
      <c r="BF212" s="135"/>
      <c r="BG212" s="135"/>
    </row>
    <row r="213" spans="1:59">
      <c r="A213" s="134" t="s">
        <v>220</v>
      </c>
      <c r="B213" s="135"/>
      <c r="C213" s="135"/>
      <c r="D213" s="135"/>
      <c r="E213" s="135"/>
      <c r="F213" s="135"/>
      <c r="G213" s="135"/>
      <c r="H213" s="135"/>
      <c r="I213" s="136"/>
      <c r="J213" s="135"/>
      <c r="K213" s="135"/>
      <c r="L213" s="135"/>
      <c r="M213" s="135"/>
      <c r="N213" s="135"/>
      <c r="O213" s="135"/>
      <c r="P213" s="135"/>
      <c r="Q213" s="135"/>
      <c r="R213" s="135"/>
      <c r="S213" s="135"/>
      <c r="T213" s="135"/>
      <c r="U213" s="135"/>
      <c r="V213" s="135">
        <v>173</v>
      </c>
      <c r="W213" s="135"/>
      <c r="X213" s="135">
        <v>-7836</v>
      </c>
      <c r="Y213" s="135"/>
      <c r="Z213" s="136"/>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v>-2072</v>
      </c>
      <c r="BA213" s="135"/>
      <c r="BB213" s="135"/>
      <c r="BC213" s="135"/>
      <c r="BD213" s="135">
        <v>-4139</v>
      </c>
      <c r="BE213" s="135"/>
      <c r="BF213" s="135"/>
      <c r="BG213" s="135"/>
    </row>
    <row r="214" spans="1:59">
      <c r="A214" s="134" t="s">
        <v>221</v>
      </c>
      <c r="B214" s="135">
        <v>-225</v>
      </c>
      <c r="C214" s="135">
        <v>208</v>
      </c>
      <c r="D214" s="135">
        <v>-498</v>
      </c>
      <c r="E214" s="135">
        <v>-3285</v>
      </c>
      <c r="F214" s="135">
        <v>-67</v>
      </c>
      <c r="G214" s="135">
        <v>-801</v>
      </c>
      <c r="H214" s="135">
        <v>-1804</v>
      </c>
      <c r="I214" s="136"/>
      <c r="J214" s="135">
        <v>-855</v>
      </c>
      <c r="K214" s="135">
        <v>630</v>
      </c>
      <c r="L214" s="135">
        <v>-696</v>
      </c>
      <c r="M214" s="135">
        <v>904</v>
      </c>
      <c r="N214" s="135">
        <v>-621</v>
      </c>
      <c r="O214" s="135">
        <v>123</v>
      </c>
      <c r="P214" s="135">
        <v>-503</v>
      </c>
      <c r="Q214" s="135">
        <v>-2782</v>
      </c>
      <c r="R214" s="135">
        <v>1176</v>
      </c>
      <c r="S214" s="135">
        <v>-1243</v>
      </c>
      <c r="T214" s="135">
        <v>939</v>
      </c>
      <c r="U214" s="135">
        <v>-1740</v>
      </c>
      <c r="V214" s="135">
        <v>550</v>
      </c>
      <c r="W214" s="135">
        <v>-2354</v>
      </c>
      <c r="X214" s="135">
        <v>-581</v>
      </c>
      <c r="Y214" s="135"/>
      <c r="Z214" s="136"/>
      <c r="AA214" s="135">
        <v>-1066</v>
      </c>
      <c r="AB214" s="135">
        <v>621</v>
      </c>
      <c r="AC214" s="135">
        <v>9</v>
      </c>
      <c r="AD214" s="135">
        <v>196</v>
      </c>
      <c r="AE214" s="135">
        <v>-892</v>
      </c>
      <c r="AF214" s="135">
        <v>899</v>
      </c>
      <c r="AG214" s="135">
        <v>5</v>
      </c>
      <c r="AH214" s="135">
        <v>233</v>
      </c>
      <c r="AI214" s="135">
        <v>-854</v>
      </c>
      <c r="AJ214" s="135">
        <v>-67</v>
      </c>
      <c r="AK214" s="135">
        <v>190</v>
      </c>
      <c r="AL214" s="135">
        <v>534</v>
      </c>
      <c r="AM214" s="135">
        <v>-1037</v>
      </c>
      <c r="AN214" s="135">
        <v>-953</v>
      </c>
      <c r="AO214" s="135">
        <v>-1829</v>
      </c>
      <c r="AP214" s="135">
        <v>233</v>
      </c>
      <c r="AQ214" s="135">
        <v>943</v>
      </c>
      <c r="AR214" s="135">
        <v>-283</v>
      </c>
      <c r="AS214" s="135">
        <v>-960</v>
      </c>
      <c r="AT214" s="135">
        <v>1358</v>
      </c>
      <c r="AU214" s="135">
        <v>-419</v>
      </c>
      <c r="AV214" s="135">
        <v>-231</v>
      </c>
      <c r="AW214" s="135">
        <v>-1509</v>
      </c>
      <c r="AX214" s="135">
        <v>347</v>
      </c>
      <c r="AY214" s="135">
        <v>203</v>
      </c>
      <c r="AZ214" s="135">
        <v>-205</v>
      </c>
      <c r="BA214" s="135">
        <v>-2149</v>
      </c>
      <c r="BB214" s="135">
        <v>-136</v>
      </c>
      <c r="BC214" s="135">
        <v>-445</v>
      </c>
      <c r="BD214" s="135"/>
      <c r="BE214" s="135"/>
      <c r="BF214" s="135"/>
      <c r="BG214" s="135"/>
    </row>
    <row r="215" spans="1:59">
      <c r="A215" s="134" t="s">
        <v>222</v>
      </c>
      <c r="B215" s="135">
        <v>482</v>
      </c>
      <c r="C215" s="135">
        <v>160</v>
      </c>
      <c r="D215" s="135">
        <v>-641</v>
      </c>
      <c r="E215" s="135">
        <v>1236</v>
      </c>
      <c r="F215" s="135">
        <v>-2310</v>
      </c>
      <c r="G215" s="135">
        <v>-90</v>
      </c>
      <c r="H215" s="135">
        <v>86</v>
      </c>
      <c r="I215" s="136"/>
      <c r="J215" s="135">
        <v>-27</v>
      </c>
      <c r="K215" s="135">
        <v>509</v>
      </c>
      <c r="L215" s="135">
        <v>-97</v>
      </c>
      <c r="M215" s="135">
        <v>257</v>
      </c>
      <c r="N215" s="135">
        <v>-671</v>
      </c>
      <c r="O215" s="135">
        <v>30</v>
      </c>
      <c r="P215" s="135">
        <v>-65</v>
      </c>
      <c r="Q215" s="135">
        <v>1301</v>
      </c>
      <c r="R215" s="135">
        <v>-704</v>
      </c>
      <c r="S215" s="135">
        <v>-1606</v>
      </c>
      <c r="T215" s="135">
        <v>69</v>
      </c>
      <c r="U215" s="135">
        <v>-159</v>
      </c>
      <c r="V215" s="135">
        <v>34</v>
      </c>
      <c r="W215" s="135">
        <v>52</v>
      </c>
      <c r="X215" s="135">
        <v>115</v>
      </c>
      <c r="Y215" s="135"/>
      <c r="Z215" s="136"/>
      <c r="AA215" s="135">
        <v>307</v>
      </c>
      <c r="AB215" s="135">
        <v>868</v>
      </c>
      <c r="AC215" s="135">
        <v>-359</v>
      </c>
      <c r="AD215" s="135">
        <v>113</v>
      </c>
      <c r="AE215" s="135">
        <v>-210</v>
      </c>
      <c r="AF215" s="135">
        <v>1037</v>
      </c>
      <c r="AG215" s="135">
        <v>-780</v>
      </c>
      <c r="AH215" s="135">
        <v>-90</v>
      </c>
      <c r="AI215" s="135">
        <v>-581</v>
      </c>
      <c r="AJ215" s="135">
        <v>590</v>
      </c>
      <c r="AK215" s="135">
        <v>-560</v>
      </c>
      <c r="AL215" s="135">
        <v>74</v>
      </c>
      <c r="AM215" s="135">
        <v>-139</v>
      </c>
      <c r="AN215" s="135">
        <v>722</v>
      </c>
      <c r="AO215" s="135">
        <v>579</v>
      </c>
      <c r="AP215" s="135">
        <v>-279</v>
      </c>
      <c r="AQ215" s="135">
        <v>-425</v>
      </c>
      <c r="AR215" s="135">
        <v>-391</v>
      </c>
      <c r="AS215" s="135">
        <v>-1215</v>
      </c>
      <c r="AT215" s="135">
        <v>118</v>
      </c>
      <c r="AU215" s="135">
        <v>-49</v>
      </c>
      <c r="AV215" s="135">
        <v>-16</v>
      </c>
      <c r="AW215" s="135">
        <v>-143</v>
      </c>
      <c r="AX215" s="135">
        <v>36</v>
      </c>
      <c r="AY215" s="135">
        <v>-2</v>
      </c>
      <c r="AZ215" s="135">
        <v>157</v>
      </c>
      <c r="BA215" s="135">
        <v>-105</v>
      </c>
      <c r="BB215" s="135">
        <v>270</v>
      </c>
      <c r="BC215" s="135">
        <v>-155</v>
      </c>
      <c r="BD215" s="135"/>
      <c r="BE215" s="135"/>
      <c r="BF215" s="135"/>
      <c r="BG215" s="135"/>
    </row>
    <row r="216" spans="1:59">
      <c r="A216" s="134" t="s">
        <v>223</v>
      </c>
      <c r="B216" s="135">
        <v>-9</v>
      </c>
      <c r="C216" s="135">
        <v>-25</v>
      </c>
      <c r="D216" s="135">
        <v>-22</v>
      </c>
      <c r="E216" s="135">
        <v>-20</v>
      </c>
      <c r="F216" s="135">
        <v>-19</v>
      </c>
      <c r="G216" s="135">
        <v>-19</v>
      </c>
      <c r="H216" s="135">
        <v>-18</v>
      </c>
      <c r="I216" s="136"/>
      <c r="J216" s="135">
        <v>-4</v>
      </c>
      <c r="K216" s="135">
        <v>-5</v>
      </c>
      <c r="L216" s="135">
        <v>-8</v>
      </c>
      <c r="M216" s="135">
        <v>-17</v>
      </c>
      <c r="N216" s="135">
        <v>-5</v>
      </c>
      <c r="O216" s="135">
        <v>-17</v>
      </c>
      <c r="P216" s="135">
        <v>-10</v>
      </c>
      <c r="Q216" s="135">
        <v>-10</v>
      </c>
      <c r="R216" s="135">
        <v>-13</v>
      </c>
      <c r="S216" s="135">
        <v>-6</v>
      </c>
      <c r="T216" s="135">
        <v>-8</v>
      </c>
      <c r="U216" s="135">
        <v>-11</v>
      </c>
      <c r="V216" s="135">
        <v>-8</v>
      </c>
      <c r="W216" s="135">
        <v>-10</v>
      </c>
      <c r="X216" s="135"/>
      <c r="Y216" s="135"/>
      <c r="Z216" s="136"/>
      <c r="AA216" s="135">
        <v>-1</v>
      </c>
      <c r="AB216" s="135">
        <v>-4</v>
      </c>
      <c r="AC216" s="135">
        <v>-1</v>
      </c>
      <c r="AD216" s="135">
        <v>-3</v>
      </c>
      <c r="AE216" s="135">
        <v>-5</v>
      </c>
      <c r="AF216" s="135">
        <v>-18</v>
      </c>
      <c r="AG216" s="135">
        <v>1</v>
      </c>
      <c r="AH216" s="135">
        <v>-3</v>
      </c>
      <c r="AI216" s="135">
        <v>-2</v>
      </c>
      <c r="AJ216" s="135">
        <v>-5</v>
      </c>
      <c r="AK216" s="135">
        <v>-12</v>
      </c>
      <c r="AL216" s="135">
        <v>-5</v>
      </c>
      <c r="AM216" s="135">
        <v>-5</v>
      </c>
      <c r="AN216" s="135">
        <v>-7</v>
      </c>
      <c r="AO216" s="135">
        <v>-3</v>
      </c>
      <c r="AP216" s="135">
        <v>-8</v>
      </c>
      <c r="AQ216" s="135">
        <v>-5</v>
      </c>
      <c r="AR216" s="135">
        <v>-4</v>
      </c>
      <c r="AS216" s="135">
        <v>-2</v>
      </c>
      <c r="AT216" s="135">
        <v>-5</v>
      </c>
      <c r="AU216" s="135">
        <v>-3</v>
      </c>
      <c r="AV216" s="135">
        <v>-8</v>
      </c>
      <c r="AW216" s="135">
        <v>-3</v>
      </c>
      <c r="AX216" s="135">
        <v>-5</v>
      </c>
      <c r="AY216" s="135">
        <v>-3</v>
      </c>
      <c r="AZ216" s="135">
        <v>-8</v>
      </c>
      <c r="BA216" s="135">
        <v>-2</v>
      </c>
      <c r="BB216" s="135"/>
      <c r="BC216" s="135"/>
      <c r="BD216" s="135"/>
      <c r="BE216" s="135"/>
      <c r="BF216" s="135"/>
      <c r="BG216" s="135"/>
    </row>
    <row r="217" spans="1:59">
      <c r="A217" s="134" t="s">
        <v>224</v>
      </c>
      <c r="B217" s="135"/>
      <c r="C217" s="135"/>
      <c r="D217" s="135"/>
      <c r="E217" s="135"/>
      <c r="F217" s="135"/>
      <c r="G217" s="135"/>
      <c r="H217" s="135">
        <v>1571</v>
      </c>
      <c r="I217" s="136"/>
      <c r="J217" s="135"/>
      <c r="K217" s="135"/>
      <c r="L217" s="135"/>
      <c r="M217" s="135"/>
      <c r="N217" s="135"/>
      <c r="O217" s="135"/>
      <c r="P217" s="135"/>
      <c r="Q217" s="135"/>
      <c r="R217" s="135"/>
      <c r="S217" s="135"/>
      <c r="T217" s="135"/>
      <c r="U217" s="135"/>
      <c r="V217" s="135"/>
      <c r="W217" s="135"/>
      <c r="X217" s="135"/>
      <c r="Y217" s="135"/>
      <c r="Z217" s="136"/>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row>
    <row r="218" spans="1:59">
      <c r="A218" s="134" t="s">
        <v>225</v>
      </c>
      <c r="B218" s="135">
        <v>5000</v>
      </c>
      <c r="C218" s="135">
        <v>33156</v>
      </c>
      <c r="D218" s="135">
        <v>27000</v>
      </c>
      <c r="E218" s="135">
        <v>15127</v>
      </c>
      <c r="F218" s="135">
        <v>29286</v>
      </c>
      <c r="G218" s="135">
        <v>49904</v>
      </c>
      <c r="H218" s="135">
        <v>188</v>
      </c>
      <c r="I218" s="136"/>
      <c r="J218" s="135"/>
      <c r="K218" s="135"/>
      <c r="L218" s="135">
        <v>24874</v>
      </c>
      <c r="M218" s="135">
        <v>8282</v>
      </c>
      <c r="N218" s="135">
        <v>27063</v>
      </c>
      <c r="O218" s="135">
        <v>-63</v>
      </c>
      <c r="P218" s="135">
        <v>15000</v>
      </c>
      <c r="Q218" s="135">
        <v>127</v>
      </c>
      <c r="R218" s="135">
        <v>10419</v>
      </c>
      <c r="S218" s="135">
        <v>18867</v>
      </c>
      <c r="T218" s="135">
        <v>49299</v>
      </c>
      <c r="U218" s="135">
        <v>605</v>
      </c>
      <c r="V218" s="135">
        <v>121</v>
      </c>
      <c r="W218" s="135">
        <v>67</v>
      </c>
      <c r="X218" s="135"/>
      <c r="Y218" s="135"/>
      <c r="Z218" s="136"/>
      <c r="AA218" s="135"/>
      <c r="AB218" s="135"/>
      <c r="AC218" s="135">
        <v>0</v>
      </c>
      <c r="AD218" s="135"/>
      <c r="AE218" s="135"/>
      <c r="AF218" s="135">
        <v>-175</v>
      </c>
      <c r="AG218" s="135">
        <v>8457</v>
      </c>
      <c r="AH218" s="135">
        <v>63</v>
      </c>
      <c r="AI218" s="135">
        <v>27000</v>
      </c>
      <c r="AJ218" s="135">
        <v>0</v>
      </c>
      <c r="AK218" s="135">
        <v>-63</v>
      </c>
      <c r="AL218" s="135"/>
      <c r="AM218" s="135"/>
      <c r="AN218" s="135">
        <v>0</v>
      </c>
      <c r="AO218" s="135">
        <v>127</v>
      </c>
      <c r="AP218" s="135">
        <v>218</v>
      </c>
      <c r="AQ218" s="135">
        <v>10201</v>
      </c>
      <c r="AR218" s="135">
        <v>18758</v>
      </c>
      <c r="AS218" s="135">
        <v>109</v>
      </c>
      <c r="AT218" s="135">
        <v>48469</v>
      </c>
      <c r="AU218" s="135">
        <v>830</v>
      </c>
      <c r="AV218" s="135">
        <v>310</v>
      </c>
      <c r="AW218" s="135">
        <v>295</v>
      </c>
      <c r="AX218" s="135">
        <v>114</v>
      </c>
      <c r="AY218" s="135">
        <v>7</v>
      </c>
      <c r="AZ218" s="135">
        <v>61</v>
      </c>
      <c r="BA218" s="135">
        <v>6</v>
      </c>
      <c r="BB218" s="135"/>
      <c r="BC218" s="135"/>
      <c r="BD218" s="135"/>
      <c r="BE218" s="135"/>
      <c r="BF218" s="135"/>
      <c r="BG218" s="135"/>
    </row>
    <row r="219" spans="1:59">
      <c r="A219" s="134" t="s">
        <v>226</v>
      </c>
      <c r="B219" s="135">
        <v>774</v>
      </c>
      <c r="C219" s="135">
        <v>295</v>
      </c>
      <c r="D219" s="135">
        <v>341</v>
      </c>
      <c r="E219" s="135">
        <v>549</v>
      </c>
      <c r="F219" s="135">
        <v>69</v>
      </c>
      <c r="G219" s="135">
        <v>60</v>
      </c>
      <c r="H219" s="135">
        <v>24766</v>
      </c>
      <c r="I219" s="136"/>
      <c r="J219" s="135">
        <v>664</v>
      </c>
      <c r="K219" s="135">
        <v>110</v>
      </c>
      <c r="L219" s="135">
        <v>241</v>
      </c>
      <c r="M219" s="135">
        <v>54</v>
      </c>
      <c r="N219" s="135">
        <v>15</v>
      </c>
      <c r="O219" s="135">
        <v>326</v>
      </c>
      <c r="P219" s="135">
        <v>182</v>
      </c>
      <c r="Q219" s="135">
        <v>367</v>
      </c>
      <c r="R219" s="135">
        <v>69</v>
      </c>
      <c r="S219" s="135">
        <v>0</v>
      </c>
      <c r="T219" s="135">
        <v>60</v>
      </c>
      <c r="U219" s="135">
        <v>0</v>
      </c>
      <c r="V219" s="135">
        <v>25134</v>
      </c>
      <c r="W219" s="135">
        <v>-368</v>
      </c>
      <c r="X219" s="135"/>
      <c r="Y219" s="135"/>
      <c r="Z219" s="136"/>
      <c r="AA219" s="135">
        <v>54</v>
      </c>
      <c r="AB219" s="135">
        <v>51</v>
      </c>
      <c r="AC219" s="135">
        <v>59</v>
      </c>
      <c r="AD219" s="135">
        <v>206</v>
      </c>
      <c r="AE219" s="135">
        <v>35</v>
      </c>
      <c r="AF219" s="135">
        <v>7</v>
      </c>
      <c r="AG219" s="135">
        <v>47</v>
      </c>
      <c r="AH219" s="135">
        <v>50</v>
      </c>
      <c r="AI219" s="135">
        <v>-35</v>
      </c>
      <c r="AJ219" s="135">
        <v>156</v>
      </c>
      <c r="AK219" s="135">
        <v>170</v>
      </c>
      <c r="AL219" s="135">
        <v>153</v>
      </c>
      <c r="AM219" s="135">
        <v>29</v>
      </c>
      <c r="AN219" s="135">
        <v>343</v>
      </c>
      <c r="AO219" s="135">
        <v>24</v>
      </c>
      <c r="AP219" s="135">
        <v>70</v>
      </c>
      <c r="AQ219" s="135">
        <v>-1</v>
      </c>
      <c r="AR219" s="135">
        <v>0</v>
      </c>
      <c r="AS219" s="135">
        <v>0</v>
      </c>
      <c r="AT219" s="135">
        <v>60</v>
      </c>
      <c r="AU219" s="135">
        <v>0</v>
      </c>
      <c r="AV219" s="135">
        <v>0</v>
      </c>
      <c r="AW219" s="135">
        <v>0</v>
      </c>
      <c r="AX219" s="135"/>
      <c r="AY219" s="135"/>
      <c r="AZ219" s="135">
        <v>-368</v>
      </c>
      <c r="BA219" s="135">
        <v>0</v>
      </c>
      <c r="BB219" s="135"/>
      <c r="BC219" s="135"/>
      <c r="BD219" s="135"/>
      <c r="BE219" s="135"/>
      <c r="BF219" s="135"/>
      <c r="BG219" s="135"/>
    </row>
    <row r="220" spans="1:59">
      <c r="A220" s="134" t="s">
        <v>227</v>
      </c>
      <c r="B220" s="135"/>
      <c r="C220" s="135"/>
      <c r="D220" s="135"/>
      <c r="E220" s="135"/>
      <c r="F220" s="135"/>
      <c r="G220" s="135">
        <v>-798</v>
      </c>
      <c r="H220" s="135"/>
      <c r="I220" s="136"/>
      <c r="J220" s="135"/>
      <c r="K220" s="135"/>
      <c r="L220" s="135"/>
      <c r="M220" s="135"/>
      <c r="N220" s="135"/>
      <c r="O220" s="135"/>
      <c r="P220" s="135"/>
      <c r="Q220" s="135"/>
      <c r="R220" s="135"/>
      <c r="S220" s="135"/>
      <c r="T220" s="135"/>
      <c r="U220" s="135"/>
      <c r="V220" s="135"/>
      <c r="W220" s="135"/>
      <c r="X220" s="135"/>
      <c r="Y220" s="135"/>
      <c r="Z220" s="136"/>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row>
    <row r="221" spans="1:59">
      <c r="A221" s="134" t="s">
        <v>228</v>
      </c>
      <c r="B221" s="135"/>
      <c r="C221" s="135"/>
      <c r="D221" s="135"/>
      <c r="E221" s="135"/>
      <c r="F221" s="135"/>
      <c r="G221" s="135">
        <v>-1731</v>
      </c>
      <c r="H221" s="135"/>
      <c r="I221" s="136"/>
      <c r="J221" s="135"/>
      <c r="K221" s="135"/>
      <c r="L221" s="135"/>
      <c r="M221" s="135"/>
      <c r="N221" s="135"/>
      <c r="O221" s="135"/>
      <c r="P221" s="135"/>
      <c r="Q221" s="135"/>
      <c r="R221" s="135"/>
      <c r="S221" s="135"/>
      <c r="T221" s="135"/>
      <c r="U221" s="135"/>
      <c r="V221" s="135"/>
      <c r="W221" s="135"/>
      <c r="X221" s="135"/>
      <c r="Y221" s="135"/>
      <c r="Z221" s="136"/>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row>
    <row r="222" spans="1:59">
      <c r="A222" s="134" t="s">
        <v>229</v>
      </c>
      <c r="B222" s="135"/>
      <c r="C222" s="135"/>
      <c r="D222" s="135"/>
      <c r="E222" s="135"/>
      <c r="F222" s="135"/>
      <c r="G222" s="135">
        <v>2040</v>
      </c>
      <c r="H222" s="135"/>
      <c r="I222" s="136"/>
      <c r="J222" s="135"/>
      <c r="K222" s="135"/>
      <c r="L222" s="135"/>
      <c r="M222" s="135"/>
      <c r="N222" s="135"/>
      <c r="O222" s="135"/>
      <c r="P222" s="135"/>
      <c r="Q222" s="135"/>
      <c r="R222" s="135"/>
      <c r="S222" s="135"/>
      <c r="T222" s="135"/>
      <c r="U222" s="135"/>
      <c r="V222" s="135"/>
      <c r="W222" s="135"/>
      <c r="X222" s="135"/>
      <c r="Y222" s="135"/>
      <c r="Z222" s="136"/>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row>
    <row r="223" spans="1:59">
      <c r="A223" s="134" t="s">
        <v>230</v>
      </c>
      <c r="B223" s="135"/>
      <c r="C223" s="135"/>
      <c r="D223" s="135"/>
      <c r="E223" s="135">
        <v>-295</v>
      </c>
      <c r="F223" s="135">
        <v>-131</v>
      </c>
      <c r="G223" s="135">
        <v>-111</v>
      </c>
      <c r="H223" s="135"/>
      <c r="I223" s="136"/>
      <c r="J223" s="135"/>
      <c r="K223" s="135"/>
      <c r="L223" s="135"/>
      <c r="M223" s="135"/>
      <c r="N223" s="135"/>
      <c r="O223" s="135"/>
      <c r="P223" s="135">
        <v>-169</v>
      </c>
      <c r="Q223" s="135">
        <v>-126</v>
      </c>
      <c r="R223" s="135"/>
      <c r="S223" s="135"/>
      <c r="T223" s="135"/>
      <c r="U223" s="135"/>
      <c r="V223" s="135"/>
      <c r="W223" s="135"/>
      <c r="X223" s="135"/>
      <c r="Y223" s="135"/>
      <c r="Z223" s="136"/>
      <c r="AA223" s="135"/>
      <c r="AB223" s="135"/>
      <c r="AC223" s="135"/>
      <c r="AD223" s="135"/>
      <c r="AE223" s="135"/>
      <c r="AF223" s="135"/>
      <c r="AG223" s="135"/>
      <c r="AH223" s="135"/>
      <c r="AI223" s="135"/>
      <c r="AJ223" s="135"/>
      <c r="AK223" s="135"/>
      <c r="AL223" s="135">
        <v>-169</v>
      </c>
      <c r="AM223" s="135">
        <v>0</v>
      </c>
      <c r="AN223" s="135">
        <v>0</v>
      </c>
      <c r="AO223" s="135">
        <v>-126</v>
      </c>
      <c r="AP223" s="135"/>
      <c r="AQ223" s="135"/>
      <c r="AR223" s="135"/>
      <c r="AS223" s="135"/>
      <c r="AT223" s="135"/>
      <c r="AU223" s="135"/>
      <c r="AV223" s="135"/>
      <c r="AW223" s="135">
        <v>0</v>
      </c>
      <c r="AX223" s="135"/>
      <c r="AY223" s="135"/>
      <c r="AZ223" s="135"/>
      <c r="BA223" s="135"/>
      <c r="BB223" s="135"/>
      <c r="BC223" s="135"/>
      <c r="BD223" s="135"/>
      <c r="BE223" s="135"/>
      <c r="BF223" s="135"/>
      <c r="BG223" s="135"/>
    </row>
    <row r="224" spans="1:59">
      <c r="A224" s="134" t="s">
        <v>231</v>
      </c>
      <c r="B224" s="135"/>
      <c r="C224" s="135"/>
      <c r="D224" s="135"/>
      <c r="E224" s="135">
        <v>696</v>
      </c>
      <c r="F224" s="135"/>
      <c r="G224" s="135"/>
      <c r="H224" s="135"/>
      <c r="I224" s="136"/>
      <c r="J224" s="135"/>
      <c r="K224" s="135"/>
      <c r="L224" s="135"/>
      <c r="M224" s="135"/>
      <c r="N224" s="135"/>
      <c r="O224" s="135"/>
      <c r="P224" s="135">
        <v>679</v>
      </c>
      <c r="Q224" s="135">
        <v>17</v>
      </c>
      <c r="R224" s="135"/>
      <c r="S224" s="135"/>
      <c r="T224" s="135"/>
      <c r="U224" s="135"/>
      <c r="V224" s="135"/>
      <c r="W224" s="135"/>
      <c r="X224" s="135"/>
      <c r="Y224" s="135"/>
      <c r="Z224" s="136"/>
      <c r="AA224" s="135"/>
      <c r="AB224" s="135"/>
      <c r="AC224" s="135"/>
      <c r="AD224" s="135"/>
      <c r="AE224" s="135"/>
      <c r="AF224" s="135"/>
      <c r="AG224" s="135"/>
      <c r="AH224" s="135"/>
      <c r="AI224" s="135"/>
      <c r="AJ224" s="135"/>
      <c r="AK224" s="135"/>
      <c r="AL224" s="135"/>
      <c r="AM224" s="135"/>
      <c r="AN224" s="135">
        <v>-2</v>
      </c>
      <c r="AO224" s="135">
        <v>19</v>
      </c>
      <c r="AP224" s="135"/>
      <c r="AQ224" s="135"/>
      <c r="AR224" s="135"/>
      <c r="AS224" s="135"/>
      <c r="AT224" s="135"/>
      <c r="AU224" s="135"/>
      <c r="AV224" s="135"/>
      <c r="AW224" s="135"/>
      <c r="AX224" s="135"/>
      <c r="AY224" s="135"/>
      <c r="AZ224" s="135"/>
      <c r="BA224" s="135"/>
      <c r="BB224" s="135"/>
      <c r="BC224" s="135"/>
      <c r="BD224" s="135"/>
      <c r="BE224" s="135"/>
      <c r="BF224" s="135"/>
      <c r="BG224" s="135"/>
    </row>
    <row r="225" spans="1:59">
      <c r="A225" s="134" t="s">
        <v>232</v>
      </c>
      <c r="B225" s="135"/>
      <c r="C225" s="135"/>
      <c r="D225" s="135"/>
      <c r="E225" s="135">
        <v>1031</v>
      </c>
      <c r="F225" s="135"/>
      <c r="G225" s="135"/>
      <c r="H225" s="135"/>
      <c r="I225" s="136"/>
      <c r="J225" s="135"/>
      <c r="K225" s="135"/>
      <c r="L225" s="135"/>
      <c r="M225" s="135"/>
      <c r="N225" s="135"/>
      <c r="O225" s="135"/>
      <c r="P225" s="135"/>
      <c r="Q225" s="135"/>
      <c r="R225" s="135"/>
      <c r="S225" s="135"/>
      <c r="T225" s="135"/>
      <c r="U225" s="135"/>
      <c r="V225" s="135"/>
      <c r="W225" s="135"/>
      <c r="X225" s="135"/>
      <c r="Y225" s="135"/>
      <c r="Z225" s="136"/>
      <c r="AA225" s="135"/>
      <c r="AB225" s="135"/>
      <c r="AC225" s="135"/>
      <c r="AD225" s="135"/>
      <c r="AE225" s="135"/>
      <c r="AF225" s="135"/>
      <c r="AG225" s="135"/>
      <c r="AH225" s="135"/>
      <c r="AI225" s="135"/>
      <c r="AJ225" s="135"/>
      <c r="AK225" s="135"/>
      <c r="AL225" s="135"/>
      <c r="AM225" s="135"/>
      <c r="AN225" s="135"/>
      <c r="AO225" s="135">
        <v>653</v>
      </c>
      <c r="AP225" s="135"/>
      <c r="AQ225" s="135"/>
      <c r="AR225" s="135"/>
      <c r="AS225" s="135"/>
      <c r="AT225" s="135"/>
      <c r="AU225" s="135"/>
      <c r="AV225" s="135"/>
      <c r="AW225" s="135"/>
      <c r="AX225" s="135"/>
      <c r="AY225" s="135"/>
      <c r="AZ225" s="135"/>
      <c r="BA225" s="135"/>
      <c r="BB225" s="135"/>
      <c r="BC225" s="135"/>
      <c r="BD225" s="135"/>
      <c r="BE225" s="135"/>
      <c r="BF225" s="135"/>
      <c r="BG225" s="135"/>
    </row>
    <row r="226" spans="1:59">
      <c r="A226" s="134" t="s">
        <v>233</v>
      </c>
      <c r="B226" s="135"/>
      <c r="C226" s="135"/>
      <c r="D226" s="135">
        <v>-237</v>
      </c>
      <c r="E226" s="135">
        <v>-248</v>
      </c>
      <c r="F226" s="135"/>
      <c r="G226" s="135"/>
      <c r="H226" s="135"/>
      <c r="I226" s="136"/>
      <c r="J226" s="135"/>
      <c r="K226" s="135"/>
      <c r="L226" s="135"/>
      <c r="M226" s="135"/>
      <c r="N226" s="135">
        <v>-135</v>
      </c>
      <c r="O226" s="135">
        <v>-102</v>
      </c>
      <c r="P226" s="135">
        <v>-256</v>
      </c>
      <c r="Q226" s="135">
        <v>8</v>
      </c>
      <c r="R226" s="135"/>
      <c r="S226" s="135"/>
      <c r="T226" s="135"/>
      <c r="U226" s="135"/>
      <c r="V226" s="135"/>
      <c r="W226" s="135"/>
      <c r="X226" s="135"/>
      <c r="Y226" s="135"/>
      <c r="Z226" s="136"/>
      <c r="AA226" s="135"/>
      <c r="AB226" s="135"/>
      <c r="AC226" s="135"/>
      <c r="AD226" s="135"/>
      <c r="AE226" s="135"/>
      <c r="AF226" s="135"/>
      <c r="AG226" s="135"/>
      <c r="AH226" s="135">
        <v>-135</v>
      </c>
      <c r="AI226" s="135">
        <v>0</v>
      </c>
      <c r="AJ226" s="135">
        <v>-52</v>
      </c>
      <c r="AK226" s="135">
        <v>-50</v>
      </c>
      <c r="AL226" s="135">
        <v>-256</v>
      </c>
      <c r="AM226" s="135">
        <v>0</v>
      </c>
      <c r="AN226" s="135">
        <v>3</v>
      </c>
      <c r="AO226" s="135">
        <v>5</v>
      </c>
      <c r="AP226" s="135"/>
      <c r="AQ226" s="135"/>
      <c r="AR226" s="135"/>
      <c r="AS226" s="135"/>
      <c r="AT226" s="135"/>
      <c r="AU226" s="135"/>
      <c r="AV226" s="135"/>
      <c r="AW226" s="135"/>
      <c r="AX226" s="135"/>
      <c r="AY226" s="135"/>
      <c r="AZ226" s="135"/>
      <c r="BA226" s="135"/>
      <c r="BB226" s="135"/>
      <c r="BC226" s="135"/>
      <c r="BD226" s="135"/>
      <c r="BE226" s="135"/>
      <c r="BF226" s="135"/>
      <c r="BG226" s="135"/>
    </row>
    <row r="227" spans="1:59">
      <c r="A227" s="134" t="s">
        <v>234</v>
      </c>
      <c r="B227" s="135">
        <v>-248</v>
      </c>
      <c r="C227" s="135">
        <v>-130</v>
      </c>
      <c r="D227" s="135">
        <v>-200</v>
      </c>
      <c r="E227" s="135"/>
      <c r="F227" s="135"/>
      <c r="G227" s="135"/>
      <c r="H227" s="135"/>
      <c r="I227" s="136"/>
      <c r="J227" s="135">
        <v>-248</v>
      </c>
      <c r="K227" s="135">
        <v>0</v>
      </c>
      <c r="L227" s="135"/>
      <c r="M227" s="135"/>
      <c r="N227" s="135"/>
      <c r="O227" s="135"/>
      <c r="P227" s="135"/>
      <c r="Q227" s="135"/>
      <c r="R227" s="135"/>
      <c r="S227" s="135"/>
      <c r="T227" s="135"/>
      <c r="U227" s="135"/>
      <c r="V227" s="135"/>
      <c r="W227" s="135"/>
      <c r="X227" s="135"/>
      <c r="Y227" s="135"/>
      <c r="Z227" s="136"/>
      <c r="AA227" s="135">
        <v>0</v>
      </c>
      <c r="AB227" s="135">
        <v>0</v>
      </c>
      <c r="AC227" s="135">
        <v>0</v>
      </c>
      <c r="AD227" s="135"/>
      <c r="AE227" s="135"/>
      <c r="AF227" s="135"/>
      <c r="AG227" s="135">
        <v>0</v>
      </c>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row>
    <row r="228" spans="1:59">
      <c r="A228" s="134" t="s">
        <v>235</v>
      </c>
      <c r="B228" s="135"/>
      <c r="C228" s="135">
        <v>-38514</v>
      </c>
      <c r="D228" s="135">
        <v>-19</v>
      </c>
      <c r="E228" s="135"/>
      <c r="F228" s="135"/>
      <c r="G228" s="135"/>
      <c r="H228" s="135"/>
      <c r="I228" s="136"/>
      <c r="J228" s="135"/>
      <c r="K228" s="135"/>
      <c r="L228" s="135">
        <v>-15276</v>
      </c>
      <c r="M228" s="135">
        <v>-23238</v>
      </c>
      <c r="N228" s="135"/>
      <c r="O228" s="135"/>
      <c r="P228" s="135"/>
      <c r="Q228" s="135"/>
      <c r="R228" s="135"/>
      <c r="S228" s="135"/>
      <c r="T228" s="135"/>
      <c r="U228" s="135"/>
      <c r="V228" s="135"/>
      <c r="W228" s="135"/>
      <c r="X228" s="135"/>
      <c r="Y228" s="135"/>
      <c r="Z228" s="136"/>
      <c r="AA228" s="135"/>
      <c r="AB228" s="135"/>
      <c r="AC228" s="135"/>
      <c r="AD228" s="135">
        <v>-15276</v>
      </c>
      <c r="AE228" s="135">
        <v>0</v>
      </c>
      <c r="AF228" s="135">
        <v>-749</v>
      </c>
      <c r="AG228" s="135">
        <v>-22489</v>
      </c>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row>
    <row r="229" spans="1:59">
      <c r="A229" s="134" t="s">
        <v>236</v>
      </c>
      <c r="B229" s="135"/>
      <c r="C229" s="135"/>
      <c r="D229" s="135">
        <v>-6352</v>
      </c>
      <c r="E229" s="135"/>
      <c r="F229" s="135"/>
      <c r="G229" s="135"/>
      <c r="H229" s="135"/>
      <c r="I229" s="136"/>
      <c r="J229" s="135"/>
      <c r="K229" s="135"/>
      <c r="L229" s="135"/>
      <c r="M229" s="135"/>
      <c r="N229" s="135"/>
      <c r="O229" s="135"/>
      <c r="P229" s="135"/>
      <c r="Q229" s="135"/>
      <c r="R229" s="135"/>
      <c r="S229" s="135"/>
      <c r="T229" s="135"/>
      <c r="U229" s="135"/>
      <c r="V229" s="135"/>
      <c r="W229" s="135"/>
      <c r="X229" s="135"/>
      <c r="Y229" s="135"/>
      <c r="Z229" s="136"/>
      <c r="AA229" s="135"/>
      <c r="AB229" s="135"/>
      <c r="AC229" s="135"/>
      <c r="AD229" s="135"/>
      <c r="AE229" s="135"/>
      <c r="AF229" s="135"/>
      <c r="AG229" s="135"/>
      <c r="AH229" s="135"/>
      <c r="AI229" s="135"/>
      <c r="AJ229" s="135"/>
      <c r="AK229" s="135">
        <v>-462</v>
      </c>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row>
    <row r="230" spans="1:59">
      <c r="A230" s="137" t="s">
        <v>237</v>
      </c>
      <c r="B230" s="138">
        <v>-10</v>
      </c>
      <c r="C230" s="138"/>
      <c r="D230" s="138"/>
      <c r="E230" s="138"/>
      <c r="F230" s="138"/>
      <c r="G230" s="138"/>
      <c r="H230" s="138"/>
      <c r="I230" s="139"/>
      <c r="J230" s="138"/>
      <c r="K230" s="138"/>
      <c r="L230" s="138"/>
      <c r="M230" s="138"/>
      <c r="N230" s="138"/>
      <c r="O230" s="138"/>
      <c r="P230" s="138"/>
      <c r="Q230" s="138"/>
      <c r="R230" s="138"/>
      <c r="S230" s="138"/>
      <c r="T230" s="138"/>
      <c r="U230" s="138"/>
      <c r="V230" s="138"/>
      <c r="W230" s="138"/>
      <c r="X230" s="138"/>
      <c r="Y230" s="138"/>
      <c r="Z230" s="139"/>
      <c r="AA230" s="138"/>
      <c r="AB230" s="138"/>
      <c r="AC230" s="138"/>
      <c r="AD230" s="138"/>
      <c r="AE230" s="138"/>
      <c r="AF230" s="138"/>
      <c r="AG230" s="138"/>
      <c r="AH230" s="138"/>
      <c r="AI230" s="138"/>
      <c r="AJ230" s="138"/>
      <c r="AK230" s="138"/>
      <c r="AL230" s="138"/>
      <c r="AM230" s="138"/>
      <c r="AN230" s="138"/>
      <c r="AO230" s="138"/>
      <c r="AP230" s="138"/>
      <c r="AQ230" s="138"/>
      <c r="AR230" s="138"/>
      <c r="AS230" s="138"/>
      <c r="AT230" s="138"/>
      <c r="AU230" s="138"/>
      <c r="AV230" s="138"/>
      <c r="AW230" s="138"/>
      <c r="AX230" s="138"/>
      <c r="AY230" s="138"/>
      <c r="AZ230" s="138"/>
      <c r="BA230" s="138"/>
      <c r="BB230" s="138"/>
      <c r="BC230" s="138"/>
      <c r="BD230" s="138"/>
      <c r="BE230" s="138"/>
      <c r="BF230" s="138"/>
      <c r="BG230" s="138"/>
    </row>
    <row r="231" spans="1:59">
      <c r="A231" s="134" t="s">
        <v>238</v>
      </c>
      <c r="B231" s="135"/>
      <c r="C231" s="135">
        <v>148261</v>
      </c>
      <c r="D231" s="135">
        <v>156818</v>
      </c>
      <c r="E231" s="135">
        <v>165733</v>
      </c>
      <c r="F231" s="135">
        <v>150386</v>
      </c>
      <c r="G231" s="135">
        <v>145925</v>
      </c>
      <c r="H231" s="135">
        <v>154114</v>
      </c>
      <c r="I231" s="136">
        <v>162557</v>
      </c>
      <c r="J231" s="135"/>
      <c r="K231" s="135"/>
      <c r="L231" s="135"/>
      <c r="M231" s="135"/>
      <c r="N231" s="135">
        <v>76545</v>
      </c>
      <c r="O231" s="135">
        <v>80273</v>
      </c>
      <c r="P231" s="135">
        <v>80658</v>
      </c>
      <c r="Q231" s="135">
        <v>85075</v>
      </c>
      <c r="R231" s="135">
        <v>78964</v>
      </c>
      <c r="S231" s="135">
        <v>71422</v>
      </c>
      <c r="T231" s="135">
        <v>72919</v>
      </c>
      <c r="U231" s="135">
        <v>73006</v>
      </c>
      <c r="V231" s="135">
        <v>74929</v>
      </c>
      <c r="W231" s="135">
        <v>79185</v>
      </c>
      <c r="X231" s="135">
        <v>79062</v>
      </c>
      <c r="Y231" s="135">
        <v>83495</v>
      </c>
      <c r="Z231" s="136">
        <v>85504</v>
      </c>
      <c r="AA231" s="135"/>
      <c r="AB231" s="135"/>
      <c r="AC231" s="135"/>
      <c r="AD231" s="135"/>
      <c r="AE231" s="135"/>
      <c r="AF231" s="135"/>
      <c r="AG231" s="135">
        <v>38427</v>
      </c>
      <c r="AH231" s="135">
        <v>38211</v>
      </c>
      <c r="AI231" s="135">
        <v>38334</v>
      </c>
      <c r="AJ231" s="135">
        <v>39606</v>
      </c>
      <c r="AK231" s="135">
        <v>40667</v>
      </c>
      <c r="AL231" s="135">
        <v>40326</v>
      </c>
      <c r="AM231" s="135">
        <v>40332</v>
      </c>
      <c r="AN231" s="135">
        <v>42105</v>
      </c>
      <c r="AO231" s="135">
        <v>42970</v>
      </c>
      <c r="AP231" s="135">
        <v>43441</v>
      </c>
      <c r="AQ231" s="135">
        <v>35523</v>
      </c>
      <c r="AR231" s="135">
        <v>33787</v>
      </c>
      <c r="AS231" s="135">
        <v>37635</v>
      </c>
      <c r="AT231" s="135">
        <v>36545</v>
      </c>
      <c r="AU231" s="135">
        <v>36374</v>
      </c>
      <c r="AV231" s="135">
        <v>36196</v>
      </c>
      <c r="AW231" s="135">
        <v>36810</v>
      </c>
      <c r="AX231" s="135">
        <v>38317</v>
      </c>
      <c r="AY231" s="135">
        <v>36612</v>
      </c>
      <c r="AZ231" s="135">
        <v>39297</v>
      </c>
      <c r="BA231" s="135">
        <v>39888</v>
      </c>
      <c r="BB231" s="135">
        <v>39835</v>
      </c>
      <c r="BC231" s="135">
        <v>39227</v>
      </c>
      <c r="BD231" s="135">
        <v>41536</v>
      </c>
      <c r="BE231" s="135">
        <v>41959</v>
      </c>
      <c r="BF231" s="135">
        <v>42285</v>
      </c>
      <c r="BG231" s="135">
        <v>43219</v>
      </c>
    </row>
    <row r="232" spans="1:59">
      <c r="A232" s="134" t="s">
        <v>239</v>
      </c>
      <c r="B232" s="135"/>
      <c r="C232" s="135">
        <v>23671</v>
      </c>
      <c r="D232" s="135">
        <v>68290</v>
      </c>
      <c r="E232" s="135">
        <v>65976</v>
      </c>
      <c r="F232" s="135">
        <v>45169</v>
      </c>
      <c r="G232" s="135">
        <v>38498</v>
      </c>
      <c r="H232" s="135">
        <v>57983</v>
      </c>
      <c r="I232" s="136">
        <v>69478</v>
      </c>
      <c r="J232" s="135"/>
      <c r="K232" s="135"/>
      <c r="L232" s="135"/>
      <c r="M232" s="135"/>
      <c r="N232" s="135">
        <v>32053</v>
      </c>
      <c r="O232" s="135">
        <v>36237</v>
      </c>
      <c r="P232" s="135">
        <v>33085</v>
      </c>
      <c r="Q232" s="135">
        <v>32891</v>
      </c>
      <c r="R232" s="135">
        <v>30193</v>
      </c>
      <c r="S232" s="135">
        <v>14976</v>
      </c>
      <c r="T232" s="135">
        <v>17514</v>
      </c>
      <c r="U232" s="135">
        <v>20984</v>
      </c>
      <c r="V232" s="135">
        <v>25641</v>
      </c>
      <c r="W232" s="135">
        <v>32342</v>
      </c>
      <c r="X232" s="135">
        <v>32775</v>
      </c>
      <c r="Y232" s="135">
        <v>36703</v>
      </c>
      <c r="Z232" s="136">
        <v>38464</v>
      </c>
      <c r="AA232" s="135"/>
      <c r="AB232" s="135"/>
      <c r="AC232" s="135"/>
      <c r="AD232" s="135"/>
      <c r="AE232" s="135"/>
      <c r="AF232" s="135"/>
      <c r="AG232" s="135">
        <v>7887</v>
      </c>
      <c r="AH232" s="135">
        <v>16788</v>
      </c>
      <c r="AI232" s="135">
        <v>15265</v>
      </c>
      <c r="AJ232" s="135">
        <v>15983</v>
      </c>
      <c r="AK232" s="135">
        <v>20254</v>
      </c>
      <c r="AL232" s="135">
        <v>17404</v>
      </c>
      <c r="AM232" s="135">
        <v>15681</v>
      </c>
      <c r="AN232" s="135">
        <v>16389</v>
      </c>
      <c r="AO232" s="135">
        <v>16502</v>
      </c>
      <c r="AP232" s="135">
        <v>16466</v>
      </c>
      <c r="AQ232" s="135">
        <v>13727</v>
      </c>
      <c r="AR232" s="135">
        <v>5476</v>
      </c>
      <c r="AS232" s="135">
        <v>9500</v>
      </c>
      <c r="AT232" s="135">
        <v>9014</v>
      </c>
      <c r="AU232" s="135">
        <v>8500</v>
      </c>
      <c r="AV232" s="135">
        <v>10068</v>
      </c>
      <c r="AW232" s="135">
        <v>10916</v>
      </c>
      <c r="AX232" s="135">
        <v>13528</v>
      </c>
      <c r="AY232" s="135">
        <v>12113</v>
      </c>
      <c r="AZ232" s="135">
        <v>15477</v>
      </c>
      <c r="BA232" s="135">
        <v>16865</v>
      </c>
      <c r="BB232" s="135">
        <v>17053</v>
      </c>
      <c r="BC232" s="135">
        <v>15722</v>
      </c>
      <c r="BD232" s="135">
        <v>17165</v>
      </c>
      <c r="BE232" s="135">
        <v>19538</v>
      </c>
      <c r="BF232" s="135">
        <v>19256</v>
      </c>
      <c r="BG232" s="135">
        <v>19208</v>
      </c>
    </row>
    <row r="233" spans="1:59">
      <c r="A233" s="134" t="s">
        <v>240</v>
      </c>
      <c r="B233" s="135">
        <v>52255</v>
      </c>
      <c r="C233" s="135">
        <v>61023</v>
      </c>
      <c r="D233" s="135">
        <v>73408</v>
      </c>
      <c r="E233" s="135">
        <v>85728</v>
      </c>
      <c r="F233" s="135">
        <v>73347</v>
      </c>
      <c r="G233" s="135">
        <v>66677</v>
      </c>
      <c r="H233" s="135">
        <v>78155</v>
      </c>
      <c r="I233" s="136">
        <v>98087</v>
      </c>
      <c r="J233" s="135">
        <v>24019</v>
      </c>
      <c r="K233" s="135">
        <v>28236</v>
      </c>
      <c r="L233" s="135">
        <v>27348</v>
      </c>
      <c r="M233" s="135">
        <v>33675</v>
      </c>
      <c r="N233" s="135">
        <v>33945</v>
      </c>
      <c r="O233" s="135">
        <v>39463</v>
      </c>
      <c r="P233" s="135">
        <v>40380</v>
      </c>
      <c r="Q233" s="135">
        <v>45348</v>
      </c>
      <c r="R233" s="135">
        <v>36522</v>
      </c>
      <c r="S233" s="135">
        <v>36825</v>
      </c>
      <c r="T233" s="135">
        <v>31431</v>
      </c>
      <c r="U233" s="135">
        <v>35246</v>
      </c>
      <c r="V233" s="135">
        <v>35320</v>
      </c>
      <c r="W233" s="135">
        <v>42835</v>
      </c>
      <c r="X233" s="135">
        <v>45241</v>
      </c>
      <c r="Y233" s="135">
        <v>52846</v>
      </c>
      <c r="Z233" s="136">
        <v>51906</v>
      </c>
      <c r="AA233" s="135">
        <v>11896</v>
      </c>
      <c r="AB233" s="135">
        <v>12569</v>
      </c>
      <c r="AC233" s="135">
        <v>15667</v>
      </c>
      <c r="AD233" s="135">
        <v>13837</v>
      </c>
      <c r="AE233" s="135">
        <v>13511</v>
      </c>
      <c r="AF233" s="135">
        <v>14921</v>
      </c>
      <c r="AG233" s="135">
        <v>18754</v>
      </c>
      <c r="AH233" s="135">
        <v>17547</v>
      </c>
      <c r="AI233" s="135">
        <v>16398</v>
      </c>
      <c r="AJ233" s="135">
        <v>17897</v>
      </c>
      <c r="AK233" s="135">
        <v>21566</v>
      </c>
      <c r="AL233" s="135">
        <v>21331</v>
      </c>
      <c r="AM233" s="135">
        <v>19049</v>
      </c>
      <c r="AN233" s="135">
        <v>19996</v>
      </c>
      <c r="AO233" s="135">
        <v>25352</v>
      </c>
      <c r="AP233" s="135">
        <v>20878</v>
      </c>
      <c r="AQ233" s="135">
        <v>15644</v>
      </c>
      <c r="AR233" s="135">
        <v>15492</v>
      </c>
      <c r="AS233" s="135">
        <v>21333</v>
      </c>
      <c r="AT233" s="135">
        <v>16580</v>
      </c>
      <c r="AU233" s="135">
        <v>14851</v>
      </c>
      <c r="AV233" s="135">
        <v>15899</v>
      </c>
      <c r="AW233" s="135">
        <v>19347</v>
      </c>
      <c r="AX233" s="135">
        <v>18082</v>
      </c>
      <c r="AY233" s="135">
        <v>17238</v>
      </c>
      <c r="AZ233" s="135">
        <v>20364</v>
      </c>
      <c r="BA233" s="135">
        <v>22471</v>
      </c>
      <c r="BB233" s="135">
        <v>22133</v>
      </c>
      <c r="BC233" s="135">
        <v>23108</v>
      </c>
      <c r="BD233" s="135">
        <v>25724</v>
      </c>
      <c r="BE233" s="135">
        <v>27122</v>
      </c>
      <c r="BF233" s="135">
        <v>25189</v>
      </c>
      <c r="BG233" s="135">
        <v>26717</v>
      </c>
    </row>
    <row r="234" spans="1:59">
      <c r="A234" s="134" t="s">
        <v>241</v>
      </c>
      <c r="B234" s="135"/>
      <c r="C234" s="135">
        <v>137</v>
      </c>
      <c r="D234" s="135">
        <v>188</v>
      </c>
      <c r="E234" s="135">
        <v>263</v>
      </c>
      <c r="F234" s="135">
        <v>4829</v>
      </c>
      <c r="G234" s="135">
        <v>4520</v>
      </c>
      <c r="H234" s="135">
        <v>4743</v>
      </c>
      <c r="I234" s="136">
        <v>5357</v>
      </c>
      <c r="J234" s="135"/>
      <c r="K234" s="135"/>
      <c r="L234" s="135"/>
      <c r="M234" s="135"/>
      <c r="N234" s="135">
        <v>95</v>
      </c>
      <c r="O234" s="135">
        <v>93</v>
      </c>
      <c r="P234" s="135">
        <v>116</v>
      </c>
      <c r="Q234" s="135">
        <v>147</v>
      </c>
      <c r="R234" s="135">
        <v>2419</v>
      </c>
      <c r="S234" s="135">
        <v>2410</v>
      </c>
      <c r="T234" s="135">
        <v>2395</v>
      </c>
      <c r="U234" s="135">
        <v>2125</v>
      </c>
      <c r="V234" s="135">
        <v>2384</v>
      </c>
      <c r="W234" s="135">
        <v>2359</v>
      </c>
      <c r="X234" s="135">
        <v>2519</v>
      </c>
      <c r="Y234" s="135">
        <v>2838</v>
      </c>
      <c r="Z234" s="136">
        <v>2654</v>
      </c>
      <c r="AA234" s="135"/>
      <c r="AB234" s="135"/>
      <c r="AC234" s="135"/>
      <c r="AD234" s="135"/>
      <c r="AE234" s="135"/>
      <c r="AF234" s="135"/>
      <c r="AG234" s="135">
        <v>41</v>
      </c>
      <c r="AH234" s="135">
        <v>35</v>
      </c>
      <c r="AI234" s="135">
        <v>60</v>
      </c>
      <c r="AJ234" s="135">
        <v>47</v>
      </c>
      <c r="AK234" s="135">
        <v>46</v>
      </c>
      <c r="AL234" s="135">
        <v>58</v>
      </c>
      <c r="AM234" s="135">
        <v>58</v>
      </c>
      <c r="AN234" s="135">
        <v>70</v>
      </c>
      <c r="AO234" s="135">
        <v>77</v>
      </c>
      <c r="AP234" s="135">
        <v>1201</v>
      </c>
      <c r="AQ234" s="135">
        <v>1218</v>
      </c>
      <c r="AR234" s="135">
        <v>1217</v>
      </c>
      <c r="AS234" s="135">
        <v>1193</v>
      </c>
      <c r="AT234" s="135">
        <v>1203</v>
      </c>
      <c r="AU234" s="135">
        <v>1192</v>
      </c>
      <c r="AV234" s="135">
        <v>912</v>
      </c>
      <c r="AW234" s="135">
        <v>1213</v>
      </c>
      <c r="AX234" s="135">
        <v>1201</v>
      </c>
      <c r="AY234" s="135">
        <v>1183</v>
      </c>
      <c r="AZ234" s="135">
        <v>1176</v>
      </c>
      <c r="BA234" s="135">
        <v>1183</v>
      </c>
      <c r="BB234" s="135">
        <v>1233</v>
      </c>
      <c r="BC234" s="135">
        <v>1286</v>
      </c>
      <c r="BD234" s="135">
        <v>1301</v>
      </c>
      <c r="BE234" s="135">
        <v>1537</v>
      </c>
      <c r="BF234" s="135">
        <v>1331</v>
      </c>
      <c r="BG234" s="135">
        <v>1323</v>
      </c>
    </row>
    <row r="235" spans="1:59">
      <c r="A235" s="134" t="s">
        <v>242</v>
      </c>
      <c r="B235" s="135">
        <v>45</v>
      </c>
      <c r="C235" s="135">
        <v>36</v>
      </c>
      <c r="D235" s="135">
        <v>96</v>
      </c>
      <c r="E235" s="135">
        <v>118</v>
      </c>
      <c r="F235" s="135">
        <v>136</v>
      </c>
      <c r="G235" s="135">
        <v>130</v>
      </c>
      <c r="H235" s="135">
        <v>133</v>
      </c>
      <c r="I235" s="136">
        <v>200</v>
      </c>
      <c r="J235" s="135">
        <v>27</v>
      </c>
      <c r="K235" s="135">
        <v>18</v>
      </c>
      <c r="L235" s="135">
        <v>14</v>
      </c>
      <c r="M235" s="135">
        <v>22</v>
      </c>
      <c r="N235" s="135">
        <v>45</v>
      </c>
      <c r="O235" s="135">
        <v>51</v>
      </c>
      <c r="P235" s="135">
        <v>53</v>
      </c>
      <c r="Q235" s="135">
        <v>65</v>
      </c>
      <c r="R235" s="135">
        <v>56</v>
      </c>
      <c r="S235" s="135">
        <v>80</v>
      </c>
      <c r="T235" s="135">
        <v>66</v>
      </c>
      <c r="U235" s="135">
        <v>64</v>
      </c>
      <c r="V235" s="135">
        <v>60</v>
      </c>
      <c r="W235" s="135">
        <v>73</v>
      </c>
      <c r="X235" s="135">
        <v>92</v>
      </c>
      <c r="Y235" s="135">
        <v>108</v>
      </c>
      <c r="Z235" s="136">
        <v>116</v>
      </c>
      <c r="AA235" s="135">
        <v>14</v>
      </c>
      <c r="AB235" s="135">
        <v>7</v>
      </c>
      <c r="AC235" s="135">
        <v>11</v>
      </c>
      <c r="AD235" s="135">
        <v>13</v>
      </c>
      <c r="AE235" s="135">
        <v>1</v>
      </c>
      <c r="AF235" s="135">
        <v>9</v>
      </c>
      <c r="AG235" s="135">
        <v>13</v>
      </c>
      <c r="AH235" s="135">
        <v>22</v>
      </c>
      <c r="AI235" s="135">
        <v>23</v>
      </c>
      <c r="AJ235" s="135">
        <v>24</v>
      </c>
      <c r="AK235" s="135">
        <v>27</v>
      </c>
      <c r="AL235" s="135">
        <v>26</v>
      </c>
      <c r="AM235" s="135">
        <v>27</v>
      </c>
      <c r="AN235" s="135">
        <v>33</v>
      </c>
      <c r="AO235" s="135">
        <v>32</v>
      </c>
      <c r="AP235" s="135">
        <v>29</v>
      </c>
      <c r="AQ235" s="135">
        <v>27</v>
      </c>
      <c r="AR235" s="135">
        <v>43</v>
      </c>
      <c r="AS235" s="135">
        <v>37</v>
      </c>
      <c r="AT235" s="135">
        <v>31</v>
      </c>
      <c r="AU235" s="135">
        <v>35</v>
      </c>
      <c r="AV235" s="135">
        <v>33</v>
      </c>
      <c r="AW235" s="135">
        <v>31</v>
      </c>
      <c r="AX235" s="135">
        <v>29</v>
      </c>
      <c r="AY235" s="135">
        <v>31</v>
      </c>
      <c r="AZ235" s="135">
        <v>36</v>
      </c>
      <c r="BA235" s="135">
        <v>37</v>
      </c>
      <c r="BB235" s="135">
        <v>37</v>
      </c>
      <c r="BC235" s="135">
        <v>55</v>
      </c>
      <c r="BD235" s="135">
        <v>55</v>
      </c>
      <c r="BE235" s="135">
        <v>53</v>
      </c>
      <c r="BF235" s="135">
        <v>54</v>
      </c>
      <c r="BG235" s="135">
        <v>62</v>
      </c>
    </row>
    <row r="236" spans="1:59">
      <c r="A236" s="134" t="s">
        <v>243</v>
      </c>
      <c r="B236" s="135"/>
      <c r="C236" s="135">
        <v>148399</v>
      </c>
      <c r="D236" s="135">
        <v>157006</v>
      </c>
      <c r="E236" s="135">
        <v>165997</v>
      </c>
      <c r="F236" s="135">
        <v>155216</v>
      </c>
      <c r="G236" s="135">
        <v>150446</v>
      </c>
      <c r="H236" s="135">
        <v>158857</v>
      </c>
      <c r="I236" s="136">
        <v>167915</v>
      </c>
      <c r="J236" s="135"/>
      <c r="K236" s="135"/>
      <c r="L236" s="135"/>
      <c r="M236" s="135"/>
      <c r="N236" s="135">
        <v>76641</v>
      </c>
      <c r="O236" s="135">
        <v>80365</v>
      </c>
      <c r="P236" s="135">
        <v>80774</v>
      </c>
      <c r="Q236" s="135">
        <v>85223</v>
      </c>
      <c r="R236" s="135">
        <v>81383</v>
      </c>
      <c r="S236" s="135">
        <v>73833</v>
      </c>
      <c r="T236" s="135">
        <v>75315</v>
      </c>
      <c r="U236" s="135">
        <v>75131</v>
      </c>
      <c r="V236" s="135">
        <v>77314</v>
      </c>
      <c r="W236" s="135">
        <v>81543</v>
      </c>
      <c r="X236" s="135">
        <v>81581</v>
      </c>
      <c r="Y236" s="135">
        <v>86334</v>
      </c>
      <c r="Z236" s="136">
        <v>88159</v>
      </c>
      <c r="AA236" s="135"/>
      <c r="AB236" s="135"/>
      <c r="AC236" s="135"/>
      <c r="AD236" s="135"/>
      <c r="AE236" s="135"/>
      <c r="AF236" s="135"/>
      <c r="AG236" s="135">
        <v>38468</v>
      </c>
      <c r="AH236" s="135">
        <v>38246</v>
      </c>
      <c r="AI236" s="135">
        <v>38395</v>
      </c>
      <c r="AJ236" s="135">
        <v>39652</v>
      </c>
      <c r="AK236" s="135">
        <v>40713</v>
      </c>
      <c r="AL236" s="135">
        <v>40384</v>
      </c>
      <c r="AM236" s="135">
        <v>40390</v>
      </c>
      <c r="AN236" s="135">
        <v>42176</v>
      </c>
      <c r="AO236" s="135">
        <v>43047</v>
      </c>
      <c r="AP236" s="135">
        <v>44642</v>
      </c>
      <c r="AQ236" s="135">
        <v>36741</v>
      </c>
      <c r="AR236" s="135">
        <v>35005</v>
      </c>
      <c r="AS236" s="135">
        <v>38828</v>
      </c>
      <c r="AT236" s="135">
        <v>37748</v>
      </c>
      <c r="AU236" s="135">
        <v>37567</v>
      </c>
      <c r="AV236" s="135">
        <v>37108</v>
      </c>
      <c r="AW236" s="135">
        <v>38023</v>
      </c>
      <c r="AX236" s="135">
        <v>39518</v>
      </c>
      <c r="AY236" s="135">
        <v>37796</v>
      </c>
      <c r="AZ236" s="135">
        <v>40473</v>
      </c>
      <c r="BA236" s="135">
        <v>41070</v>
      </c>
      <c r="BB236" s="135">
        <v>41068</v>
      </c>
      <c r="BC236" s="135">
        <v>40513</v>
      </c>
      <c r="BD236" s="135">
        <v>42837</v>
      </c>
      <c r="BE236" s="135">
        <v>43497</v>
      </c>
      <c r="BF236" s="135">
        <v>43616</v>
      </c>
      <c r="BG236" s="135">
        <v>44543</v>
      </c>
    </row>
    <row r="237" spans="1:59">
      <c r="A237" s="134" t="s">
        <v>244</v>
      </c>
      <c r="B237" s="135"/>
      <c r="C237" s="135">
        <v>23671</v>
      </c>
      <c r="D237" s="135">
        <v>68290</v>
      </c>
      <c r="E237" s="135">
        <v>65976</v>
      </c>
      <c r="F237" s="135">
        <v>45169</v>
      </c>
      <c r="G237" s="135">
        <v>38498</v>
      </c>
      <c r="H237" s="135">
        <v>57983</v>
      </c>
      <c r="I237" s="136">
        <v>69478</v>
      </c>
      <c r="J237" s="135"/>
      <c r="K237" s="135"/>
      <c r="L237" s="135"/>
      <c r="M237" s="135"/>
      <c r="N237" s="135">
        <v>32053</v>
      </c>
      <c r="O237" s="135">
        <v>36237</v>
      </c>
      <c r="P237" s="135">
        <v>33085</v>
      </c>
      <c r="Q237" s="135">
        <v>32891</v>
      </c>
      <c r="R237" s="135">
        <v>30193</v>
      </c>
      <c r="S237" s="135">
        <v>14976</v>
      </c>
      <c r="T237" s="135">
        <v>17514</v>
      </c>
      <c r="U237" s="135">
        <v>20984</v>
      </c>
      <c r="V237" s="135">
        <v>25641</v>
      </c>
      <c r="W237" s="135">
        <v>32342</v>
      </c>
      <c r="X237" s="135">
        <v>32775</v>
      </c>
      <c r="Y237" s="135">
        <v>36703</v>
      </c>
      <c r="Z237" s="136">
        <v>38464</v>
      </c>
      <c r="AA237" s="135"/>
      <c r="AB237" s="135"/>
      <c r="AC237" s="135"/>
      <c r="AD237" s="135"/>
      <c r="AE237" s="135"/>
      <c r="AF237" s="135"/>
      <c r="AG237" s="135">
        <v>7887</v>
      </c>
      <c r="AH237" s="135">
        <v>16788</v>
      </c>
      <c r="AI237" s="135">
        <v>15265</v>
      </c>
      <c r="AJ237" s="135">
        <v>15983</v>
      </c>
      <c r="AK237" s="135">
        <v>20254</v>
      </c>
      <c r="AL237" s="135">
        <v>17404</v>
      </c>
      <c r="AM237" s="135">
        <v>15681</v>
      </c>
      <c r="AN237" s="135">
        <v>16389</v>
      </c>
      <c r="AO237" s="135">
        <v>16502</v>
      </c>
      <c r="AP237" s="135">
        <v>16466</v>
      </c>
      <c r="AQ237" s="135">
        <v>13727</v>
      </c>
      <c r="AR237" s="135">
        <v>5476</v>
      </c>
      <c r="AS237" s="135">
        <v>9500</v>
      </c>
      <c r="AT237" s="135">
        <v>9014</v>
      </c>
      <c r="AU237" s="135">
        <v>8500</v>
      </c>
      <c r="AV237" s="135">
        <v>10068</v>
      </c>
      <c r="AW237" s="135">
        <v>10916</v>
      </c>
      <c r="AX237" s="135">
        <v>13528</v>
      </c>
      <c r="AY237" s="135">
        <v>12113</v>
      </c>
      <c r="AZ237" s="135">
        <v>15477</v>
      </c>
      <c r="BA237" s="135">
        <v>16865</v>
      </c>
      <c r="BB237" s="135">
        <v>17053</v>
      </c>
      <c r="BC237" s="135">
        <v>15722</v>
      </c>
      <c r="BD237" s="135">
        <v>17165</v>
      </c>
      <c r="BE237" s="135">
        <v>19538</v>
      </c>
      <c r="BF237" s="135">
        <v>19256</v>
      </c>
      <c r="BG237" s="135">
        <v>19208</v>
      </c>
    </row>
    <row r="238" spans="1:59">
      <c r="A238" s="134" t="s">
        <v>245</v>
      </c>
      <c r="B238" s="135">
        <v>52300</v>
      </c>
      <c r="C238" s="135">
        <v>61060</v>
      </c>
      <c r="D238" s="135">
        <v>73505</v>
      </c>
      <c r="E238" s="135">
        <v>85847</v>
      </c>
      <c r="F238" s="135">
        <v>73484</v>
      </c>
      <c r="G238" s="135">
        <v>66807</v>
      </c>
      <c r="H238" s="135">
        <v>78288</v>
      </c>
      <c r="I238" s="136">
        <v>98287</v>
      </c>
      <c r="J238" s="135">
        <v>24046</v>
      </c>
      <c r="K238" s="135">
        <v>28254</v>
      </c>
      <c r="L238" s="135">
        <v>27363</v>
      </c>
      <c r="M238" s="135">
        <v>33697</v>
      </c>
      <c r="N238" s="135">
        <v>33991</v>
      </c>
      <c r="O238" s="135">
        <v>39514</v>
      </c>
      <c r="P238" s="135">
        <v>40434</v>
      </c>
      <c r="Q238" s="135">
        <v>45413</v>
      </c>
      <c r="R238" s="135">
        <v>36578</v>
      </c>
      <c r="S238" s="135">
        <v>36906</v>
      </c>
      <c r="T238" s="135">
        <v>31497</v>
      </c>
      <c r="U238" s="135">
        <v>35310</v>
      </c>
      <c r="V238" s="135">
        <v>35381</v>
      </c>
      <c r="W238" s="135">
        <v>42907</v>
      </c>
      <c r="X238" s="135">
        <v>45333</v>
      </c>
      <c r="Y238" s="135">
        <v>52954</v>
      </c>
      <c r="Z238" s="136">
        <v>52022</v>
      </c>
      <c r="AA238" s="135">
        <v>11909</v>
      </c>
      <c r="AB238" s="135">
        <v>12576</v>
      </c>
      <c r="AC238" s="135">
        <v>15678</v>
      </c>
      <c r="AD238" s="135">
        <v>13850</v>
      </c>
      <c r="AE238" s="135">
        <v>13513</v>
      </c>
      <c r="AF238" s="135">
        <v>14929</v>
      </c>
      <c r="AG238" s="135">
        <v>18768</v>
      </c>
      <c r="AH238" s="135">
        <v>17569</v>
      </c>
      <c r="AI238" s="135">
        <v>16422</v>
      </c>
      <c r="AJ238" s="135">
        <v>17921</v>
      </c>
      <c r="AK238" s="135">
        <v>21593</v>
      </c>
      <c r="AL238" s="135">
        <v>21358</v>
      </c>
      <c r="AM238" s="135">
        <v>19076</v>
      </c>
      <c r="AN238" s="135">
        <v>20029</v>
      </c>
      <c r="AO238" s="135">
        <v>25384</v>
      </c>
      <c r="AP238" s="135">
        <v>20907</v>
      </c>
      <c r="AQ238" s="135">
        <v>15671</v>
      </c>
      <c r="AR238" s="135">
        <v>15536</v>
      </c>
      <c r="AS238" s="135">
        <v>21370</v>
      </c>
      <c r="AT238" s="135">
        <v>16612</v>
      </c>
      <c r="AU238" s="135">
        <v>14885</v>
      </c>
      <c r="AV238" s="135">
        <v>15932</v>
      </c>
      <c r="AW238" s="135">
        <v>19378</v>
      </c>
      <c r="AX238" s="135">
        <v>18112</v>
      </c>
      <c r="AY238" s="135">
        <v>17269</v>
      </c>
      <c r="AZ238" s="135">
        <v>20400</v>
      </c>
      <c r="BA238" s="135">
        <v>22507</v>
      </c>
      <c r="BB238" s="135">
        <v>22170</v>
      </c>
      <c r="BC238" s="135">
        <v>23163</v>
      </c>
      <c r="BD238" s="135">
        <v>25780</v>
      </c>
      <c r="BE238" s="135">
        <v>27174</v>
      </c>
      <c r="BF238" s="135">
        <v>25244</v>
      </c>
      <c r="BG238" s="135">
        <v>26778</v>
      </c>
    </row>
    <row r="239" spans="1:59">
      <c r="A239" s="134" t="s">
        <v>246</v>
      </c>
      <c r="B239" s="135"/>
      <c r="C239" s="135">
        <v>25359</v>
      </c>
      <c r="D239" s="135">
        <v>26906</v>
      </c>
      <c r="E239" s="135">
        <v>27300</v>
      </c>
      <c r="F239" s="135">
        <v>15276</v>
      </c>
      <c r="G239" s="135">
        <v>21364</v>
      </c>
      <c r="H239" s="135">
        <v>34222</v>
      </c>
      <c r="I239" s="136">
        <v>36909</v>
      </c>
      <c r="J239" s="135"/>
      <c r="K239" s="135"/>
      <c r="L239" s="135"/>
      <c r="M239" s="135"/>
      <c r="N239" s="135">
        <v>12548</v>
      </c>
      <c r="O239" s="135">
        <v>14358</v>
      </c>
      <c r="P239" s="135">
        <v>13410</v>
      </c>
      <c r="Q239" s="135">
        <v>13890</v>
      </c>
      <c r="R239" s="135">
        <v>7968</v>
      </c>
      <c r="S239" s="135">
        <v>7308</v>
      </c>
      <c r="T239" s="135">
        <v>8280</v>
      </c>
      <c r="U239" s="135">
        <v>13084</v>
      </c>
      <c r="V239" s="135">
        <v>15340</v>
      </c>
      <c r="W239" s="135">
        <v>18882</v>
      </c>
      <c r="X239" s="135">
        <v>17601</v>
      </c>
      <c r="Y239" s="135">
        <v>19308</v>
      </c>
      <c r="Z239" s="136">
        <v>19243</v>
      </c>
      <c r="AA239" s="135"/>
      <c r="AB239" s="135"/>
      <c r="AC239" s="135"/>
      <c r="AD239" s="135"/>
      <c r="AE239" s="135"/>
      <c r="AF239" s="135"/>
      <c r="AG239" s="135">
        <v>7019</v>
      </c>
      <c r="AH239" s="135">
        <v>6415</v>
      </c>
      <c r="AI239" s="135">
        <v>6133</v>
      </c>
      <c r="AJ239" s="135">
        <v>6934</v>
      </c>
      <c r="AK239" s="135">
        <v>7424</v>
      </c>
      <c r="AL239" s="135">
        <v>6991</v>
      </c>
      <c r="AM239" s="135">
        <v>6419</v>
      </c>
      <c r="AN239" s="135">
        <v>7017</v>
      </c>
      <c r="AO239" s="135">
        <v>6873</v>
      </c>
      <c r="AP239" s="135">
        <v>7549</v>
      </c>
      <c r="AQ239" s="135">
        <v>419</v>
      </c>
      <c r="AR239" s="135">
        <v>1631</v>
      </c>
      <c r="AS239" s="135">
        <v>5677</v>
      </c>
      <c r="AT239" s="135">
        <v>3929</v>
      </c>
      <c r="AU239" s="135">
        <v>4351</v>
      </c>
      <c r="AV239" s="135">
        <v>5411</v>
      </c>
      <c r="AW239" s="135">
        <v>7673</v>
      </c>
      <c r="AX239" s="135">
        <v>8291</v>
      </c>
      <c r="AY239" s="135">
        <v>7049</v>
      </c>
      <c r="AZ239" s="135">
        <v>9543</v>
      </c>
      <c r="BA239" s="135">
        <v>9339</v>
      </c>
      <c r="BB239" s="135">
        <v>9210</v>
      </c>
      <c r="BC239" s="135">
        <v>8391</v>
      </c>
      <c r="BD239" s="135">
        <v>10168</v>
      </c>
      <c r="BE239" s="135">
        <v>9140</v>
      </c>
      <c r="BF239" s="135">
        <v>9734</v>
      </c>
      <c r="BG239" s="135">
        <v>9509</v>
      </c>
    </row>
    <row r="240" spans="1:59">
      <c r="A240" s="134" t="s">
        <v>247</v>
      </c>
      <c r="B240" s="135"/>
      <c r="C240" s="135">
        <v>115</v>
      </c>
      <c r="D240" s="135">
        <v>-879</v>
      </c>
      <c r="E240" s="135">
        <v>-992</v>
      </c>
      <c r="F240" s="135">
        <v>-14406</v>
      </c>
      <c r="G240" s="135">
        <v>-16595</v>
      </c>
      <c r="H240" s="135">
        <v>-5049</v>
      </c>
      <c r="I240" s="136">
        <v>-1609</v>
      </c>
      <c r="J240" s="135"/>
      <c r="K240" s="135"/>
      <c r="L240" s="135"/>
      <c r="M240" s="135"/>
      <c r="N240" s="135">
        <v>-128</v>
      </c>
      <c r="O240" s="135">
        <v>-751</v>
      </c>
      <c r="P240" s="135">
        <v>-679</v>
      </c>
      <c r="Q240" s="135">
        <v>-313</v>
      </c>
      <c r="R240" s="135">
        <v>-1810</v>
      </c>
      <c r="S240" s="135">
        <v>-12596</v>
      </c>
      <c r="T240" s="135">
        <v>-7649</v>
      </c>
      <c r="U240" s="135">
        <v>-8946</v>
      </c>
      <c r="V240" s="135">
        <v>-3437</v>
      </c>
      <c r="W240" s="135">
        <v>-1612</v>
      </c>
      <c r="X240" s="135">
        <v>-884</v>
      </c>
      <c r="Y240" s="135">
        <v>-725</v>
      </c>
      <c r="Z240" s="136">
        <v>-1211</v>
      </c>
      <c r="AA240" s="135"/>
      <c r="AB240" s="135"/>
      <c r="AC240" s="135"/>
      <c r="AD240" s="135"/>
      <c r="AE240" s="135"/>
      <c r="AF240" s="135"/>
      <c r="AG240" s="135">
        <v>-4</v>
      </c>
      <c r="AH240" s="135">
        <v>507</v>
      </c>
      <c r="AI240" s="135">
        <v>-635</v>
      </c>
      <c r="AJ240" s="135">
        <v>-248</v>
      </c>
      <c r="AK240" s="135">
        <v>-503</v>
      </c>
      <c r="AL240" s="135">
        <v>-103</v>
      </c>
      <c r="AM240" s="135">
        <v>-576</v>
      </c>
      <c r="AN240" s="135">
        <v>-519</v>
      </c>
      <c r="AO240" s="135">
        <v>206</v>
      </c>
      <c r="AP240" s="135">
        <v>132</v>
      </c>
      <c r="AQ240" s="135">
        <v>-1942</v>
      </c>
      <c r="AR240" s="135">
        <v>-6760</v>
      </c>
      <c r="AS240" s="135">
        <v>-5836</v>
      </c>
      <c r="AT240" s="135">
        <v>-3372</v>
      </c>
      <c r="AU240" s="135">
        <v>-4277</v>
      </c>
      <c r="AV240" s="135">
        <v>-4975</v>
      </c>
      <c r="AW240" s="135">
        <v>-3971</v>
      </c>
      <c r="AX240" s="135">
        <v>-1010</v>
      </c>
      <c r="AY240" s="135">
        <v>-2427</v>
      </c>
      <c r="AZ240" s="135">
        <v>-1215</v>
      </c>
      <c r="BA240" s="135">
        <v>-397</v>
      </c>
      <c r="BB240" s="135">
        <v>-283</v>
      </c>
      <c r="BC240" s="135">
        <v>-601</v>
      </c>
      <c r="BD240" s="135">
        <v>-580</v>
      </c>
      <c r="BE240" s="135">
        <v>-145</v>
      </c>
      <c r="BF240" s="135">
        <v>-317</v>
      </c>
      <c r="BG240" s="135">
        <v>-894</v>
      </c>
    </row>
    <row r="241" spans="1:59">
      <c r="A241" s="134" t="s">
        <v>248</v>
      </c>
      <c r="B241" s="135">
        <v>4457</v>
      </c>
      <c r="C241" s="135">
        <v>5112</v>
      </c>
      <c r="D241" s="135">
        <v>6858</v>
      </c>
      <c r="E241" s="135">
        <v>9112</v>
      </c>
      <c r="F241" s="135">
        <v>-2595</v>
      </c>
      <c r="G241" s="135">
        <v>-41</v>
      </c>
      <c r="H241" s="135">
        <v>4772</v>
      </c>
      <c r="I241" s="136">
        <v>12655</v>
      </c>
      <c r="J241" s="135">
        <v>1434</v>
      </c>
      <c r="K241" s="135">
        <v>3023</v>
      </c>
      <c r="L241" s="135">
        <v>1104</v>
      </c>
      <c r="M241" s="135">
        <v>4008</v>
      </c>
      <c r="N241" s="135">
        <v>1802</v>
      </c>
      <c r="O241" s="135">
        <v>5056</v>
      </c>
      <c r="P241" s="135">
        <v>3048</v>
      </c>
      <c r="Q241" s="135">
        <v>6064</v>
      </c>
      <c r="R241" s="135">
        <v>-670</v>
      </c>
      <c r="S241" s="135">
        <v>-1925</v>
      </c>
      <c r="T241" s="135">
        <v>-836</v>
      </c>
      <c r="U241" s="135">
        <v>795</v>
      </c>
      <c r="V241" s="135">
        <v>-98</v>
      </c>
      <c r="W241" s="135">
        <v>4870</v>
      </c>
      <c r="X241" s="135">
        <v>5685</v>
      </c>
      <c r="Y241" s="135">
        <v>6970</v>
      </c>
      <c r="Z241" s="136">
        <v>7181</v>
      </c>
      <c r="AA241" s="135">
        <v>721</v>
      </c>
      <c r="AB241" s="135">
        <v>822</v>
      </c>
      <c r="AC241" s="135">
        <v>2201</v>
      </c>
      <c r="AD241" s="135">
        <v>509</v>
      </c>
      <c r="AE241" s="135">
        <v>595</v>
      </c>
      <c r="AF241" s="135">
        <v>1130</v>
      </c>
      <c r="AG241" s="135">
        <v>2878</v>
      </c>
      <c r="AH241" s="135">
        <v>516</v>
      </c>
      <c r="AI241" s="135">
        <v>1286</v>
      </c>
      <c r="AJ241" s="135">
        <v>1643</v>
      </c>
      <c r="AK241" s="135">
        <v>3413</v>
      </c>
      <c r="AL241" s="135">
        <v>1390</v>
      </c>
      <c r="AM241" s="135">
        <v>1658</v>
      </c>
      <c r="AN241" s="135">
        <v>1518</v>
      </c>
      <c r="AO241" s="135">
        <v>4546</v>
      </c>
      <c r="AP241" s="135">
        <v>913</v>
      </c>
      <c r="AQ241" s="135">
        <v>-1583</v>
      </c>
      <c r="AR241" s="135">
        <v>-2408</v>
      </c>
      <c r="AS241" s="135">
        <v>483</v>
      </c>
      <c r="AT241" s="135">
        <v>-200</v>
      </c>
      <c r="AU241" s="135">
        <v>-636</v>
      </c>
      <c r="AV241" s="135">
        <v>-452</v>
      </c>
      <c r="AW241" s="135">
        <v>1247</v>
      </c>
      <c r="AX241" s="135">
        <v>478</v>
      </c>
      <c r="AY241" s="135">
        <v>-576</v>
      </c>
      <c r="AZ241" s="135">
        <v>1394</v>
      </c>
      <c r="BA241" s="135">
        <v>3476</v>
      </c>
      <c r="BB241" s="135">
        <v>3044</v>
      </c>
      <c r="BC241" s="135">
        <v>2641</v>
      </c>
      <c r="BD241" s="135">
        <v>3752</v>
      </c>
      <c r="BE241" s="135">
        <v>3218</v>
      </c>
      <c r="BF241" s="135">
        <v>3406</v>
      </c>
      <c r="BG241" s="135">
        <v>3775</v>
      </c>
    </row>
    <row r="242" spans="1:59">
      <c r="A242" s="134" t="s">
        <v>249</v>
      </c>
      <c r="B242" s="135"/>
      <c r="C242" s="135">
        <v>6182</v>
      </c>
      <c r="D242" s="135">
        <v>6449</v>
      </c>
      <c r="E242" s="135">
        <v>6586</v>
      </c>
      <c r="F242" s="135">
        <v>6711</v>
      </c>
      <c r="G242" s="135">
        <v>6639</v>
      </c>
      <c r="H242" s="135">
        <v>5190</v>
      </c>
      <c r="I242" s="136">
        <v>6623</v>
      </c>
      <c r="J242" s="135"/>
      <c r="K242" s="135"/>
      <c r="L242" s="135"/>
      <c r="M242" s="135"/>
      <c r="N242" s="135"/>
      <c r="O242" s="135"/>
      <c r="P242" s="135"/>
      <c r="Q242" s="135"/>
      <c r="R242" s="135"/>
      <c r="S242" s="135"/>
      <c r="T242" s="135"/>
      <c r="U242" s="135"/>
      <c r="V242" s="135"/>
      <c r="W242" s="135"/>
      <c r="X242" s="135"/>
      <c r="Y242" s="135"/>
      <c r="Z242" s="136"/>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row>
    <row r="243" spans="1:59">
      <c r="A243" s="134" t="s">
        <v>250</v>
      </c>
      <c r="B243" s="135"/>
      <c r="C243" s="135">
        <v>1232</v>
      </c>
      <c r="D243" s="135">
        <v>3633</v>
      </c>
      <c r="E243" s="135">
        <v>4490</v>
      </c>
      <c r="F243" s="135">
        <v>11817</v>
      </c>
      <c r="G243" s="135">
        <v>11647</v>
      </c>
      <c r="H243" s="135">
        <v>11306</v>
      </c>
      <c r="I243" s="136">
        <v>12743</v>
      </c>
      <c r="J243" s="135"/>
      <c r="K243" s="135"/>
      <c r="L243" s="135"/>
      <c r="M243" s="135"/>
      <c r="N243" s="135"/>
      <c r="O243" s="135"/>
      <c r="P243" s="135"/>
      <c r="Q243" s="135"/>
      <c r="R243" s="135"/>
      <c r="S243" s="135"/>
      <c r="T243" s="135"/>
      <c r="U243" s="135"/>
      <c r="V243" s="135"/>
      <c r="W243" s="135"/>
      <c r="X243" s="135"/>
      <c r="Y243" s="135"/>
      <c r="Z243" s="136"/>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row>
    <row r="244" spans="1:59">
      <c r="A244" s="134" t="s">
        <v>251</v>
      </c>
      <c r="B244" s="135">
        <v>11873</v>
      </c>
      <c r="C244" s="135">
        <v>13110</v>
      </c>
      <c r="D244" s="135">
        <v>13869</v>
      </c>
      <c r="E244" s="135">
        <v>15220</v>
      </c>
      <c r="F244" s="135">
        <v>13266</v>
      </c>
      <c r="G244" s="135">
        <v>10864</v>
      </c>
      <c r="H244" s="135">
        <v>9767</v>
      </c>
      <c r="I244" s="136">
        <v>8846</v>
      </c>
      <c r="J244" s="135"/>
      <c r="K244" s="135"/>
      <c r="L244" s="135"/>
      <c r="M244" s="135"/>
      <c r="N244" s="135"/>
      <c r="O244" s="135"/>
      <c r="P244" s="135"/>
      <c r="Q244" s="135"/>
      <c r="R244" s="135"/>
      <c r="S244" s="135"/>
      <c r="T244" s="135"/>
      <c r="U244" s="135"/>
      <c r="V244" s="135"/>
      <c r="W244" s="135"/>
      <c r="X244" s="135"/>
      <c r="Y244" s="135"/>
      <c r="Z244" s="136"/>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row>
    <row r="245" spans="1:59">
      <c r="A245" s="134" t="s">
        <v>252</v>
      </c>
      <c r="B245" s="135"/>
      <c r="C245" s="135"/>
      <c r="D245" s="135"/>
      <c r="E245" s="135"/>
      <c r="F245" s="135"/>
      <c r="G245" s="135"/>
      <c r="H245" s="135"/>
      <c r="I245" s="136">
        <v>1304</v>
      </c>
      <c r="J245" s="135"/>
      <c r="K245" s="135"/>
      <c r="L245" s="135"/>
      <c r="M245" s="135"/>
      <c r="N245" s="135"/>
      <c r="O245" s="135"/>
      <c r="P245" s="135"/>
      <c r="Q245" s="135"/>
      <c r="R245" s="135"/>
      <c r="S245" s="135"/>
      <c r="T245" s="135"/>
      <c r="U245" s="135"/>
      <c r="V245" s="135"/>
      <c r="W245" s="135"/>
      <c r="X245" s="135"/>
      <c r="Y245" s="135"/>
      <c r="Z245" s="136"/>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row>
    <row r="246" spans="1:59">
      <c r="A246" s="134" t="s">
        <v>253</v>
      </c>
      <c r="B246" s="135"/>
      <c r="C246" s="135"/>
      <c r="D246" s="135"/>
      <c r="E246" s="135">
        <v>160</v>
      </c>
      <c r="F246" s="135">
        <v>30984</v>
      </c>
      <c r="G246" s="135">
        <v>80</v>
      </c>
      <c r="H246" s="135">
        <v>389</v>
      </c>
      <c r="I246" s="136">
        <v>3631</v>
      </c>
      <c r="J246" s="135"/>
      <c r="K246" s="135"/>
      <c r="L246" s="135"/>
      <c r="M246" s="135"/>
      <c r="N246" s="135"/>
      <c r="O246" s="135"/>
      <c r="P246" s="135"/>
      <c r="Q246" s="135"/>
      <c r="R246" s="135"/>
      <c r="S246" s="135"/>
      <c r="T246" s="135"/>
      <c r="U246" s="135"/>
      <c r="V246" s="135"/>
      <c r="W246" s="135"/>
      <c r="X246" s="135"/>
      <c r="Y246" s="135"/>
      <c r="Z246" s="136"/>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row>
    <row r="247" spans="1:59">
      <c r="A247" s="134" t="s">
        <v>254</v>
      </c>
      <c r="B247" s="135">
        <v>5</v>
      </c>
      <c r="C247" s="135"/>
      <c r="D247" s="135"/>
      <c r="E247" s="135"/>
      <c r="F247" s="135">
        <v>613</v>
      </c>
      <c r="G247" s="135"/>
      <c r="H247" s="135"/>
      <c r="I247" s="136">
        <v>40</v>
      </c>
      <c r="J247" s="135"/>
      <c r="K247" s="135"/>
      <c r="L247" s="135"/>
      <c r="M247" s="135"/>
      <c r="N247" s="135"/>
      <c r="O247" s="135"/>
      <c r="P247" s="135"/>
      <c r="Q247" s="135"/>
      <c r="R247" s="135"/>
      <c r="S247" s="135"/>
      <c r="T247" s="135"/>
      <c r="U247" s="135"/>
      <c r="V247" s="135"/>
      <c r="W247" s="135"/>
      <c r="X247" s="135"/>
      <c r="Y247" s="135"/>
      <c r="Z247" s="136"/>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row>
    <row r="248" spans="1:59">
      <c r="A248" s="134" t="s">
        <v>255</v>
      </c>
      <c r="B248" s="135"/>
      <c r="C248" s="135"/>
      <c r="D248" s="135"/>
      <c r="E248" s="135"/>
      <c r="F248" s="135"/>
      <c r="G248" s="135"/>
      <c r="H248" s="135"/>
      <c r="I248" s="136">
        <v>18117</v>
      </c>
      <c r="J248" s="135"/>
      <c r="K248" s="135"/>
      <c r="L248" s="135"/>
      <c r="M248" s="135"/>
      <c r="N248" s="135"/>
      <c r="O248" s="135"/>
      <c r="P248" s="135"/>
      <c r="Q248" s="135"/>
      <c r="R248" s="135"/>
      <c r="S248" s="135"/>
      <c r="T248" s="135"/>
      <c r="U248" s="135"/>
      <c r="V248" s="135"/>
      <c r="W248" s="135"/>
      <c r="X248" s="135"/>
      <c r="Y248" s="135">
        <v>18117</v>
      </c>
      <c r="Z248" s="136"/>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v>18117</v>
      </c>
      <c r="BF248" s="135"/>
      <c r="BG248" s="135"/>
    </row>
    <row r="249" spans="1:59">
      <c r="A249" s="134" t="s">
        <v>256</v>
      </c>
      <c r="B249" s="135"/>
      <c r="C249" s="135">
        <v>2620</v>
      </c>
      <c r="D249" s="135">
        <v>2739</v>
      </c>
      <c r="E249" s="135">
        <v>2773</v>
      </c>
      <c r="F249" s="135">
        <v>2838</v>
      </c>
      <c r="G249" s="135">
        <v>1783</v>
      </c>
      <c r="H249" s="135">
        <v>2022</v>
      </c>
      <c r="I249" s="136"/>
      <c r="J249" s="135"/>
      <c r="K249" s="135"/>
      <c r="L249" s="135"/>
      <c r="M249" s="135"/>
      <c r="N249" s="135"/>
      <c r="O249" s="135"/>
      <c r="P249" s="135"/>
      <c r="Q249" s="135"/>
      <c r="R249" s="135"/>
      <c r="S249" s="135"/>
      <c r="T249" s="135"/>
      <c r="U249" s="135"/>
      <c r="V249" s="135"/>
      <c r="W249" s="135"/>
      <c r="X249" s="135"/>
      <c r="Y249" s="135"/>
      <c r="Z249" s="136"/>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row>
    <row r="250" spans="1:59">
      <c r="A250" s="134" t="s">
        <v>257</v>
      </c>
      <c r="B250" s="135"/>
      <c r="C250" s="135">
        <v>21</v>
      </c>
      <c r="D250" s="135">
        <v>4</v>
      </c>
      <c r="E250" s="135">
        <v>9</v>
      </c>
      <c r="F250" s="135">
        <v>39</v>
      </c>
      <c r="G250" s="135">
        <v>23</v>
      </c>
      <c r="H250" s="135">
        <v>20</v>
      </c>
      <c r="I250" s="136"/>
      <c r="J250" s="135"/>
      <c r="K250" s="135"/>
      <c r="L250" s="135"/>
      <c r="M250" s="135"/>
      <c r="N250" s="135"/>
      <c r="O250" s="135"/>
      <c r="P250" s="135"/>
      <c r="Q250" s="135"/>
      <c r="R250" s="135"/>
      <c r="S250" s="135"/>
      <c r="T250" s="135"/>
      <c r="U250" s="135"/>
      <c r="V250" s="135"/>
      <c r="W250" s="135"/>
      <c r="X250" s="135"/>
      <c r="Y250" s="135"/>
      <c r="Z250" s="136"/>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row>
    <row r="251" spans="1:59">
      <c r="A251" s="134" t="s">
        <v>258</v>
      </c>
      <c r="B251" s="135">
        <v>376</v>
      </c>
      <c r="C251" s="135">
        <v>422</v>
      </c>
      <c r="D251" s="135">
        <v>493</v>
      </c>
      <c r="E251" s="135">
        <v>612</v>
      </c>
      <c r="F251" s="135">
        <v>490</v>
      </c>
      <c r="G251" s="135">
        <v>327</v>
      </c>
      <c r="H251" s="135">
        <v>11</v>
      </c>
      <c r="I251" s="136"/>
      <c r="J251" s="135"/>
      <c r="K251" s="135"/>
      <c r="L251" s="135"/>
      <c r="M251" s="135"/>
      <c r="N251" s="135"/>
      <c r="O251" s="135"/>
      <c r="P251" s="135"/>
      <c r="Q251" s="135"/>
      <c r="R251" s="135"/>
      <c r="S251" s="135"/>
      <c r="T251" s="135"/>
      <c r="U251" s="135"/>
      <c r="V251" s="135"/>
      <c r="W251" s="135"/>
      <c r="X251" s="135"/>
      <c r="Y251" s="135"/>
      <c r="Z251" s="136"/>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row>
    <row r="252" spans="1:59">
      <c r="A252" s="134" t="s">
        <v>259</v>
      </c>
      <c r="B252" s="135"/>
      <c r="C252" s="135">
        <v>51</v>
      </c>
      <c r="D252" s="135">
        <v>62</v>
      </c>
      <c r="E252" s="135">
        <v>26</v>
      </c>
      <c r="F252" s="135">
        <v>340</v>
      </c>
      <c r="G252" s="135">
        <v>58</v>
      </c>
      <c r="H252" s="135"/>
      <c r="I252" s="136"/>
      <c r="J252" s="135"/>
      <c r="K252" s="135"/>
      <c r="L252" s="135"/>
      <c r="M252" s="135"/>
      <c r="N252" s="135"/>
      <c r="O252" s="135"/>
      <c r="P252" s="135"/>
      <c r="Q252" s="135"/>
      <c r="R252" s="135"/>
      <c r="S252" s="135"/>
      <c r="T252" s="135"/>
      <c r="U252" s="135"/>
      <c r="V252" s="135"/>
      <c r="W252" s="135"/>
      <c r="X252" s="135"/>
      <c r="Y252" s="135"/>
      <c r="Z252" s="136"/>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row>
    <row r="253" spans="1:59">
      <c r="A253" s="134" t="s">
        <v>260</v>
      </c>
      <c r="B253" s="135"/>
      <c r="C253" s="135"/>
      <c r="D253" s="135"/>
      <c r="E253" s="135"/>
      <c r="F253" s="135"/>
      <c r="G253" s="135"/>
      <c r="H253" s="135"/>
      <c r="I253" s="136"/>
      <c r="J253" s="135"/>
      <c r="K253" s="135"/>
      <c r="L253" s="135">
        <v>72258</v>
      </c>
      <c r="M253" s="135"/>
      <c r="N253" s="135"/>
      <c r="O253" s="135"/>
      <c r="P253" s="135"/>
      <c r="Q253" s="135"/>
      <c r="R253" s="135"/>
      <c r="S253" s="135"/>
      <c r="T253" s="135"/>
      <c r="U253" s="135"/>
      <c r="V253" s="135"/>
      <c r="W253" s="135"/>
      <c r="X253" s="135"/>
      <c r="Y253" s="135"/>
      <c r="Z253" s="136"/>
      <c r="AA253" s="135"/>
      <c r="AB253" s="135"/>
      <c r="AC253" s="135"/>
      <c r="AD253" s="135">
        <v>35945</v>
      </c>
      <c r="AE253" s="135">
        <v>36313</v>
      </c>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row>
    <row r="254" spans="1:59">
      <c r="A254" s="134" t="s">
        <v>261</v>
      </c>
      <c r="B254" s="135"/>
      <c r="C254" s="135"/>
      <c r="D254" s="135"/>
      <c r="E254" s="135"/>
      <c r="F254" s="135"/>
      <c r="G254" s="135"/>
      <c r="H254" s="135"/>
      <c r="I254" s="136"/>
      <c r="J254" s="135"/>
      <c r="K254" s="135"/>
      <c r="L254" s="135">
        <v>7844</v>
      </c>
      <c r="M254" s="135"/>
      <c r="N254" s="135"/>
      <c r="O254" s="135"/>
      <c r="P254" s="135"/>
      <c r="Q254" s="135"/>
      <c r="R254" s="135"/>
      <c r="S254" s="135"/>
      <c r="T254" s="135"/>
      <c r="U254" s="135"/>
      <c r="V254" s="135"/>
      <c r="W254" s="135"/>
      <c r="X254" s="135"/>
      <c r="Y254" s="135"/>
      <c r="Z254" s="136"/>
      <c r="AA254" s="135"/>
      <c r="AB254" s="135"/>
      <c r="AC254" s="135"/>
      <c r="AD254" s="135">
        <v>621</v>
      </c>
      <c r="AE254" s="135">
        <v>7223</v>
      </c>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row>
    <row r="255" spans="1:59">
      <c r="A255" s="134" t="s">
        <v>262</v>
      </c>
      <c r="B255" s="135"/>
      <c r="C255" s="135"/>
      <c r="D255" s="135"/>
      <c r="E255" s="135"/>
      <c r="F255" s="135"/>
      <c r="G255" s="135"/>
      <c r="H255" s="135"/>
      <c r="I255" s="136"/>
      <c r="J255" s="135"/>
      <c r="K255" s="135"/>
      <c r="L255" s="135">
        <v>63</v>
      </c>
      <c r="M255" s="135"/>
      <c r="N255" s="135"/>
      <c r="O255" s="135"/>
      <c r="P255" s="135"/>
      <c r="Q255" s="135"/>
      <c r="R255" s="135"/>
      <c r="S255" s="135"/>
      <c r="T255" s="135"/>
      <c r="U255" s="135"/>
      <c r="V255" s="135"/>
      <c r="W255" s="135"/>
      <c r="X255" s="135"/>
      <c r="Y255" s="135"/>
      <c r="Z255" s="136"/>
      <c r="AA255" s="135"/>
      <c r="AB255" s="135"/>
      <c r="AC255" s="135"/>
      <c r="AD255" s="135">
        <v>29</v>
      </c>
      <c r="AE255" s="135">
        <v>34</v>
      </c>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row>
    <row r="256" spans="1:59">
      <c r="A256" s="134" t="s">
        <v>263</v>
      </c>
      <c r="B256" s="135"/>
      <c r="C256" s="135"/>
      <c r="D256" s="135"/>
      <c r="E256" s="135"/>
      <c r="F256" s="135"/>
      <c r="G256" s="135"/>
      <c r="H256" s="135"/>
      <c r="I256" s="136"/>
      <c r="J256" s="135"/>
      <c r="K256" s="135"/>
      <c r="L256" s="135">
        <v>72321</v>
      </c>
      <c r="M256" s="135"/>
      <c r="N256" s="135"/>
      <c r="O256" s="135"/>
      <c r="P256" s="135"/>
      <c r="Q256" s="135"/>
      <c r="R256" s="135"/>
      <c r="S256" s="135"/>
      <c r="T256" s="135"/>
      <c r="U256" s="135"/>
      <c r="V256" s="135"/>
      <c r="W256" s="135"/>
      <c r="X256" s="135"/>
      <c r="Y256" s="135"/>
      <c r="Z256" s="136"/>
      <c r="AA256" s="135"/>
      <c r="AB256" s="135"/>
      <c r="AC256" s="135"/>
      <c r="AD256" s="135">
        <v>35975</v>
      </c>
      <c r="AE256" s="135">
        <v>36346</v>
      </c>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row>
    <row r="257" spans="1:59">
      <c r="A257" s="134" t="s">
        <v>264</v>
      </c>
      <c r="B257" s="135"/>
      <c r="C257" s="135"/>
      <c r="D257" s="135"/>
      <c r="E257" s="135"/>
      <c r="F257" s="135"/>
      <c r="G257" s="135"/>
      <c r="H257" s="135"/>
      <c r="I257" s="136"/>
      <c r="J257" s="135"/>
      <c r="K257" s="135"/>
      <c r="L257" s="135">
        <v>7844</v>
      </c>
      <c r="M257" s="135"/>
      <c r="N257" s="135"/>
      <c r="O257" s="135"/>
      <c r="P257" s="135"/>
      <c r="Q257" s="135"/>
      <c r="R257" s="135"/>
      <c r="S257" s="135"/>
      <c r="T257" s="135"/>
      <c r="U257" s="135"/>
      <c r="V257" s="135"/>
      <c r="W257" s="135"/>
      <c r="X257" s="135"/>
      <c r="Y257" s="135"/>
      <c r="Z257" s="136"/>
      <c r="AA257" s="135"/>
      <c r="AB257" s="135"/>
      <c r="AC257" s="135"/>
      <c r="AD257" s="135">
        <v>621</v>
      </c>
      <c r="AE257" s="135">
        <v>7223</v>
      </c>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row>
    <row r="258" spans="1:59">
      <c r="A258" s="134" t="s">
        <v>265</v>
      </c>
      <c r="B258" s="135"/>
      <c r="C258" s="135"/>
      <c r="D258" s="135"/>
      <c r="E258" s="135"/>
      <c r="F258" s="135"/>
      <c r="G258" s="135"/>
      <c r="H258" s="135"/>
      <c r="I258" s="136"/>
      <c r="J258" s="135"/>
      <c r="K258" s="135"/>
      <c r="L258" s="135">
        <v>11964</v>
      </c>
      <c r="M258" s="135"/>
      <c r="N258" s="135"/>
      <c r="O258" s="135"/>
      <c r="P258" s="135"/>
      <c r="Q258" s="135"/>
      <c r="R258" s="135"/>
      <c r="S258" s="135"/>
      <c r="T258" s="135"/>
      <c r="U258" s="135"/>
      <c r="V258" s="135"/>
      <c r="W258" s="135"/>
      <c r="X258" s="135"/>
      <c r="Y258" s="135"/>
      <c r="Z258" s="136"/>
      <c r="AA258" s="135"/>
      <c r="AB258" s="135"/>
      <c r="AC258" s="135"/>
      <c r="AD258" s="135">
        <v>6229</v>
      </c>
      <c r="AE258" s="135">
        <v>5735</v>
      </c>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row>
    <row r="259" spans="1:59">
      <c r="A259" s="134" t="s">
        <v>266</v>
      </c>
      <c r="B259" s="135"/>
      <c r="C259" s="135"/>
      <c r="D259" s="135"/>
      <c r="E259" s="135"/>
      <c r="F259" s="135"/>
      <c r="G259" s="135"/>
      <c r="H259" s="135"/>
      <c r="I259" s="136"/>
      <c r="J259" s="135"/>
      <c r="K259" s="135"/>
      <c r="L259" s="135">
        <v>56</v>
      </c>
      <c r="M259" s="135"/>
      <c r="N259" s="135"/>
      <c r="O259" s="135"/>
      <c r="P259" s="135"/>
      <c r="Q259" s="135"/>
      <c r="R259" s="135"/>
      <c r="S259" s="135"/>
      <c r="T259" s="135"/>
      <c r="U259" s="135"/>
      <c r="V259" s="135"/>
      <c r="W259" s="135"/>
      <c r="X259" s="135"/>
      <c r="Y259" s="135"/>
      <c r="Z259" s="136"/>
      <c r="AA259" s="135"/>
      <c r="AB259" s="135"/>
      <c r="AC259" s="135"/>
      <c r="AD259" s="135">
        <v>47</v>
      </c>
      <c r="AE259" s="135">
        <v>9</v>
      </c>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row>
    <row r="260" spans="1:59">
      <c r="A260" s="134" t="s">
        <v>267</v>
      </c>
      <c r="B260" s="135">
        <v>142142</v>
      </c>
      <c r="C260" s="135"/>
      <c r="D260" s="135"/>
      <c r="E260" s="135"/>
      <c r="F260" s="135"/>
      <c r="G260" s="135"/>
      <c r="H260" s="135"/>
      <c r="I260" s="136"/>
      <c r="J260" s="135">
        <v>69644</v>
      </c>
      <c r="K260" s="135">
        <v>72498</v>
      </c>
      <c r="L260" s="135"/>
      <c r="M260" s="135"/>
      <c r="N260" s="135"/>
      <c r="O260" s="135"/>
      <c r="P260" s="135"/>
      <c r="Q260" s="135"/>
      <c r="R260" s="135"/>
      <c r="S260" s="135"/>
      <c r="T260" s="135"/>
      <c r="U260" s="135"/>
      <c r="V260" s="135"/>
      <c r="W260" s="135"/>
      <c r="X260" s="135"/>
      <c r="Y260" s="135"/>
      <c r="Z260" s="136"/>
      <c r="AA260" s="135">
        <v>34979</v>
      </c>
      <c r="AB260" s="135">
        <v>35847</v>
      </c>
      <c r="AC260" s="135">
        <v>36651</v>
      </c>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row>
    <row r="261" spans="1:59">
      <c r="A261" s="134" t="s">
        <v>268</v>
      </c>
      <c r="B261" s="135">
        <v>98</v>
      </c>
      <c r="C261" s="135"/>
      <c r="D261" s="135"/>
      <c r="E261" s="135"/>
      <c r="F261" s="135"/>
      <c r="G261" s="135"/>
      <c r="H261" s="135"/>
      <c r="I261" s="136"/>
      <c r="J261" s="135">
        <v>43</v>
      </c>
      <c r="K261" s="135">
        <v>55</v>
      </c>
      <c r="L261" s="135"/>
      <c r="M261" s="135"/>
      <c r="N261" s="135"/>
      <c r="O261" s="135"/>
      <c r="P261" s="135"/>
      <c r="Q261" s="135"/>
      <c r="R261" s="135"/>
      <c r="S261" s="135"/>
      <c r="T261" s="135"/>
      <c r="U261" s="135"/>
      <c r="V261" s="135"/>
      <c r="W261" s="135"/>
      <c r="X261" s="135"/>
      <c r="Y261" s="135"/>
      <c r="Z261" s="136"/>
      <c r="AA261" s="135">
        <v>22</v>
      </c>
      <c r="AB261" s="135">
        <v>23</v>
      </c>
      <c r="AC261" s="135">
        <v>32</v>
      </c>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row>
    <row r="262" spans="1:59">
      <c r="A262" s="134" t="s">
        <v>269</v>
      </c>
      <c r="B262" s="135">
        <v>142241</v>
      </c>
      <c r="C262" s="135"/>
      <c r="D262" s="135"/>
      <c r="E262" s="135"/>
      <c r="F262" s="135"/>
      <c r="G262" s="135"/>
      <c r="H262" s="135"/>
      <c r="I262" s="136"/>
      <c r="J262" s="135">
        <v>69688</v>
      </c>
      <c r="K262" s="135">
        <v>72553</v>
      </c>
      <c r="L262" s="135"/>
      <c r="M262" s="135"/>
      <c r="N262" s="135"/>
      <c r="O262" s="135"/>
      <c r="P262" s="135"/>
      <c r="Q262" s="135"/>
      <c r="R262" s="135"/>
      <c r="S262" s="135"/>
      <c r="T262" s="135"/>
      <c r="U262" s="135"/>
      <c r="V262" s="135"/>
      <c r="W262" s="135"/>
      <c r="X262" s="135"/>
      <c r="Y262" s="135"/>
      <c r="Z262" s="136"/>
      <c r="AA262" s="135">
        <v>35001</v>
      </c>
      <c r="AB262" s="135">
        <v>35870</v>
      </c>
      <c r="AC262" s="135">
        <v>36683</v>
      </c>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row>
    <row r="263" spans="1:59">
      <c r="A263" s="134" t="s">
        <v>270</v>
      </c>
      <c r="B263" s="135">
        <v>24980</v>
      </c>
      <c r="C263" s="135"/>
      <c r="D263" s="135"/>
      <c r="E263" s="135"/>
      <c r="F263" s="135"/>
      <c r="G263" s="135"/>
      <c r="H263" s="135"/>
      <c r="I263" s="136"/>
      <c r="J263" s="135">
        <v>11831</v>
      </c>
      <c r="K263" s="135">
        <v>13149</v>
      </c>
      <c r="L263" s="135"/>
      <c r="M263" s="135"/>
      <c r="N263" s="135"/>
      <c r="O263" s="135"/>
      <c r="P263" s="135"/>
      <c r="Q263" s="135"/>
      <c r="R263" s="135"/>
      <c r="S263" s="135"/>
      <c r="T263" s="135"/>
      <c r="U263" s="135"/>
      <c r="V263" s="135"/>
      <c r="W263" s="135"/>
      <c r="X263" s="135"/>
      <c r="Y263" s="135"/>
      <c r="Z263" s="136"/>
      <c r="AA263" s="135">
        <v>5855</v>
      </c>
      <c r="AB263" s="135">
        <v>6471</v>
      </c>
      <c r="AC263" s="135">
        <v>6678</v>
      </c>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row>
    <row r="264" spans="1:59">
      <c r="A264" s="134" t="s">
        <v>271</v>
      </c>
      <c r="B264" s="135">
        <v>6323</v>
      </c>
      <c r="C264" s="135"/>
      <c r="D264" s="135"/>
      <c r="E264" s="135"/>
      <c r="F264" s="135"/>
      <c r="G264" s="135"/>
      <c r="H264" s="135"/>
      <c r="I264" s="136"/>
      <c r="J264" s="135"/>
      <c r="K264" s="135"/>
      <c r="L264" s="135"/>
      <c r="M264" s="135"/>
      <c r="N264" s="135"/>
      <c r="O264" s="135"/>
      <c r="P264" s="135"/>
      <c r="Q264" s="135"/>
      <c r="R264" s="135"/>
      <c r="S264" s="135"/>
      <c r="T264" s="135"/>
      <c r="U264" s="135"/>
      <c r="V264" s="135"/>
      <c r="W264" s="135"/>
      <c r="X264" s="135"/>
      <c r="Y264" s="135"/>
      <c r="Z264" s="136"/>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row>
    <row r="265" spans="1:59">
      <c r="A265" s="134" t="s">
        <v>272</v>
      </c>
      <c r="B265" s="135">
        <v>2440</v>
      </c>
      <c r="C265" s="135"/>
      <c r="D265" s="135"/>
      <c r="E265" s="135"/>
      <c r="F265" s="135"/>
      <c r="G265" s="135"/>
      <c r="H265" s="135"/>
      <c r="I265" s="136"/>
      <c r="J265" s="135"/>
      <c r="K265" s="135"/>
      <c r="L265" s="135"/>
      <c r="M265" s="135"/>
      <c r="N265" s="135"/>
      <c r="O265" s="135"/>
      <c r="P265" s="135"/>
      <c r="Q265" s="135"/>
      <c r="R265" s="135"/>
      <c r="S265" s="135"/>
      <c r="T265" s="135"/>
      <c r="U265" s="135"/>
      <c r="V265" s="135"/>
      <c r="W265" s="135"/>
      <c r="X265" s="135"/>
      <c r="Y265" s="135"/>
      <c r="Z265" s="136"/>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row>
    <row r="266" spans="1:59">
      <c r="A266" s="137" t="s">
        <v>273</v>
      </c>
      <c r="B266" s="138">
        <v>50</v>
      </c>
      <c r="C266" s="138"/>
      <c r="D266" s="138"/>
      <c r="E266" s="138"/>
      <c r="F266" s="138"/>
      <c r="G266" s="138"/>
      <c r="H266" s="138"/>
      <c r="I266" s="139"/>
      <c r="J266" s="138"/>
      <c r="K266" s="138"/>
      <c r="L266" s="138"/>
      <c r="M266" s="138"/>
      <c r="N266" s="138"/>
      <c r="O266" s="138"/>
      <c r="P266" s="138"/>
      <c r="Q266" s="138"/>
      <c r="R266" s="138"/>
      <c r="S266" s="138"/>
      <c r="T266" s="138"/>
      <c r="U266" s="138"/>
      <c r="V266" s="138"/>
      <c r="W266" s="138"/>
      <c r="X266" s="138"/>
      <c r="Y266" s="138"/>
      <c r="Z266" s="139"/>
      <c r="AA266" s="138"/>
      <c r="AB266" s="138"/>
      <c r="AC266" s="138"/>
      <c r="AD266" s="138"/>
      <c r="AE266" s="138"/>
      <c r="AF266" s="138"/>
      <c r="AG266" s="138"/>
      <c r="AH266" s="138"/>
      <c r="AI266" s="138"/>
      <c r="AJ266" s="138"/>
      <c r="AK266" s="138"/>
      <c r="AL266" s="138"/>
      <c r="AM266" s="138"/>
      <c r="AN266" s="138"/>
      <c r="AO266" s="138"/>
      <c r="AP266" s="138"/>
      <c r="AQ266" s="138"/>
      <c r="AR266" s="138"/>
      <c r="AS266" s="138"/>
      <c r="AT266" s="138"/>
      <c r="AU266" s="138"/>
      <c r="AV266" s="138"/>
      <c r="AW266" s="138"/>
      <c r="AX266" s="138"/>
      <c r="AY266" s="138"/>
      <c r="AZ266" s="138"/>
      <c r="BA266" s="138"/>
      <c r="BB266" s="138"/>
      <c r="BC266" s="138"/>
      <c r="BD266" s="138"/>
      <c r="BE266" s="138"/>
      <c r="BF266" s="138"/>
      <c r="BG266" s="138"/>
    </row>
    <row r="267" spans="1:59">
      <c r="A267" s="134" t="s">
        <v>274</v>
      </c>
      <c r="B267" s="135"/>
      <c r="C267" s="135"/>
      <c r="D267" s="135"/>
      <c r="E267" s="135">
        <v>0.5282</v>
      </c>
      <c r="F267" s="135">
        <v>0.5282</v>
      </c>
      <c r="G267" s="135">
        <v>0.52829999999999999</v>
      </c>
      <c r="H267" s="135">
        <v>0.52839999999999998</v>
      </c>
      <c r="I267" s="136">
        <v>0.52839999999999998</v>
      </c>
      <c r="J267" s="135"/>
      <c r="K267" s="135"/>
      <c r="L267" s="135"/>
      <c r="M267" s="135"/>
      <c r="N267" s="135"/>
      <c r="O267" s="135"/>
      <c r="P267" s="135"/>
      <c r="Q267" s="135">
        <v>0.5282</v>
      </c>
      <c r="R267" s="135">
        <v>0.5282</v>
      </c>
      <c r="S267" s="135">
        <v>0.5282</v>
      </c>
      <c r="T267" s="135">
        <v>0.5282</v>
      </c>
      <c r="U267" s="135">
        <v>0.52829999999999999</v>
      </c>
      <c r="V267" s="135">
        <v>0.52829999999999999</v>
      </c>
      <c r="W267" s="135">
        <v>0.52839999999999998</v>
      </c>
      <c r="X267" s="135">
        <v>0.52839999999999998</v>
      </c>
      <c r="Y267" s="135">
        <v>0.52839999999999998</v>
      </c>
      <c r="Z267" s="136">
        <v>0.45500000000000002</v>
      </c>
      <c r="AA267" s="135"/>
      <c r="AB267" s="135"/>
      <c r="AC267" s="135"/>
      <c r="AD267" s="135"/>
      <c r="AE267" s="135"/>
      <c r="AF267" s="135"/>
      <c r="AG267" s="135"/>
      <c r="AH267" s="135"/>
      <c r="AI267" s="135"/>
      <c r="AJ267" s="135"/>
      <c r="AK267" s="135"/>
      <c r="AL267" s="135"/>
      <c r="AM267" s="135"/>
      <c r="AN267" s="135"/>
      <c r="AO267" s="135">
        <v>0.5282</v>
      </c>
      <c r="AP267" s="135">
        <v>0.5282</v>
      </c>
      <c r="AQ267" s="135">
        <v>0.5282</v>
      </c>
      <c r="AR267" s="135">
        <v>0.5282</v>
      </c>
      <c r="AS267" s="135">
        <v>0.5282</v>
      </c>
      <c r="AT267" s="135">
        <v>0.5282</v>
      </c>
      <c r="AU267" s="135">
        <v>0.5282</v>
      </c>
      <c r="AV267" s="135">
        <v>0.5282</v>
      </c>
      <c r="AW267" s="135">
        <v>0.52829999999999999</v>
      </c>
      <c r="AX267" s="135">
        <v>0.52829999999999999</v>
      </c>
      <c r="AY267" s="135">
        <v>0.52829999999999999</v>
      </c>
      <c r="AZ267" s="135">
        <v>0.52829999999999999</v>
      </c>
      <c r="BA267" s="135">
        <v>0.52839999999999998</v>
      </c>
      <c r="BB267" s="135">
        <v>0.52839999999999998</v>
      </c>
      <c r="BC267" s="135">
        <v>0.52839999999999998</v>
      </c>
      <c r="BD267" s="135">
        <v>0.52839999999999998</v>
      </c>
      <c r="BE267" s="135">
        <v>0.52839999999999998</v>
      </c>
      <c r="BF267" s="135">
        <v>0.52839999999999998</v>
      </c>
      <c r="BG267" s="135">
        <v>0.45500000000000002</v>
      </c>
    </row>
    <row r="268" spans="1:59">
      <c r="A268" s="134" t="s">
        <v>275</v>
      </c>
      <c r="B268" s="135"/>
      <c r="C268" s="135"/>
      <c r="D268" s="135"/>
      <c r="E268" s="135">
        <v>154.4014</v>
      </c>
      <c r="F268" s="135">
        <v>154.42740000000001</v>
      </c>
      <c r="G268" s="135">
        <v>154.47040000000001</v>
      </c>
      <c r="H268" s="135">
        <v>170.47370000000001</v>
      </c>
      <c r="I268" s="136">
        <v>170.4639</v>
      </c>
      <c r="J268" s="135"/>
      <c r="K268" s="135"/>
      <c r="L268" s="135"/>
      <c r="M268" s="135"/>
      <c r="N268" s="135"/>
      <c r="O268" s="135"/>
      <c r="P268" s="135"/>
      <c r="Q268" s="135">
        <v>154.4014</v>
      </c>
      <c r="R268" s="135">
        <v>154.43549999999999</v>
      </c>
      <c r="S268" s="135">
        <v>154.42740000000001</v>
      </c>
      <c r="T268" s="135">
        <v>154.47139999999999</v>
      </c>
      <c r="U268" s="135">
        <v>154.47040000000001</v>
      </c>
      <c r="V268" s="135">
        <v>170.47200000000001</v>
      </c>
      <c r="W268" s="135">
        <v>170.47370000000001</v>
      </c>
      <c r="X268" s="135">
        <v>170.4744</v>
      </c>
      <c r="Y268" s="135">
        <v>170.4639</v>
      </c>
      <c r="Z268" s="136">
        <v>170.5351</v>
      </c>
      <c r="AA268" s="135"/>
      <c r="AB268" s="135"/>
      <c r="AC268" s="135"/>
      <c r="AD268" s="135"/>
      <c r="AE268" s="135"/>
      <c r="AF268" s="135"/>
      <c r="AG268" s="135"/>
      <c r="AH268" s="135"/>
      <c r="AI268" s="135"/>
      <c r="AJ268" s="135"/>
      <c r="AK268" s="135"/>
      <c r="AL268" s="135"/>
      <c r="AM268" s="135"/>
      <c r="AN268" s="135"/>
      <c r="AO268" s="135">
        <v>154.4014</v>
      </c>
      <c r="AP268" s="135">
        <v>154.4014</v>
      </c>
      <c r="AQ268" s="135">
        <v>154.43549999999999</v>
      </c>
      <c r="AR268" s="135">
        <v>154.43549999999999</v>
      </c>
      <c r="AS268" s="135">
        <v>154.42740000000001</v>
      </c>
      <c r="AT268" s="135">
        <v>154.42740000000001</v>
      </c>
      <c r="AU268" s="135">
        <v>154.47139999999999</v>
      </c>
      <c r="AV268" s="135">
        <v>154.47139999999999</v>
      </c>
      <c r="AW268" s="135">
        <v>154.47040000000001</v>
      </c>
      <c r="AX268" s="135">
        <v>154.47040000000001</v>
      </c>
      <c r="AY268" s="135">
        <v>170.47200000000001</v>
      </c>
      <c r="AZ268" s="135">
        <v>170.47200000000001</v>
      </c>
      <c r="BA268" s="135">
        <v>170.47370000000001</v>
      </c>
      <c r="BB268" s="135">
        <v>170.47370000000001</v>
      </c>
      <c r="BC268" s="135">
        <v>170.4744</v>
      </c>
      <c r="BD268" s="135">
        <v>170.4744</v>
      </c>
      <c r="BE268" s="135">
        <v>170.4639</v>
      </c>
      <c r="BF268" s="135">
        <v>170.4639</v>
      </c>
      <c r="BG268" s="135">
        <v>170.5351</v>
      </c>
    </row>
    <row r="269" spans="1:59">
      <c r="A269" s="134" t="s">
        <v>276</v>
      </c>
      <c r="B269" s="135"/>
      <c r="C269" s="135"/>
      <c r="D269" s="135"/>
      <c r="E269" s="135">
        <v>4.4669E-2</v>
      </c>
      <c r="F269" s="135">
        <v>6.0768999999999997E-2</v>
      </c>
      <c r="G269" s="135">
        <v>4.9668999999999998E-2</v>
      </c>
      <c r="H269" s="135">
        <v>4.6268999999999998E-2</v>
      </c>
      <c r="I269" s="136">
        <v>5.6069000000000001E-2</v>
      </c>
      <c r="J269" s="135"/>
      <c r="K269" s="135"/>
      <c r="L269" s="135"/>
      <c r="M269" s="135"/>
      <c r="N269" s="135"/>
      <c r="O269" s="135"/>
      <c r="P269" s="135"/>
      <c r="Q269" s="135">
        <v>4.4669E-2</v>
      </c>
      <c r="R269" s="135">
        <v>5.2669000000000001E-2</v>
      </c>
      <c r="S269" s="135">
        <v>6.0768999999999997E-2</v>
      </c>
      <c r="T269" s="135">
        <v>4.8769E-2</v>
      </c>
      <c r="U269" s="135">
        <v>4.9668999999999998E-2</v>
      </c>
      <c r="V269" s="135">
        <v>4.8069000000000001E-2</v>
      </c>
      <c r="W269" s="135">
        <v>4.6268999999999998E-2</v>
      </c>
      <c r="X269" s="135">
        <v>4.5568999999999998E-2</v>
      </c>
      <c r="Y269" s="135">
        <v>5.6069000000000001E-2</v>
      </c>
      <c r="Z269" s="136">
        <v>5.8269000000000001E-2</v>
      </c>
      <c r="AA269" s="135"/>
      <c r="AB269" s="135"/>
      <c r="AC269" s="135"/>
      <c r="AD269" s="135"/>
      <c r="AE269" s="135"/>
      <c r="AF269" s="135"/>
      <c r="AG269" s="135"/>
      <c r="AH269" s="135"/>
      <c r="AI269" s="135"/>
      <c r="AJ269" s="135"/>
      <c r="AK269" s="135"/>
      <c r="AL269" s="135"/>
      <c r="AM269" s="135"/>
      <c r="AN269" s="135"/>
      <c r="AO269" s="135">
        <v>4.4669E-2</v>
      </c>
      <c r="AP269" s="135">
        <v>4.4669E-2</v>
      </c>
      <c r="AQ269" s="135">
        <v>5.2669000000000001E-2</v>
      </c>
      <c r="AR269" s="135">
        <v>5.2669000000000001E-2</v>
      </c>
      <c r="AS269" s="135">
        <v>6.0768999999999997E-2</v>
      </c>
      <c r="AT269" s="135">
        <v>6.0768999999999997E-2</v>
      </c>
      <c r="AU269" s="135">
        <v>4.8769E-2</v>
      </c>
      <c r="AV269" s="135">
        <v>4.8769E-2</v>
      </c>
      <c r="AW269" s="135">
        <v>4.9668999999999998E-2</v>
      </c>
      <c r="AX269" s="135">
        <v>4.9668999999999998E-2</v>
      </c>
      <c r="AY269" s="135">
        <v>4.8069000000000001E-2</v>
      </c>
      <c r="AZ269" s="135">
        <v>4.8069000000000001E-2</v>
      </c>
      <c r="BA269" s="135">
        <v>4.6268999999999998E-2</v>
      </c>
      <c r="BB269" s="135">
        <v>4.6268999999999998E-2</v>
      </c>
      <c r="BC269" s="135">
        <v>4.5568999999999998E-2</v>
      </c>
      <c r="BD269" s="135">
        <v>4.5568999999999998E-2</v>
      </c>
      <c r="BE269" s="135">
        <v>5.6069000000000001E-2</v>
      </c>
      <c r="BF269" s="135">
        <v>5.6069000000000001E-2</v>
      </c>
      <c r="BG269" s="135">
        <v>5.8269000000000001E-2</v>
      </c>
    </row>
    <row r="270" spans="1:59">
      <c r="A270" s="137" t="s">
        <v>277</v>
      </c>
      <c r="B270" s="138"/>
      <c r="C270" s="138"/>
      <c r="D270" s="138"/>
      <c r="E270" s="138">
        <v>154.97426899999999</v>
      </c>
      <c r="F270" s="138">
        <v>155.016369</v>
      </c>
      <c r="G270" s="138">
        <v>155.04836900000001</v>
      </c>
      <c r="H270" s="138">
        <v>171.04836900000001</v>
      </c>
      <c r="I270" s="139">
        <v>171.04836900000001</v>
      </c>
      <c r="J270" s="138"/>
      <c r="K270" s="138"/>
      <c r="L270" s="138"/>
      <c r="M270" s="138"/>
      <c r="N270" s="138"/>
      <c r="O270" s="138"/>
      <c r="P270" s="138"/>
      <c r="Q270" s="138">
        <v>154.97426899999999</v>
      </c>
      <c r="R270" s="138">
        <v>155.016369</v>
      </c>
      <c r="S270" s="138">
        <v>155.016369</v>
      </c>
      <c r="T270" s="138">
        <v>155.04836900000001</v>
      </c>
      <c r="U270" s="138">
        <v>155.04836900000001</v>
      </c>
      <c r="V270" s="138">
        <v>171.04836900000001</v>
      </c>
      <c r="W270" s="138">
        <v>171.04836900000001</v>
      </c>
      <c r="X270" s="138">
        <v>171.04836900000001</v>
      </c>
      <c r="Y270" s="138">
        <v>171.04836900000001</v>
      </c>
      <c r="Z270" s="139">
        <v>171.04836900000001</v>
      </c>
      <c r="AA270" s="138"/>
      <c r="AB270" s="138"/>
      <c r="AC270" s="138"/>
      <c r="AD270" s="138"/>
      <c r="AE270" s="138"/>
      <c r="AF270" s="138"/>
      <c r="AG270" s="138"/>
      <c r="AH270" s="138"/>
      <c r="AI270" s="138"/>
      <c r="AJ270" s="138"/>
      <c r="AK270" s="138"/>
      <c r="AL270" s="138"/>
      <c r="AM270" s="138"/>
      <c r="AN270" s="138"/>
      <c r="AO270" s="138">
        <v>154.97426899999999</v>
      </c>
      <c r="AP270" s="138">
        <v>154.97426899999999</v>
      </c>
      <c r="AQ270" s="138">
        <v>155.016369</v>
      </c>
      <c r="AR270" s="138">
        <v>155.016369</v>
      </c>
      <c r="AS270" s="138">
        <v>155.016369</v>
      </c>
      <c r="AT270" s="138">
        <v>155.016369</v>
      </c>
      <c r="AU270" s="138">
        <v>155.04836900000001</v>
      </c>
      <c r="AV270" s="138">
        <v>155.04836900000001</v>
      </c>
      <c r="AW270" s="138">
        <v>155.04836900000001</v>
      </c>
      <c r="AX270" s="138">
        <v>155.04836900000001</v>
      </c>
      <c r="AY270" s="138">
        <v>171.04836900000001</v>
      </c>
      <c r="AZ270" s="138">
        <v>171.04836900000001</v>
      </c>
      <c r="BA270" s="138">
        <v>171.04836900000001</v>
      </c>
      <c r="BB270" s="138">
        <v>171.04836900000001</v>
      </c>
      <c r="BC270" s="138">
        <v>171.04836900000001</v>
      </c>
      <c r="BD270" s="138">
        <v>171.04836900000001</v>
      </c>
      <c r="BE270" s="138">
        <v>171.04836900000001</v>
      </c>
      <c r="BF270" s="138">
        <v>171.04836900000001</v>
      </c>
      <c r="BG270" s="138">
        <v>171.04836900000001</v>
      </c>
    </row>
    <row r="271" spans="1:59">
      <c r="A271" s="134" t="s">
        <v>278</v>
      </c>
      <c r="B271" s="135">
        <v>194398</v>
      </c>
      <c r="C271" s="135">
        <v>232956</v>
      </c>
      <c r="D271" s="135">
        <v>298517</v>
      </c>
      <c r="E271" s="135">
        <v>317438</v>
      </c>
      <c r="F271" s="135">
        <v>268904</v>
      </c>
      <c r="G271" s="135">
        <v>251102</v>
      </c>
      <c r="H271" s="135">
        <v>290253</v>
      </c>
      <c r="I271" s="136">
        <v>330123</v>
      </c>
      <c r="J271" s="135"/>
      <c r="K271" s="135"/>
      <c r="L271" s="135"/>
      <c r="M271" s="135"/>
      <c r="N271" s="135"/>
      <c r="O271" s="135"/>
      <c r="P271" s="135"/>
      <c r="Q271" s="135"/>
      <c r="R271" s="135"/>
      <c r="S271" s="135"/>
      <c r="T271" s="135"/>
      <c r="U271" s="135"/>
      <c r="V271" s="135"/>
      <c r="W271" s="135"/>
      <c r="X271" s="135"/>
      <c r="Y271" s="135"/>
      <c r="Z271" s="136"/>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row>
    <row r="272" spans="1:59">
      <c r="A272" s="134" t="s">
        <v>279</v>
      </c>
      <c r="B272" s="135">
        <v>21164</v>
      </c>
      <c r="C272" s="135">
        <v>20281</v>
      </c>
      <c r="D272" s="135">
        <v>22532</v>
      </c>
      <c r="E272" s="135">
        <v>21566</v>
      </c>
      <c r="F272" s="135">
        <v>-15168</v>
      </c>
      <c r="G272" s="135">
        <v>-11619</v>
      </c>
      <c r="H272" s="135">
        <v>16970</v>
      </c>
      <c r="I272" s="136">
        <v>27673</v>
      </c>
      <c r="J272" s="135"/>
      <c r="K272" s="135"/>
      <c r="L272" s="135"/>
      <c r="M272" s="135"/>
      <c r="N272" s="135"/>
      <c r="O272" s="135"/>
      <c r="P272" s="135"/>
      <c r="Q272" s="135"/>
      <c r="R272" s="135"/>
      <c r="S272" s="135"/>
      <c r="T272" s="135"/>
      <c r="U272" s="135"/>
      <c r="V272" s="135"/>
      <c r="W272" s="135"/>
      <c r="X272" s="135"/>
      <c r="Y272" s="135"/>
      <c r="Z272" s="136"/>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row>
    <row r="273" spans="1:59">
      <c r="A273" s="134" t="s">
        <v>280</v>
      </c>
      <c r="B273" s="135">
        <v>13963</v>
      </c>
      <c r="C273" s="135">
        <v>13439</v>
      </c>
      <c r="D273" s="135">
        <v>13851</v>
      </c>
      <c r="E273" s="135">
        <v>12348</v>
      </c>
      <c r="F273" s="135">
        <v>-46652</v>
      </c>
      <c r="G273" s="135">
        <v>-11658</v>
      </c>
      <c r="H273" s="135">
        <v>2476</v>
      </c>
      <c r="I273" s="136">
        <v>17542</v>
      </c>
      <c r="J273" s="135"/>
      <c r="K273" s="135"/>
      <c r="L273" s="135"/>
      <c r="M273" s="135"/>
      <c r="N273" s="135"/>
      <c r="O273" s="135"/>
      <c r="P273" s="135"/>
      <c r="Q273" s="135"/>
      <c r="R273" s="135"/>
      <c r="S273" s="135"/>
      <c r="T273" s="135"/>
      <c r="U273" s="135"/>
      <c r="V273" s="135"/>
      <c r="W273" s="135"/>
      <c r="X273" s="135"/>
      <c r="Y273" s="135"/>
      <c r="Z273" s="136"/>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row>
    <row r="274" spans="1:59">
      <c r="A274" s="134" t="s">
        <v>281</v>
      </c>
      <c r="B274" s="135">
        <v>13566</v>
      </c>
      <c r="C274" s="135">
        <v>14432</v>
      </c>
      <c r="D274" s="135">
        <v>12541</v>
      </c>
      <c r="E274" s="135">
        <v>7720</v>
      </c>
      <c r="F274" s="135">
        <v>-45560</v>
      </c>
      <c r="G274" s="135">
        <v>-14685</v>
      </c>
      <c r="H274" s="135">
        <v>-1495</v>
      </c>
      <c r="I274" s="136">
        <v>18384</v>
      </c>
      <c r="J274" s="135"/>
      <c r="K274" s="135"/>
      <c r="L274" s="135"/>
      <c r="M274" s="135"/>
      <c r="N274" s="135"/>
      <c r="O274" s="135"/>
      <c r="P274" s="135"/>
      <c r="Q274" s="135"/>
      <c r="R274" s="135"/>
      <c r="S274" s="135"/>
      <c r="T274" s="135"/>
      <c r="U274" s="135"/>
      <c r="V274" s="135"/>
      <c r="W274" s="135"/>
      <c r="X274" s="135"/>
      <c r="Y274" s="135"/>
      <c r="Z274" s="136"/>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row>
    <row r="275" spans="1:59">
      <c r="A275" s="134" t="s">
        <v>282</v>
      </c>
      <c r="B275" s="135">
        <v>73270</v>
      </c>
      <c r="C275" s="135">
        <v>78804</v>
      </c>
      <c r="D275" s="135">
        <v>94847</v>
      </c>
      <c r="E275" s="135">
        <v>90791</v>
      </c>
      <c r="F275" s="135">
        <v>31146</v>
      </c>
      <c r="G275" s="135">
        <v>16432</v>
      </c>
      <c r="H275" s="135">
        <v>40042</v>
      </c>
      <c r="I275" s="136">
        <v>58416</v>
      </c>
      <c r="J275" s="135"/>
      <c r="K275" s="135">
        <v>73270</v>
      </c>
      <c r="L275" s="135"/>
      <c r="M275" s="135">
        <v>78804</v>
      </c>
      <c r="N275" s="135"/>
      <c r="O275" s="135">
        <v>94847</v>
      </c>
      <c r="P275" s="135"/>
      <c r="Q275" s="135">
        <v>90791</v>
      </c>
      <c r="R275" s="135"/>
      <c r="S275" s="135">
        <v>31146</v>
      </c>
      <c r="T275" s="135"/>
      <c r="U275" s="135">
        <v>16432</v>
      </c>
      <c r="V275" s="135"/>
      <c r="W275" s="135">
        <v>40042</v>
      </c>
      <c r="X275" s="135"/>
      <c r="Y275" s="135">
        <v>58416</v>
      </c>
      <c r="Z275" s="136"/>
      <c r="AA275" s="135"/>
      <c r="AB275" s="135"/>
      <c r="AC275" s="135">
        <v>73270</v>
      </c>
      <c r="AD275" s="135"/>
      <c r="AE275" s="135"/>
      <c r="AF275" s="135"/>
      <c r="AG275" s="135">
        <v>78804</v>
      </c>
      <c r="AH275" s="135"/>
      <c r="AI275" s="135"/>
      <c r="AJ275" s="135"/>
      <c r="AK275" s="135">
        <v>94847</v>
      </c>
      <c r="AL275" s="135"/>
      <c r="AM275" s="135"/>
      <c r="AN275" s="135"/>
      <c r="AO275" s="135">
        <v>90791</v>
      </c>
      <c r="AP275" s="135"/>
      <c r="AQ275" s="135"/>
      <c r="AR275" s="135"/>
      <c r="AS275" s="135">
        <v>31146</v>
      </c>
      <c r="AT275" s="135"/>
      <c r="AU275" s="135"/>
      <c r="AV275" s="135"/>
      <c r="AW275" s="135">
        <v>16432</v>
      </c>
      <c r="AX275" s="135"/>
      <c r="AY275" s="135"/>
      <c r="AZ275" s="135"/>
      <c r="BA275" s="135">
        <v>40042</v>
      </c>
      <c r="BB275" s="135"/>
      <c r="BC275" s="135"/>
      <c r="BD275" s="135"/>
      <c r="BE275" s="135">
        <v>58416</v>
      </c>
      <c r="BF275" s="135"/>
      <c r="BG275" s="135"/>
    </row>
    <row r="276" spans="1:59">
      <c r="A276" s="134" t="s">
        <v>283</v>
      </c>
      <c r="B276" s="135">
        <v>152939</v>
      </c>
      <c r="C276" s="135">
        <v>256341</v>
      </c>
      <c r="D276" s="135">
        <v>283171</v>
      </c>
      <c r="E276" s="135">
        <v>293097</v>
      </c>
      <c r="F276" s="135">
        <v>295775</v>
      </c>
      <c r="G276" s="135">
        <v>319628</v>
      </c>
      <c r="H276" s="135">
        <v>307626</v>
      </c>
      <c r="I276" s="136">
        <v>308157</v>
      </c>
      <c r="J276" s="135"/>
      <c r="K276" s="135">
        <v>152939</v>
      </c>
      <c r="L276" s="135"/>
      <c r="M276" s="135">
        <v>256341</v>
      </c>
      <c r="N276" s="135"/>
      <c r="O276" s="135">
        <v>283171</v>
      </c>
      <c r="P276" s="135"/>
      <c r="Q276" s="135">
        <v>293097</v>
      </c>
      <c r="R276" s="135"/>
      <c r="S276" s="135">
        <v>295775</v>
      </c>
      <c r="T276" s="135"/>
      <c r="U276" s="135">
        <v>319628</v>
      </c>
      <c r="V276" s="135"/>
      <c r="W276" s="135">
        <v>307626</v>
      </c>
      <c r="X276" s="135"/>
      <c r="Y276" s="135">
        <v>308157</v>
      </c>
      <c r="Z276" s="136"/>
      <c r="AA276" s="135"/>
      <c r="AB276" s="135"/>
      <c r="AC276" s="135">
        <v>152939</v>
      </c>
      <c r="AD276" s="135"/>
      <c r="AE276" s="135"/>
      <c r="AF276" s="135"/>
      <c r="AG276" s="135">
        <v>256341</v>
      </c>
      <c r="AH276" s="135"/>
      <c r="AI276" s="135"/>
      <c r="AJ276" s="135"/>
      <c r="AK276" s="135">
        <v>283171</v>
      </c>
      <c r="AL276" s="135"/>
      <c r="AM276" s="135"/>
      <c r="AN276" s="135"/>
      <c r="AO276" s="135">
        <v>293097</v>
      </c>
      <c r="AP276" s="135"/>
      <c r="AQ276" s="135"/>
      <c r="AR276" s="135"/>
      <c r="AS276" s="135">
        <v>295775</v>
      </c>
      <c r="AT276" s="135"/>
      <c r="AU276" s="135"/>
      <c r="AV276" s="135"/>
      <c r="AW276" s="135">
        <v>319628</v>
      </c>
      <c r="AX276" s="135"/>
      <c r="AY276" s="135"/>
      <c r="AZ276" s="135"/>
      <c r="BA276" s="135">
        <v>307626</v>
      </c>
      <c r="BB276" s="135"/>
      <c r="BC276" s="135"/>
      <c r="BD276" s="135"/>
      <c r="BE276" s="135">
        <v>308157</v>
      </c>
      <c r="BF276" s="135"/>
      <c r="BG276" s="135"/>
    </row>
    <row r="277" spans="1:59">
      <c r="A277" s="134" t="s">
        <v>284</v>
      </c>
      <c r="B277" s="135">
        <v>497.87</v>
      </c>
      <c r="C277" s="135">
        <v>532.39</v>
      </c>
      <c r="D277" s="135">
        <v>610.01</v>
      </c>
      <c r="E277" s="135">
        <v>585.37</v>
      </c>
      <c r="F277" s="135">
        <v>200.55</v>
      </c>
      <c r="G277" s="135">
        <v>105.93</v>
      </c>
      <c r="H277" s="135">
        <v>234.46</v>
      </c>
      <c r="I277" s="136">
        <v>342.28</v>
      </c>
      <c r="J277" s="135"/>
      <c r="K277" s="135">
        <v>497.87</v>
      </c>
      <c r="L277" s="135"/>
      <c r="M277" s="135">
        <v>532.39</v>
      </c>
      <c r="N277" s="135"/>
      <c r="O277" s="135">
        <v>610.01</v>
      </c>
      <c r="P277" s="135"/>
      <c r="Q277" s="135">
        <v>585.37</v>
      </c>
      <c r="R277" s="135"/>
      <c r="S277" s="135">
        <v>200.55</v>
      </c>
      <c r="T277" s="135"/>
      <c r="U277" s="135">
        <v>105.93</v>
      </c>
      <c r="V277" s="135"/>
      <c r="W277" s="135">
        <v>234.46</v>
      </c>
      <c r="X277" s="135"/>
      <c r="Y277" s="135">
        <v>342.28</v>
      </c>
      <c r="Z277" s="136"/>
      <c r="AA277" s="135"/>
      <c r="AB277" s="135"/>
      <c r="AC277" s="135">
        <v>497.87</v>
      </c>
      <c r="AD277" s="135"/>
      <c r="AE277" s="135"/>
      <c r="AF277" s="135"/>
      <c r="AG277" s="135">
        <v>532.39</v>
      </c>
      <c r="AH277" s="135"/>
      <c r="AI277" s="135"/>
      <c r="AJ277" s="135"/>
      <c r="AK277" s="135">
        <v>610.01</v>
      </c>
      <c r="AL277" s="135"/>
      <c r="AM277" s="135"/>
      <c r="AN277" s="135"/>
      <c r="AO277" s="135">
        <v>585.37</v>
      </c>
      <c r="AP277" s="135"/>
      <c r="AQ277" s="135"/>
      <c r="AR277" s="135"/>
      <c r="AS277" s="135">
        <v>200.55</v>
      </c>
      <c r="AT277" s="135"/>
      <c r="AU277" s="135"/>
      <c r="AV277" s="135"/>
      <c r="AW277" s="135">
        <v>105.93</v>
      </c>
      <c r="AX277" s="135"/>
      <c r="AY277" s="135"/>
      <c r="AZ277" s="135"/>
      <c r="BA277" s="135">
        <v>234.46</v>
      </c>
      <c r="BB277" s="135"/>
      <c r="BC277" s="135"/>
      <c r="BD277" s="135"/>
      <c r="BE277" s="135">
        <v>342.28</v>
      </c>
      <c r="BF277" s="135"/>
      <c r="BG277" s="135"/>
    </row>
    <row r="278" spans="1:59">
      <c r="A278" s="134" t="s">
        <v>285</v>
      </c>
      <c r="B278" s="135">
        <v>95.75</v>
      </c>
      <c r="C278" s="135">
        <v>91.67</v>
      </c>
      <c r="D278" s="135">
        <v>91.88</v>
      </c>
      <c r="E278" s="135">
        <v>79.790000000000006</v>
      </c>
      <c r="F278" s="135">
        <v>-302</v>
      </c>
      <c r="G278" s="135">
        <v>-75.45</v>
      </c>
      <c r="H278" s="135">
        <v>15.22</v>
      </c>
      <c r="I278" s="136">
        <v>102.87</v>
      </c>
      <c r="J278" s="135"/>
      <c r="K278" s="135"/>
      <c r="L278" s="135"/>
      <c r="M278" s="135"/>
      <c r="N278" s="135"/>
      <c r="O278" s="135"/>
      <c r="P278" s="135"/>
      <c r="Q278" s="135"/>
      <c r="R278" s="135"/>
      <c r="S278" s="135"/>
      <c r="T278" s="135"/>
      <c r="U278" s="135"/>
      <c r="V278" s="135"/>
      <c r="W278" s="135"/>
      <c r="X278" s="135"/>
      <c r="Y278" s="135"/>
      <c r="Z278" s="136"/>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row>
    <row r="279" spans="1:59">
      <c r="A279" s="134" t="s">
        <v>286</v>
      </c>
      <c r="B279" s="135">
        <v>90.36</v>
      </c>
      <c r="C279" s="135">
        <v>86.87</v>
      </c>
      <c r="D279" s="135">
        <v>84.44</v>
      </c>
      <c r="E279" s="135">
        <v>75.28</v>
      </c>
      <c r="F279" s="135"/>
      <c r="G279" s="135"/>
      <c r="H279" s="135">
        <v>14.41</v>
      </c>
      <c r="I279" s="136">
        <v>93.89</v>
      </c>
      <c r="J279" s="135"/>
      <c r="K279" s="135"/>
      <c r="L279" s="135"/>
      <c r="M279" s="135"/>
      <c r="N279" s="135"/>
      <c r="O279" s="135"/>
      <c r="P279" s="135"/>
      <c r="Q279" s="135"/>
      <c r="R279" s="135"/>
      <c r="S279" s="135"/>
      <c r="T279" s="135"/>
      <c r="U279" s="135"/>
      <c r="V279" s="135"/>
      <c r="W279" s="135"/>
      <c r="X279" s="135"/>
      <c r="Y279" s="135"/>
      <c r="Z279" s="136"/>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row>
    <row r="280" spans="1:59">
      <c r="A280" s="134" t="s">
        <v>287</v>
      </c>
      <c r="B280" s="135">
        <v>4.7700000000000005E-7</v>
      </c>
      <c r="C280" s="135">
        <v>3.0499999999999999E-7</v>
      </c>
      <c r="D280" s="135">
        <v>3.3299999999999998E-7</v>
      </c>
      <c r="E280" s="135">
        <v>3.0800000000000001E-7</v>
      </c>
      <c r="F280" s="135">
        <v>1.05E-7</v>
      </c>
      <c r="G280" s="135">
        <v>5.0999999999999987E-8</v>
      </c>
      <c r="H280" s="135">
        <v>1.3E-7</v>
      </c>
      <c r="I280" s="136">
        <v>1.8900000000000001E-7</v>
      </c>
      <c r="J280" s="135"/>
      <c r="K280" s="135">
        <v>4.7700000000000005E-7</v>
      </c>
      <c r="L280" s="135"/>
      <c r="M280" s="135">
        <v>3.0499999999999999E-7</v>
      </c>
      <c r="N280" s="135"/>
      <c r="O280" s="135">
        <v>3.3299999999999998E-7</v>
      </c>
      <c r="P280" s="135"/>
      <c r="Q280" s="135">
        <v>3.0800000000000001E-7</v>
      </c>
      <c r="R280" s="135"/>
      <c r="S280" s="135">
        <v>1.05E-7</v>
      </c>
      <c r="T280" s="135"/>
      <c r="U280" s="135">
        <v>5.0999999999999987E-8</v>
      </c>
      <c r="V280" s="135"/>
      <c r="W280" s="135">
        <v>1.3E-7</v>
      </c>
      <c r="X280" s="135"/>
      <c r="Y280" s="135">
        <v>1.8900000000000001E-7</v>
      </c>
      <c r="Z280" s="136"/>
      <c r="AA280" s="135"/>
      <c r="AB280" s="135"/>
      <c r="AC280" s="135">
        <v>4.7700000000000005E-7</v>
      </c>
      <c r="AD280" s="135"/>
      <c r="AE280" s="135"/>
      <c r="AF280" s="135"/>
      <c r="AG280" s="135">
        <v>3.0499999999999999E-7</v>
      </c>
      <c r="AH280" s="135"/>
      <c r="AI280" s="135"/>
      <c r="AJ280" s="135"/>
      <c r="AK280" s="135">
        <v>3.3299999999999998E-7</v>
      </c>
      <c r="AL280" s="135"/>
      <c r="AM280" s="135"/>
      <c r="AN280" s="135"/>
      <c r="AO280" s="135">
        <v>3.0800000000000001E-7</v>
      </c>
      <c r="AP280" s="135"/>
      <c r="AQ280" s="135"/>
      <c r="AR280" s="135"/>
      <c r="AS280" s="135">
        <v>1.05E-7</v>
      </c>
      <c r="AT280" s="135"/>
      <c r="AU280" s="135"/>
      <c r="AV280" s="135"/>
      <c r="AW280" s="135">
        <v>5.0999999999999987E-8</v>
      </c>
      <c r="AX280" s="135"/>
      <c r="AY280" s="135"/>
      <c r="AZ280" s="135"/>
      <c r="BA280" s="135">
        <v>1.3E-7</v>
      </c>
      <c r="BB280" s="135"/>
      <c r="BC280" s="135"/>
      <c r="BD280" s="135"/>
      <c r="BE280" s="135">
        <v>1.8900000000000001E-7</v>
      </c>
      <c r="BF280" s="135"/>
      <c r="BG280" s="135"/>
    </row>
    <row r="281" spans="1:59">
      <c r="A281" s="134" t="s">
        <v>288</v>
      </c>
      <c r="B281" s="135">
        <v>0.20200000000000001</v>
      </c>
      <c r="C281" s="135">
        <v>0.17799999999999999</v>
      </c>
      <c r="D281" s="135">
        <v>0.161</v>
      </c>
      <c r="E281" s="135">
        <v>0.13400000000000001</v>
      </c>
      <c r="F281" s="135">
        <v>-0.76900000000000013</v>
      </c>
      <c r="G281" s="135">
        <v>-0.49199999999999999</v>
      </c>
      <c r="H281" s="135">
        <v>8.8000000000000009E-2</v>
      </c>
      <c r="I281" s="136">
        <v>0.35699999999999998</v>
      </c>
      <c r="J281" s="135"/>
      <c r="K281" s="135"/>
      <c r="L281" s="135"/>
      <c r="M281" s="135"/>
      <c r="N281" s="135"/>
      <c r="O281" s="135"/>
      <c r="P281" s="135"/>
      <c r="Q281" s="135"/>
      <c r="R281" s="135"/>
      <c r="S281" s="135"/>
      <c r="T281" s="135"/>
      <c r="U281" s="135"/>
      <c r="V281" s="135"/>
      <c r="W281" s="135"/>
      <c r="X281" s="135"/>
      <c r="Y281" s="135"/>
      <c r="Z281" s="136"/>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row>
    <row r="282" spans="1:59">
      <c r="A282" s="134" t="s">
        <v>289</v>
      </c>
      <c r="B282" s="135">
        <v>33.9</v>
      </c>
      <c r="C282" s="135">
        <v>28.6</v>
      </c>
      <c r="D282" s="135">
        <v>32.299999999999997</v>
      </c>
      <c r="E282" s="135">
        <v>32.1</v>
      </c>
      <c r="F282" s="135"/>
      <c r="G282" s="135"/>
      <c r="H282" s="135">
        <v>130.4</v>
      </c>
      <c r="I282" s="136">
        <v>16.399999999999999</v>
      </c>
      <c r="J282" s="135"/>
      <c r="K282" s="135"/>
      <c r="L282" s="135"/>
      <c r="M282" s="135"/>
      <c r="N282" s="135"/>
      <c r="O282" s="135"/>
      <c r="P282" s="135"/>
      <c r="Q282" s="135"/>
      <c r="R282" s="135"/>
      <c r="S282" s="135"/>
      <c r="T282" s="135"/>
      <c r="U282" s="135"/>
      <c r="V282" s="135"/>
      <c r="W282" s="135"/>
      <c r="X282" s="135"/>
      <c r="Y282" s="135"/>
      <c r="Z282" s="136"/>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row>
    <row r="283" spans="1:59">
      <c r="A283" s="134" t="s">
        <v>290</v>
      </c>
      <c r="B283" s="135">
        <v>39627</v>
      </c>
      <c r="C283" s="135">
        <v>38290</v>
      </c>
      <c r="D283" s="135">
        <v>53476</v>
      </c>
      <c r="E283" s="135">
        <v>45695</v>
      </c>
      <c r="F283" s="135">
        <v>39400</v>
      </c>
      <c r="G283" s="135">
        <v>34818</v>
      </c>
      <c r="H283" s="135">
        <v>29369</v>
      </c>
      <c r="I283" s="136">
        <v>48188</v>
      </c>
      <c r="J283" s="135"/>
      <c r="K283" s="135"/>
      <c r="L283" s="135"/>
      <c r="M283" s="135"/>
      <c r="N283" s="135"/>
      <c r="O283" s="135"/>
      <c r="P283" s="135"/>
      <c r="Q283" s="135"/>
      <c r="R283" s="135"/>
      <c r="S283" s="135"/>
      <c r="T283" s="135"/>
      <c r="U283" s="135"/>
      <c r="V283" s="135"/>
      <c r="W283" s="135"/>
      <c r="X283" s="135"/>
      <c r="Y283" s="135"/>
      <c r="Z283" s="136"/>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row>
    <row r="284" spans="1:59">
      <c r="A284" s="134" t="s">
        <v>291</v>
      </c>
      <c r="B284" s="135">
        <v>-27148</v>
      </c>
      <c r="C284" s="135">
        <v>-72769</v>
      </c>
      <c r="D284" s="135">
        <v>-43095</v>
      </c>
      <c r="E284" s="135">
        <v>-49454</v>
      </c>
      <c r="F284" s="135">
        <v>-21819</v>
      </c>
      <c r="G284" s="135">
        <v>-12349</v>
      </c>
      <c r="H284" s="135">
        <v>-17357</v>
      </c>
      <c r="I284" s="136">
        <v>-25661</v>
      </c>
      <c r="J284" s="135"/>
      <c r="K284" s="135"/>
      <c r="L284" s="135"/>
      <c r="M284" s="135"/>
      <c r="N284" s="135"/>
      <c r="O284" s="135"/>
      <c r="P284" s="135"/>
      <c r="Q284" s="135"/>
      <c r="R284" s="135"/>
      <c r="S284" s="135"/>
      <c r="T284" s="135"/>
      <c r="U284" s="135"/>
      <c r="V284" s="135"/>
      <c r="W284" s="135"/>
      <c r="X284" s="135"/>
      <c r="Y284" s="135"/>
      <c r="Z284" s="136"/>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row>
    <row r="285" spans="1:59">
      <c r="A285" s="134" t="s">
        <v>292</v>
      </c>
      <c r="B285" s="135">
        <v>-13036</v>
      </c>
      <c r="C285" s="135">
        <v>32570</v>
      </c>
      <c r="D285" s="135">
        <v>1754</v>
      </c>
      <c r="E285" s="135">
        <v>-782</v>
      </c>
      <c r="F285" s="135">
        <v>12886</v>
      </c>
      <c r="G285" s="135">
        <v>13167</v>
      </c>
      <c r="H285" s="135">
        <v>-20116</v>
      </c>
      <c r="I285" s="136">
        <v>-35633</v>
      </c>
      <c r="J285" s="135"/>
      <c r="K285" s="135"/>
      <c r="L285" s="135"/>
      <c r="M285" s="135"/>
      <c r="N285" s="135"/>
      <c r="O285" s="135"/>
      <c r="P285" s="135"/>
      <c r="Q285" s="135"/>
      <c r="R285" s="135"/>
      <c r="S285" s="135"/>
      <c r="T285" s="135"/>
      <c r="U285" s="135"/>
      <c r="V285" s="135"/>
      <c r="W285" s="135"/>
      <c r="X285" s="135"/>
      <c r="Y285" s="135"/>
      <c r="Z285" s="136"/>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row>
    <row r="286" spans="1:59">
      <c r="A286" s="134" t="s">
        <v>293</v>
      </c>
      <c r="B286" s="135">
        <v>19461</v>
      </c>
      <c r="C286" s="135">
        <v>17775</v>
      </c>
      <c r="D286" s="135">
        <v>29785</v>
      </c>
      <c r="E286" s="135">
        <v>24664</v>
      </c>
      <c r="F286" s="135">
        <v>55269</v>
      </c>
      <c r="G286" s="135">
        <v>91795</v>
      </c>
      <c r="H286" s="135">
        <v>85065</v>
      </c>
      <c r="I286" s="136">
        <v>73299</v>
      </c>
      <c r="J286" s="135"/>
      <c r="K286" s="135">
        <v>19461</v>
      </c>
      <c r="L286" s="135"/>
      <c r="M286" s="135">
        <v>17775</v>
      </c>
      <c r="N286" s="135"/>
      <c r="O286" s="135">
        <v>29785</v>
      </c>
      <c r="P286" s="135"/>
      <c r="Q286" s="135">
        <v>24664</v>
      </c>
      <c r="R286" s="135"/>
      <c r="S286" s="135">
        <v>55269</v>
      </c>
      <c r="T286" s="135"/>
      <c r="U286" s="135">
        <v>91795</v>
      </c>
      <c r="V286" s="135"/>
      <c r="W286" s="135">
        <v>85065</v>
      </c>
      <c r="X286" s="135"/>
      <c r="Y286" s="135">
        <v>73299</v>
      </c>
      <c r="Z286" s="136"/>
      <c r="AA286" s="135"/>
      <c r="AB286" s="135"/>
      <c r="AC286" s="135">
        <v>19461</v>
      </c>
      <c r="AD286" s="135"/>
      <c r="AE286" s="135"/>
      <c r="AF286" s="135"/>
      <c r="AG286" s="135">
        <v>17775</v>
      </c>
      <c r="AH286" s="135"/>
      <c r="AI286" s="135"/>
      <c r="AJ286" s="135"/>
      <c r="AK286" s="135">
        <v>29785</v>
      </c>
      <c r="AL286" s="135"/>
      <c r="AM286" s="135"/>
      <c r="AN286" s="135"/>
      <c r="AO286" s="135">
        <v>24664</v>
      </c>
      <c r="AP286" s="135"/>
      <c r="AQ286" s="135"/>
      <c r="AR286" s="135"/>
      <c r="AS286" s="135">
        <v>55269</v>
      </c>
      <c r="AT286" s="135"/>
      <c r="AU286" s="135"/>
      <c r="AV286" s="135"/>
      <c r="AW286" s="135">
        <v>91795</v>
      </c>
      <c r="AX286" s="135"/>
      <c r="AY286" s="135"/>
      <c r="AZ286" s="135"/>
      <c r="BA286" s="135">
        <v>85065</v>
      </c>
      <c r="BB286" s="135"/>
      <c r="BC286" s="135"/>
      <c r="BD286" s="135"/>
      <c r="BE286" s="135">
        <v>73299</v>
      </c>
      <c r="BF286" s="135"/>
      <c r="BG286" s="135"/>
    </row>
    <row r="287" spans="1:59">
      <c r="A287" s="134" t="s">
        <v>294</v>
      </c>
      <c r="B287" s="135">
        <v>2448</v>
      </c>
      <c r="C287" s="135">
        <v>4577</v>
      </c>
      <c r="D287" s="135">
        <v>4899</v>
      </c>
      <c r="E287" s="135">
        <v>5490</v>
      </c>
      <c r="F287" s="135">
        <v>5565</v>
      </c>
      <c r="G287" s="135">
        <v>5029</v>
      </c>
      <c r="H287" s="135">
        <v>4970</v>
      </c>
      <c r="I287" s="136">
        <v>5234</v>
      </c>
      <c r="J287" s="135"/>
      <c r="K287" s="135">
        <v>2448</v>
      </c>
      <c r="L287" s="135"/>
      <c r="M287" s="135">
        <v>4577</v>
      </c>
      <c r="N287" s="135"/>
      <c r="O287" s="135">
        <v>4899</v>
      </c>
      <c r="P287" s="135"/>
      <c r="Q287" s="135">
        <v>5490</v>
      </c>
      <c r="R287" s="135"/>
      <c r="S287" s="135">
        <v>5565</v>
      </c>
      <c r="T287" s="135"/>
      <c r="U287" s="135">
        <v>5029</v>
      </c>
      <c r="V287" s="135"/>
      <c r="W287" s="135">
        <v>4970</v>
      </c>
      <c r="X287" s="135"/>
      <c r="Y287" s="135">
        <v>5234</v>
      </c>
      <c r="Z287" s="136"/>
      <c r="AA287" s="135"/>
      <c r="AB287" s="135"/>
      <c r="AC287" s="135">
        <v>2448</v>
      </c>
      <c r="AD287" s="135"/>
      <c r="AE287" s="135"/>
      <c r="AF287" s="135"/>
      <c r="AG287" s="135">
        <v>4577</v>
      </c>
      <c r="AH287" s="135"/>
      <c r="AI287" s="135"/>
      <c r="AJ287" s="135"/>
      <c r="AK287" s="135">
        <v>4899</v>
      </c>
      <c r="AL287" s="135"/>
      <c r="AM287" s="135"/>
      <c r="AN287" s="135"/>
      <c r="AO287" s="135">
        <v>5490</v>
      </c>
      <c r="AP287" s="135"/>
      <c r="AQ287" s="135"/>
      <c r="AR287" s="135"/>
      <c r="AS287" s="135">
        <v>5565</v>
      </c>
      <c r="AT287" s="135"/>
      <c r="AU287" s="135"/>
      <c r="AV287" s="135"/>
      <c r="AW287" s="135">
        <v>5029</v>
      </c>
      <c r="AX287" s="135"/>
      <c r="AY287" s="135"/>
      <c r="AZ287" s="135"/>
      <c r="BA287" s="135">
        <v>4970</v>
      </c>
      <c r="BB287" s="135"/>
      <c r="BC287" s="135"/>
      <c r="BD287" s="135"/>
      <c r="BE287" s="135">
        <v>5234</v>
      </c>
      <c r="BF287" s="135"/>
      <c r="BG287" s="135"/>
    </row>
    <row r="288" spans="1:59">
      <c r="A288" s="134" t="s">
        <v>295</v>
      </c>
      <c r="B288" s="135">
        <v>3060</v>
      </c>
      <c r="C288" s="135">
        <v>4236</v>
      </c>
      <c r="D288" s="135">
        <v>5440</v>
      </c>
      <c r="E288" s="135">
        <v>5993</v>
      </c>
      <c r="F288" s="135">
        <v>5156</v>
      </c>
      <c r="G288" s="135">
        <v>3761</v>
      </c>
      <c r="H288" s="135">
        <v>4083</v>
      </c>
      <c r="I288" s="136">
        <v>4236</v>
      </c>
      <c r="J288" s="135"/>
      <c r="K288" s="135">
        <v>3060</v>
      </c>
      <c r="L288" s="135"/>
      <c r="M288" s="135">
        <v>4236</v>
      </c>
      <c r="N288" s="135"/>
      <c r="O288" s="135">
        <v>5440</v>
      </c>
      <c r="P288" s="135"/>
      <c r="Q288" s="135">
        <v>5993</v>
      </c>
      <c r="R288" s="135"/>
      <c r="S288" s="135">
        <v>5156</v>
      </c>
      <c r="T288" s="135"/>
      <c r="U288" s="135">
        <v>3761</v>
      </c>
      <c r="V288" s="135"/>
      <c r="W288" s="135">
        <v>4083</v>
      </c>
      <c r="X288" s="135"/>
      <c r="Y288" s="135">
        <v>4236</v>
      </c>
      <c r="Z288" s="136"/>
      <c r="AA288" s="135"/>
      <c r="AB288" s="135"/>
      <c r="AC288" s="135">
        <v>3060</v>
      </c>
      <c r="AD288" s="135"/>
      <c r="AE288" s="135"/>
      <c r="AF288" s="135"/>
      <c r="AG288" s="135">
        <v>4236</v>
      </c>
      <c r="AH288" s="135"/>
      <c r="AI288" s="135"/>
      <c r="AJ288" s="135"/>
      <c r="AK288" s="135">
        <v>5440</v>
      </c>
      <c r="AL288" s="135"/>
      <c r="AM288" s="135"/>
      <c r="AN288" s="135"/>
      <c r="AO288" s="135">
        <v>5993</v>
      </c>
      <c r="AP288" s="135"/>
      <c r="AQ288" s="135"/>
      <c r="AR288" s="135"/>
      <c r="AS288" s="135">
        <v>5156</v>
      </c>
      <c r="AT288" s="135"/>
      <c r="AU288" s="135"/>
      <c r="AV288" s="135"/>
      <c r="AW288" s="135">
        <v>3761</v>
      </c>
      <c r="AX288" s="135"/>
      <c r="AY288" s="135"/>
      <c r="AZ288" s="135"/>
      <c r="BA288" s="135">
        <v>4083</v>
      </c>
      <c r="BB288" s="135"/>
      <c r="BC288" s="135"/>
      <c r="BD288" s="135"/>
      <c r="BE288" s="135">
        <v>4236</v>
      </c>
      <c r="BF288" s="135"/>
      <c r="BG288" s="135"/>
    </row>
    <row r="289" spans="1:59">
      <c r="A289" s="134" t="s">
        <v>296</v>
      </c>
      <c r="B289" s="135">
        <v>65</v>
      </c>
      <c r="C289" s="135">
        <v>70</v>
      </c>
      <c r="D289" s="135">
        <v>70</v>
      </c>
      <c r="E289" s="135">
        <v>70</v>
      </c>
      <c r="F289" s="135"/>
      <c r="G289" s="135"/>
      <c r="H289" s="135"/>
      <c r="I289" s="136"/>
      <c r="J289" s="135"/>
      <c r="K289" s="135"/>
      <c r="L289" s="135"/>
      <c r="M289" s="135"/>
      <c r="N289" s="135"/>
      <c r="O289" s="135"/>
      <c r="P289" s="135"/>
      <c r="Q289" s="135"/>
      <c r="R289" s="135"/>
      <c r="S289" s="135"/>
      <c r="T289" s="135"/>
      <c r="U289" s="135"/>
      <c r="V289" s="135"/>
      <c r="W289" s="135"/>
      <c r="X289" s="135"/>
      <c r="Y289" s="135"/>
      <c r="Z289" s="136"/>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row>
  </sheetData>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2"/>
  <sheetViews>
    <sheetView workbookViewId="0">
      <selection activeCell="C2" sqref="C2"/>
    </sheetView>
  </sheetViews>
  <sheetFormatPr defaultRowHeight="13.5"/>
  <cols>
    <col min="2" max="2" width="14.08203125" style="89" customWidth="1"/>
    <col min="3" max="3" width="19.5" style="89" customWidth="1"/>
    <col min="4" max="4" width="24.5" style="89" customWidth="1"/>
  </cols>
  <sheetData>
    <row r="1" spans="2:4" ht="15" customHeight="1" thickBot="1"/>
    <row r="2" spans="2:4" ht="15" customHeight="1" thickBot="1">
      <c r="B2" s="118" t="s">
        <v>374</v>
      </c>
      <c r="C2" s="119" t="s">
        <v>375</v>
      </c>
    </row>
    <row r="3" spans="2:4">
      <c r="B3" s="118" t="s">
        <v>376</v>
      </c>
      <c r="C3" s="120" t="s">
        <v>377</v>
      </c>
    </row>
    <row r="5" spans="2:4" ht="15" customHeight="1" thickBot="1">
      <c r="B5" s="118" t="s">
        <v>378</v>
      </c>
      <c r="C5" s="118" t="s">
        <v>379</v>
      </c>
      <c r="D5" s="118" t="s">
        <v>380</v>
      </c>
    </row>
    <row r="6" spans="2:4">
      <c r="B6" s="121" t="s">
        <v>381</v>
      </c>
      <c r="C6" t="s">
        <v>382</v>
      </c>
      <c r="D6" s="122" t="str">
        <f>HYPERLINK($C6&amp;$C$2,$B6&amp;" ⇒ "&amp;$C$3)</f>
        <v>株探 ⇒ パーク24</v>
      </c>
    </row>
    <row r="7" spans="2:4">
      <c r="B7" s="121" t="s">
        <v>383</v>
      </c>
      <c r="C7" t="s">
        <v>384</v>
      </c>
      <c r="D7" s="123" t="str">
        <f>HYPERLINK($C7&amp;$C$2,$B7&amp;" ⇒ "&amp;$C$3)</f>
        <v>バフェット・コード ⇒ パーク24</v>
      </c>
    </row>
    <row r="8" spans="2:4">
      <c r="B8" s="121" t="s">
        <v>385</v>
      </c>
      <c r="C8" t="s">
        <v>386</v>
      </c>
      <c r="D8" s="123" t="str">
        <f>HYPERLINK($C8&amp;$C$2,$B8&amp;" ⇒ "&amp;$C$3)</f>
        <v>四季報オンライン ⇒ パーク24</v>
      </c>
    </row>
    <row r="9" spans="2:4">
      <c r="B9" s="121" t="s">
        <v>387</v>
      </c>
      <c r="C9" t="s">
        <v>388</v>
      </c>
      <c r="D9" s="123" t="str">
        <f>HYPERLINK($C9&amp;$C$2,$B9&amp;" ⇒ "&amp;$C$3)</f>
        <v>IFIS株予報 ⇒ パーク24</v>
      </c>
    </row>
    <row r="10" spans="2:4">
      <c r="B10" s="121" t="s">
        <v>389</v>
      </c>
      <c r="C10" t="s">
        <v>390</v>
      </c>
      <c r="D10" s="123" t="str">
        <f>HYPERLINK($C10&amp;$C$2,$B10&amp;" ⇒ "&amp;$C$3)</f>
        <v>空売りネット ⇒ パーク24</v>
      </c>
    </row>
    <row r="11" spans="2:4">
      <c r="B11" s="121" t="s">
        <v>391</v>
      </c>
      <c r="C11" t="s">
        <v>392</v>
      </c>
      <c r="D11" s="124" t="str">
        <f>HYPERLINK($C11&amp;$C$2&amp;".T",$B11&amp;" ⇒ "&amp;$C$3)</f>
        <v>Yahoo!ファイナンス ⇒ パーク24</v>
      </c>
    </row>
    <row r="12" spans="2:4" ht="15" customHeight="1" thickBot="1">
      <c r="B12" s="121" t="s">
        <v>393</v>
      </c>
      <c r="C12" t="s">
        <v>394</v>
      </c>
      <c r="D12" s="125" t="str">
        <f>HYPERLINK($C12&amp;$C$2&amp;".htm",$B12&amp;" ⇒ "&amp;$C$3)</f>
        <v>株主プロ ⇒ パーク24</v>
      </c>
    </row>
  </sheetData>
  <phoneticPr fontId="3"/>
  <hyperlinks>
    <hyperlink ref="C7" r:id="rId1" xr:uid="{00000000-0004-0000-0200-000000000000}"/>
    <hyperlink ref="C8" r:id="rId2" xr:uid="{00000000-0004-0000-0200-000001000000}"/>
    <hyperlink ref="C11" r:id="rId3" xr:uid="{00000000-0004-0000-02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42"/>
  <sheetViews>
    <sheetView zoomScale="85" zoomScaleNormal="85" workbookViewId="0"/>
  </sheetViews>
  <sheetFormatPr defaultRowHeight="13.5"/>
  <cols>
    <col min="1" max="2" width="11" style="91" customWidth="1"/>
    <col min="3" max="4" width="8.08203125" style="89" customWidth="1"/>
    <col min="5" max="5" width="8" style="89" customWidth="1"/>
    <col min="6" max="6" width="17.5" style="89" customWidth="1"/>
    <col min="7" max="7" width="10.33203125" style="89" customWidth="1"/>
    <col min="8" max="8" width="18.58203125" style="89" customWidth="1"/>
    <col min="9" max="9" width="10.33203125" style="89" customWidth="1"/>
    <col min="10" max="10" width="9.58203125" style="89" customWidth="1"/>
    <col min="11" max="13" width="8.08203125" style="89" customWidth="1"/>
  </cols>
  <sheetData>
    <row r="1" spans="1:14">
      <c r="A1" s="90" t="s">
        <v>395</v>
      </c>
      <c r="B1" s="90" t="s">
        <v>396</v>
      </c>
      <c r="C1" t="s">
        <v>397</v>
      </c>
      <c r="D1" t="s">
        <v>398</v>
      </c>
      <c r="E1" t="s">
        <v>399</v>
      </c>
      <c r="F1" t="s">
        <v>400</v>
      </c>
      <c r="G1" t="s">
        <v>10</v>
      </c>
      <c r="H1" t="s">
        <v>401</v>
      </c>
      <c r="I1" t="s">
        <v>402</v>
      </c>
      <c r="J1" t="s">
        <v>403</v>
      </c>
      <c r="K1" t="s">
        <v>404</v>
      </c>
      <c r="L1" t="s">
        <v>405</v>
      </c>
      <c r="M1" t="s">
        <v>406</v>
      </c>
      <c r="N1" t="s">
        <v>407</v>
      </c>
    </row>
    <row r="2" spans="1:14">
      <c r="A2" s="90">
        <v>43997</v>
      </c>
      <c r="B2" s="90">
        <v>44135</v>
      </c>
      <c r="C2" t="s">
        <v>408</v>
      </c>
      <c r="D2" t="s">
        <v>409</v>
      </c>
      <c r="E2" t="s">
        <v>410</v>
      </c>
      <c r="F2" t="s">
        <v>411</v>
      </c>
      <c r="G2" t="s">
        <v>412</v>
      </c>
      <c r="H2" t="s">
        <v>346</v>
      </c>
      <c r="I2">
        <v>0</v>
      </c>
      <c r="J2" t="s">
        <v>413</v>
      </c>
      <c r="K2" t="s">
        <v>356</v>
      </c>
      <c r="L2" t="s">
        <v>356</v>
      </c>
      <c r="M2" t="s">
        <v>356</v>
      </c>
      <c r="N2">
        <v>0</v>
      </c>
    </row>
    <row r="3" spans="1:14">
      <c r="A3" s="90">
        <v>43997</v>
      </c>
      <c r="B3" s="90">
        <v>44135</v>
      </c>
      <c r="C3" t="s">
        <v>2</v>
      </c>
      <c r="D3" t="s">
        <v>409</v>
      </c>
      <c r="E3" t="s">
        <v>410</v>
      </c>
      <c r="F3" t="s">
        <v>411</v>
      </c>
      <c r="G3" t="s">
        <v>412</v>
      </c>
      <c r="H3" t="s">
        <v>346</v>
      </c>
      <c r="I3">
        <v>0</v>
      </c>
      <c r="J3" t="s">
        <v>413</v>
      </c>
      <c r="K3" t="s">
        <v>356</v>
      </c>
      <c r="L3" t="s">
        <v>356</v>
      </c>
      <c r="M3" t="s">
        <v>356</v>
      </c>
      <c r="N3">
        <v>0</v>
      </c>
    </row>
    <row r="4" spans="1:14">
      <c r="A4" s="90">
        <v>43997</v>
      </c>
      <c r="B4" s="90">
        <v>44135</v>
      </c>
      <c r="C4" t="s">
        <v>2</v>
      </c>
      <c r="D4" t="s">
        <v>409</v>
      </c>
      <c r="E4" t="s">
        <v>410</v>
      </c>
      <c r="F4" t="s">
        <v>411</v>
      </c>
      <c r="G4" t="s">
        <v>412</v>
      </c>
      <c r="H4" t="s">
        <v>309</v>
      </c>
      <c r="I4">
        <v>263000000000</v>
      </c>
      <c r="J4" t="s">
        <v>414</v>
      </c>
      <c r="K4" t="s">
        <v>356</v>
      </c>
      <c r="L4" t="s">
        <v>356</v>
      </c>
      <c r="M4" t="s">
        <v>356</v>
      </c>
      <c r="N4">
        <v>263000</v>
      </c>
    </row>
    <row r="5" spans="1:14">
      <c r="A5" s="90">
        <v>43997</v>
      </c>
      <c r="B5" s="90">
        <v>44135</v>
      </c>
      <c r="C5" t="s">
        <v>2</v>
      </c>
      <c r="D5" t="s">
        <v>409</v>
      </c>
      <c r="E5" t="s">
        <v>410</v>
      </c>
      <c r="F5" t="s">
        <v>411</v>
      </c>
      <c r="G5" t="s">
        <v>412</v>
      </c>
      <c r="H5" t="s">
        <v>325</v>
      </c>
      <c r="I5">
        <v>-24200000000</v>
      </c>
      <c r="J5" t="s">
        <v>414</v>
      </c>
      <c r="K5" t="s">
        <v>356</v>
      </c>
      <c r="L5" t="s">
        <v>356</v>
      </c>
      <c r="M5" t="s">
        <v>356</v>
      </c>
      <c r="N5">
        <v>-24200</v>
      </c>
    </row>
    <row r="6" spans="1:14">
      <c r="A6" s="90">
        <v>43997</v>
      </c>
      <c r="B6" s="90">
        <v>44135</v>
      </c>
      <c r="C6" t="s">
        <v>2</v>
      </c>
      <c r="D6" t="s">
        <v>409</v>
      </c>
      <c r="E6" t="s">
        <v>410</v>
      </c>
      <c r="F6" t="s">
        <v>411</v>
      </c>
      <c r="G6" t="s">
        <v>412</v>
      </c>
      <c r="H6" t="s">
        <v>329</v>
      </c>
      <c r="I6">
        <v>-25000000000</v>
      </c>
      <c r="J6" t="s">
        <v>414</v>
      </c>
      <c r="K6" t="s">
        <v>356</v>
      </c>
      <c r="L6" t="s">
        <v>356</v>
      </c>
      <c r="M6" t="s">
        <v>356</v>
      </c>
      <c r="N6">
        <v>-25000</v>
      </c>
    </row>
    <row r="7" spans="1:14">
      <c r="A7" s="90">
        <v>43997</v>
      </c>
      <c r="B7" s="90">
        <v>44135</v>
      </c>
      <c r="C7" t="s">
        <v>2</v>
      </c>
      <c r="D7" t="s">
        <v>409</v>
      </c>
      <c r="E7" t="s">
        <v>410</v>
      </c>
      <c r="F7" t="s">
        <v>411</v>
      </c>
      <c r="G7" t="s">
        <v>412</v>
      </c>
      <c r="H7" t="s">
        <v>415</v>
      </c>
      <c r="I7">
        <v>-25500000000</v>
      </c>
      <c r="J7" t="s">
        <v>414</v>
      </c>
      <c r="K7" t="s">
        <v>356</v>
      </c>
      <c r="L7" t="s">
        <v>356</v>
      </c>
      <c r="M7" t="s">
        <v>356</v>
      </c>
      <c r="N7">
        <v>-25500</v>
      </c>
    </row>
    <row r="8" spans="1:14">
      <c r="A8" s="90">
        <v>43997</v>
      </c>
      <c r="B8" s="90">
        <v>44135</v>
      </c>
      <c r="C8" t="s">
        <v>2</v>
      </c>
      <c r="D8" t="s">
        <v>409</v>
      </c>
      <c r="E8" t="s">
        <v>410</v>
      </c>
      <c r="F8" t="s">
        <v>411</v>
      </c>
      <c r="G8" t="s">
        <v>412</v>
      </c>
      <c r="H8" t="s">
        <v>416</v>
      </c>
      <c r="I8">
        <v>-164.94</v>
      </c>
      <c r="J8" t="s">
        <v>414</v>
      </c>
      <c r="K8" t="s">
        <v>356</v>
      </c>
      <c r="L8" t="s">
        <v>356</v>
      </c>
      <c r="M8" t="s">
        <v>356</v>
      </c>
      <c r="N8">
        <v>-164.94</v>
      </c>
    </row>
    <row r="9" spans="1:14">
      <c r="A9" s="90">
        <v>44089</v>
      </c>
      <c r="B9" s="90">
        <v>44135</v>
      </c>
      <c r="C9" t="s">
        <v>408</v>
      </c>
      <c r="D9" t="s">
        <v>417</v>
      </c>
      <c r="E9" t="s">
        <v>410</v>
      </c>
      <c r="F9" t="s">
        <v>411</v>
      </c>
      <c r="G9" t="s">
        <v>412</v>
      </c>
      <c r="H9" t="s">
        <v>346</v>
      </c>
      <c r="I9">
        <v>0</v>
      </c>
      <c r="J9" t="s">
        <v>413</v>
      </c>
      <c r="K9" t="s">
        <v>356</v>
      </c>
      <c r="L9" t="s">
        <v>356</v>
      </c>
      <c r="M9" t="s">
        <v>356</v>
      </c>
      <c r="N9">
        <v>0</v>
      </c>
    </row>
    <row r="10" spans="1:14">
      <c r="A10" s="90">
        <v>44089</v>
      </c>
      <c r="B10" s="90">
        <v>44135</v>
      </c>
      <c r="C10" t="s">
        <v>2</v>
      </c>
      <c r="D10" t="s">
        <v>417</v>
      </c>
      <c r="E10" t="s">
        <v>410</v>
      </c>
      <c r="F10" t="s">
        <v>411</v>
      </c>
      <c r="G10" t="s">
        <v>412</v>
      </c>
      <c r="H10" t="s">
        <v>346</v>
      </c>
      <c r="I10">
        <v>0</v>
      </c>
      <c r="J10" t="s">
        <v>413</v>
      </c>
      <c r="K10" t="s">
        <v>356</v>
      </c>
      <c r="L10" t="s">
        <v>356</v>
      </c>
      <c r="M10" t="s">
        <v>356</v>
      </c>
      <c r="N10">
        <v>0</v>
      </c>
    </row>
    <row r="11" spans="1:14">
      <c r="A11" s="90">
        <v>44089</v>
      </c>
      <c r="B11" s="90">
        <v>44135</v>
      </c>
      <c r="C11" t="s">
        <v>2</v>
      </c>
      <c r="D11" t="s">
        <v>417</v>
      </c>
      <c r="E11" t="s">
        <v>410</v>
      </c>
      <c r="F11" t="s">
        <v>411</v>
      </c>
      <c r="G11" t="s">
        <v>412</v>
      </c>
      <c r="H11" t="s">
        <v>309</v>
      </c>
      <c r="I11">
        <v>263000000000</v>
      </c>
      <c r="J11" t="s">
        <v>414</v>
      </c>
      <c r="K11" t="s">
        <v>356</v>
      </c>
      <c r="L11" t="s">
        <v>356</v>
      </c>
      <c r="M11" t="s">
        <v>356</v>
      </c>
      <c r="N11">
        <v>263000</v>
      </c>
    </row>
    <row r="12" spans="1:14">
      <c r="A12" s="90">
        <v>44089</v>
      </c>
      <c r="B12" s="90">
        <v>44135</v>
      </c>
      <c r="C12" t="s">
        <v>2</v>
      </c>
      <c r="D12" t="s">
        <v>417</v>
      </c>
      <c r="E12" t="s">
        <v>410</v>
      </c>
      <c r="F12" t="s">
        <v>411</v>
      </c>
      <c r="G12" t="s">
        <v>412</v>
      </c>
      <c r="H12" t="s">
        <v>325</v>
      </c>
      <c r="I12">
        <v>-24200000000</v>
      </c>
      <c r="J12" t="s">
        <v>414</v>
      </c>
      <c r="K12" t="s">
        <v>356</v>
      </c>
      <c r="L12" t="s">
        <v>356</v>
      </c>
      <c r="M12" t="s">
        <v>356</v>
      </c>
      <c r="N12">
        <v>-24200</v>
      </c>
    </row>
    <row r="13" spans="1:14">
      <c r="A13" s="90">
        <v>44089</v>
      </c>
      <c r="B13" s="90">
        <v>44135</v>
      </c>
      <c r="C13" t="s">
        <v>2</v>
      </c>
      <c r="D13" t="s">
        <v>417</v>
      </c>
      <c r="E13" t="s">
        <v>410</v>
      </c>
      <c r="F13" t="s">
        <v>411</v>
      </c>
      <c r="G13" t="s">
        <v>412</v>
      </c>
      <c r="H13" t="s">
        <v>329</v>
      </c>
      <c r="I13">
        <v>-25000000000</v>
      </c>
      <c r="J13" t="s">
        <v>414</v>
      </c>
      <c r="K13" t="s">
        <v>356</v>
      </c>
      <c r="L13" t="s">
        <v>356</v>
      </c>
      <c r="M13" t="s">
        <v>356</v>
      </c>
      <c r="N13">
        <v>-25000</v>
      </c>
    </row>
    <row r="14" spans="1:14">
      <c r="A14" s="90">
        <v>44089</v>
      </c>
      <c r="B14" s="90">
        <v>44135</v>
      </c>
      <c r="C14" t="s">
        <v>2</v>
      </c>
      <c r="D14" t="s">
        <v>417</v>
      </c>
      <c r="E14" t="s">
        <v>410</v>
      </c>
      <c r="F14" t="s">
        <v>411</v>
      </c>
      <c r="G14" t="s">
        <v>412</v>
      </c>
      <c r="H14" t="s">
        <v>415</v>
      </c>
      <c r="I14">
        <v>-25500000000</v>
      </c>
      <c r="J14" t="s">
        <v>414</v>
      </c>
      <c r="K14" t="s">
        <v>356</v>
      </c>
      <c r="L14" t="s">
        <v>356</v>
      </c>
      <c r="M14" t="s">
        <v>356</v>
      </c>
      <c r="N14">
        <v>-25500</v>
      </c>
    </row>
    <row r="15" spans="1:14">
      <c r="A15" s="90">
        <v>44089</v>
      </c>
      <c r="B15" s="90">
        <v>44135</v>
      </c>
      <c r="C15" t="s">
        <v>2</v>
      </c>
      <c r="D15" t="s">
        <v>417</v>
      </c>
      <c r="E15" t="s">
        <v>410</v>
      </c>
      <c r="F15" t="s">
        <v>411</v>
      </c>
      <c r="G15" t="s">
        <v>412</v>
      </c>
      <c r="H15" t="s">
        <v>416</v>
      </c>
      <c r="I15">
        <v>-164.94</v>
      </c>
      <c r="J15" t="s">
        <v>414</v>
      </c>
      <c r="K15" t="s">
        <v>356</v>
      </c>
      <c r="L15" t="s">
        <v>356</v>
      </c>
      <c r="M15" t="s">
        <v>356</v>
      </c>
      <c r="N15">
        <v>-164.94</v>
      </c>
    </row>
    <row r="16" spans="1:14">
      <c r="A16" s="90">
        <v>44180</v>
      </c>
      <c r="B16" s="90">
        <v>44500</v>
      </c>
      <c r="C16" t="s">
        <v>5</v>
      </c>
      <c r="D16" t="s">
        <v>418</v>
      </c>
      <c r="E16" t="s">
        <v>410</v>
      </c>
      <c r="F16" t="s">
        <v>411</v>
      </c>
      <c r="G16" t="s">
        <v>412</v>
      </c>
      <c r="H16" t="s">
        <v>346</v>
      </c>
      <c r="I16">
        <v>0</v>
      </c>
      <c r="J16" t="s">
        <v>413</v>
      </c>
      <c r="K16" t="s">
        <v>356</v>
      </c>
      <c r="L16" t="s">
        <v>356</v>
      </c>
      <c r="M16" t="s">
        <v>356</v>
      </c>
      <c r="N16">
        <v>0</v>
      </c>
    </row>
    <row r="17" spans="1:14">
      <c r="A17" s="90">
        <v>44180</v>
      </c>
      <c r="B17" s="90">
        <v>44500</v>
      </c>
      <c r="C17" t="s">
        <v>408</v>
      </c>
      <c r="D17" t="s">
        <v>418</v>
      </c>
      <c r="E17" t="s">
        <v>410</v>
      </c>
      <c r="F17" t="s">
        <v>411</v>
      </c>
      <c r="G17" t="s">
        <v>412</v>
      </c>
      <c r="H17" t="s">
        <v>346</v>
      </c>
      <c r="I17">
        <v>5</v>
      </c>
      <c r="J17" t="s">
        <v>413</v>
      </c>
      <c r="K17" t="s">
        <v>356</v>
      </c>
      <c r="L17" t="s">
        <v>356</v>
      </c>
      <c r="M17" t="s">
        <v>356</v>
      </c>
      <c r="N17">
        <v>5</v>
      </c>
    </row>
    <row r="18" spans="1:14">
      <c r="A18" s="90">
        <v>44180</v>
      </c>
      <c r="B18" s="90">
        <v>44500</v>
      </c>
      <c r="C18" t="s">
        <v>2</v>
      </c>
      <c r="D18" t="s">
        <v>418</v>
      </c>
      <c r="E18" t="s">
        <v>410</v>
      </c>
      <c r="F18" t="s">
        <v>411</v>
      </c>
      <c r="G18" t="s">
        <v>412</v>
      </c>
      <c r="H18" t="s">
        <v>346</v>
      </c>
      <c r="I18">
        <v>5</v>
      </c>
      <c r="J18" t="s">
        <v>413</v>
      </c>
      <c r="K18" t="s">
        <v>356</v>
      </c>
      <c r="L18" t="s">
        <v>356</v>
      </c>
      <c r="M18" t="s">
        <v>356</v>
      </c>
      <c r="N18">
        <v>5</v>
      </c>
    </row>
    <row r="19" spans="1:14">
      <c r="A19" s="90">
        <v>44180</v>
      </c>
      <c r="B19" s="90">
        <v>44500</v>
      </c>
      <c r="C19" t="s">
        <v>2</v>
      </c>
      <c r="D19" t="s">
        <v>418</v>
      </c>
      <c r="E19" t="s">
        <v>410</v>
      </c>
      <c r="F19" t="s">
        <v>411</v>
      </c>
      <c r="G19" t="s">
        <v>412</v>
      </c>
      <c r="H19" t="s">
        <v>419</v>
      </c>
      <c r="I19">
        <v>0.154</v>
      </c>
      <c r="J19" t="s">
        <v>413</v>
      </c>
      <c r="K19" t="s">
        <v>356</v>
      </c>
      <c r="L19" t="s">
        <v>356</v>
      </c>
      <c r="M19" t="s">
        <v>356</v>
      </c>
      <c r="N19">
        <v>1.54E-7</v>
      </c>
    </row>
    <row r="20" spans="1:14">
      <c r="A20" s="90">
        <v>44180</v>
      </c>
      <c r="B20" s="90">
        <v>44316</v>
      </c>
      <c r="C20" t="s">
        <v>3</v>
      </c>
      <c r="D20" t="s">
        <v>418</v>
      </c>
      <c r="E20" t="s">
        <v>410</v>
      </c>
      <c r="F20" t="s">
        <v>411</v>
      </c>
      <c r="G20" t="s">
        <v>412</v>
      </c>
      <c r="H20" t="s">
        <v>309</v>
      </c>
      <c r="I20">
        <v>130000000000</v>
      </c>
      <c r="J20" t="s">
        <v>414</v>
      </c>
      <c r="K20" t="s">
        <v>356</v>
      </c>
      <c r="L20" t="s">
        <v>356</v>
      </c>
      <c r="M20" t="s">
        <v>356</v>
      </c>
      <c r="N20">
        <v>130000</v>
      </c>
    </row>
    <row r="21" spans="1:14">
      <c r="A21" s="90">
        <v>44180</v>
      </c>
      <c r="B21" s="90">
        <v>44316</v>
      </c>
      <c r="C21" t="s">
        <v>3</v>
      </c>
      <c r="D21" t="s">
        <v>418</v>
      </c>
      <c r="E21" t="s">
        <v>410</v>
      </c>
      <c r="F21" t="s">
        <v>411</v>
      </c>
      <c r="G21" t="s">
        <v>412</v>
      </c>
      <c r="H21" t="s">
        <v>325</v>
      </c>
      <c r="I21">
        <v>-500000000</v>
      </c>
      <c r="J21" t="s">
        <v>414</v>
      </c>
      <c r="K21" t="s">
        <v>356</v>
      </c>
      <c r="L21" t="s">
        <v>356</v>
      </c>
      <c r="M21" t="s">
        <v>356</v>
      </c>
      <c r="N21">
        <v>-500</v>
      </c>
    </row>
    <row r="22" spans="1:14">
      <c r="A22" s="90">
        <v>44180</v>
      </c>
      <c r="B22" s="90">
        <v>44316</v>
      </c>
      <c r="C22" t="s">
        <v>3</v>
      </c>
      <c r="D22" t="s">
        <v>418</v>
      </c>
      <c r="E22" t="s">
        <v>410</v>
      </c>
      <c r="F22" t="s">
        <v>411</v>
      </c>
      <c r="G22" t="s">
        <v>412</v>
      </c>
      <c r="H22" t="s">
        <v>329</v>
      </c>
      <c r="I22">
        <v>-3500000000</v>
      </c>
      <c r="J22" t="s">
        <v>414</v>
      </c>
      <c r="K22" t="s">
        <v>356</v>
      </c>
      <c r="L22" t="s">
        <v>356</v>
      </c>
      <c r="M22" t="s">
        <v>356</v>
      </c>
      <c r="N22">
        <v>-3500</v>
      </c>
    </row>
    <row r="23" spans="1:14">
      <c r="A23" s="90">
        <v>44180</v>
      </c>
      <c r="B23" s="90">
        <v>44316</v>
      </c>
      <c r="C23" t="s">
        <v>3</v>
      </c>
      <c r="D23" t="s">
        <v>418</v>
      </c>
      <c r="E23" t="s">
        <v>410</v>
      </c>
      <c r="F23" t="s">
        <v>411</v>
      </c>
      <c r="G23" t="s">
        <v>412</v>
      </c>
      <c r="H23" t="s">
        <v>415</v>
      </c>
      <c r="I23">
        <v>-2500000000</v>
      </c>
      <c r="J23" t="s">
        <v>414</v>
      </c>
      <c r="K23" t="s">
        <v>356</v>
      </c>
      <c r="L23" t="s">
        <v>356</v>
      </c>
      <c r="M23" t="s">
        <v>356</v>
      </c>
      <c r="N23">
        <v>-2500</v>
      </c>
    </row>
    <row r="24" spans="1:14">
      <c r="A24" s="90">
        <v>44180</v>
      </c>
      <c r="B24" s="90">
        <v>44316</v>
      </c>
      <c r="C24" t="s">
        <v>3</v>
      </c>
      <c r="D24" t="s">
        <v>418</v>
      </c>
      <c r="E24" t="s">
        <v>410</v>
      </c>
      <c r="F24" t="s">
        <v>411</v>
      </c>
      <c r="G24" t="s">
        <v>412</v>
      </c>
      <c r="H24" t="s">
        <v>416</v>
      </c>
      <c r="I24">
        <v>-16.18</v>
      </c>
      <c r="J24" t="s">
        <v>414</v>
      </c>
      <c r="K24" t="s">
        <v>356</v>
      </c>
      <c r="L24" t="s">
        <v>356</v>
      </c>
      <c r="M24" t="s">
        <v>356</v>
      </c>
      <c r="N24">
        <v>-16.18</v>
      </c>
    </row>
    <row r="25" spans="1:14">
      <c r="A25" s="90">
        <v>44180</v>
      </c>
      <c r="B25" s="90">
        <v>44500</v>
      </c>
      <c r="C25" t="s">
        <v>2</v>
      </c>
      <c r="D25" t="s">
        <v>418</v>
      </c>
      <c r="E25" t="s">
        <v>410</v>
      </c>
      <c r="F25" t="s">
        <v>411</v>
      </c>
      <c r="G25" t="s">
        <v>412</v>
      </c>
      <c r="H25" t="s">
        <v>309</v>
      </c>
      <c r="I25">
        <v>282000000000</v>
      </c>
      <c r="J25" t="s">
        <v>414</v>
      </c>
      <c r="K25" t="s">
        <v>356</v>
      </c>
      <c r="L25" t="s">
        <v>356</v>
      </c>
      <c r="M25" t="s">
        <v>356</v>
      </c>
      <c r="N25">
        <v>282000</v>
      </c>
    </row>
    <row r="26" spans="1:14">
      <c r="A26" s="90">
        <v>44180</v>
      </c>
      <c r="B26" s="90">
        <v>44500</v>
      </c>
      <c r="C26" t="s">
        <v>2</v>
      </c>
      <c r="D26" t="s">
        <v>418</v>
      </c>
      <c r="E26" t="s">
        <v>410</v>
      </c>
      <c r="F26" t="s">
        <v>411</v>
      </c>
      <c r="G26" t="s">
        <v>412</v>
      </c>
      <c r="H26" t="s">
        <v>325</v>
      </c>
      <c r="I26">
        <v>13500000000</v>
      </c>
      <c r="J26" t="s">
        <v>414</v>
      </c>
      <c r="K26" t="s">
        <v>356</v>
      </c>
      <c r="L26" t="s">
        <v>356</v>
      </c>
      <c r="M26" t="s">
        <v>356</v>
      </c>
      <c r="N26">
        <v>13500</v>
      </c>
    </row>
    <row r="27" spans="1:14">
      <c r="A27" s="90">
        <v>44180</v>
      </c>
      <c r="B27" s="90">
        <v>44500</v>
      </c>
      <c r="C27" t="s">
        <v>2</v>
      </c>
      <c r="D27" t="s">
        <v>418</v>
      </c>
      <c r="E27" t="s">
        <v>410</v>
      </c>
      <c r="F27" t="s">
        <v>411</v>
      </c>
      <c r="G27" t="s">
        <v>412</v>
      </c>
      <c r="H27" t="s">
        <v>329</v>
      </c>
      <c r="I27">
        <v>8500000000</v>
      </c>
      <c r="J27" t="s">
        <v>414</v>
      </c>
      <c r="K27" t="s">
        <v>356</v>
      </c>
      <c r="L27" t="s">
        <v>356</v>
      </c>
      <c r="M27" t="s">
        <v>356</v>
      </c>
      <c r="N27">
        <v>8500</v>
      </c>
    </row>
    <row r="28" spans="1:14">
      <c r="A28" s="90">
        <v>44180</v>
      </c>
      <c r="B28" s="90">
        <v>44500</v>
      </c>
      <c r="C28" t="s">
        <v>2</v>
      </c>
      <c r="D28" t="s">
        <v>418</v>
      </c>
      <c r="E28" t="s">
        <v>410</v>
      </c>
      <c r="F28" t="s">
        <v>411</v>
      </c>
      <c r="G28" t="s">
        <v>412</v>
      </c>
      <c r="H28" t="s">
        <v>415</v>
      </c>
      <c r="I28">
        <v>5000000000</v>
      </c>
      <c r="J28" t="s">
        <v>414</v>
      </c>
      <c r="K28" t="s">
        <v>356</v>
      </c>
      <c r="L28" t="s">
        <v>356</v>
      </c>
      <c r="M28" t="s">
        <v>356</v>
      </c>
      <c r="N28">
        <v>5000</v>
      </c>
    </row>
    <row r="29" spans="1:14">
      <c r="A29" s="90">
        <v>44180</v>
      </c>
      <c r="B29" s="90">
        <v>44500</v>
      </c>
      <c r="C29" t="s">
        <v>2</v>
      </c>
      <c r="D29" t="s">
        <v>418</v>
      </c>
      <c r="E29" t="s">
        <v>410</v>
      </c>
      <c r="F29" t="s">
        <v>411</v>
      </c>
      <c r="G29" t="s">
        <v>412</v>
      </c>
      <c r="H29" t="s">
        <v>416</v>
      </c>
      <c r="I29">
        <v>32.36</v>
      </c>
      <c r="J29" t="s">
        <v>414</v>
      </c>
      <c r="K29" t="s">
        <v>356</v>
      </c>
      <c r="L29" t="s">
        <v>356</v>
      </c>
      <c r="M29" t="s">
        <v>356</v>
      </c>
      <c r="N29">
        <v>32.36</v>
      </c>
    </row>
    <row r="30" spans="1:14">
      <c r="A30" s="90">
        <v>44270</v>
      </c>
      <c r="B30" s="90">
        <v>44500</v>
      </c>
      <c r="C30" t="s">
        <v>5</v>
      </c>
      <c r="D30" t="s">
        <v>420</v>
      </c>
      <c r="E30" t="s">
        <v>410</v>
      </c>
      <c r="F30" t="s">
        <v>411</v>
      </c>
      <c r="G30" t="s">
        <v>412</v>
      </c>
      <c r="H30" t="s">
        <v>346</v>
      </c>
      <c r="I30">
        <v>0</v>
      </c>
      <c r="J30" t="s">
        <v>413</v>
      </c>
      <c r="K30" t="s">
        <v>356</v>
      </c>
      <c r="L30" t="s">
        <v>356</v>
      </c>
      <c r="M30" t="s">
        <v>356</v>
      </c>
      <c r="N30">
        <v>0</v>
      </c>
    </row>
    <row r="31" spans="1:14">
      <c r="A31" s="90">
        <v>44270</v>
      </c>
      <c r="B31" s="90">
        <v>44500</v>
      </c>
      <c r="C31" t="s">
        <v>408</v>
      </c>
      <c r="D31" t="s">
        <v>420</v>
      </c>
      <c r="E31" t="s">
        <v>410</v>
      </c>
      <c r="F31" t="s">
        <v>411</v>
      </c>
      <c r="G31" t="s">
        <v>412</v>
      </c>
      <c r="H31" t="s">
        <v>346</v>
      </c>
      <c r="I31">
        <v>5</v>
      </c>
      <c r="J31" t="s">
        <v>413</v>
      </c>
      <c r="K31" t="s">
        <v>356</v>
      </c>
      <c r="L31" t="s">
        <v>356</v>
      </c>
      <c r="M31" t="s">
        <v>356</v>
      </c>
      <c r="N31">
        <v>5</v>
      </c>
    </row>
    <row r="32" spans="1:14">
      <c r="A32" s="90">
        <v>44270</v>
      </c>
      <c r="B32" s="90">
        <v>44500</v>
      </c>
      <c r="C32" t="s">
        <v>2</v>
      </c>
      <c r="D32" t="s">
        <v>420</v>
      </c>
      <c r="E32" t="s">
        <v>410</v>
      </c>
      <c r="F32" t="s">
        <v>411</v>
      </c>
      <c r="G32" t="s">
        <v>412</v>
      </c>
      <c r="H32" t="s">
        <v>346</v>
      </c>
      <c r="I32">
        <v>5</v>
      </c>
      <c r="J32" t="s">
        <v>413</v>
      </c>
      <c r="K32" t="s">
        <v>356</v>
      </c>
      <c r="L32" t="s">
        <v>356</v>
      </c>
      <c r="M32" t="s">
        <v>356</v>
      </c>
      <c r="N32">
        <v>5</v>
      </c>
    </row>
    <row r="33" spans="1:14">
      <c r="A33" s="90">
        <v>44270</v>
      </c>
      <c r="B33" s="90">
        <v>44316</v>
      </c>
      <c r="C33" t="s">
        <v>3</v>
      </c>
      <c r="D33" t="s">
        <v>420</v>
      </c>
      <c r="E33" t="s">
        <v>410</v>
      </c>
      <c r="F33" t="s">
        <v>411</v>
      </c>
      <c r="G33" t="s">
        <v>412</v>
      </c>
      <c r="H33" t="s">
        <v>309</v>
      </c>
      <c r="I33">
        <v>130000000000</v>
      </c>
      <c r="J33" t="s">
        <v>414</v>
      </c>
      <c r="K33" t="s">
        <v>356</v>
      </c>
      <c r="L33" t="s">
        <v>356</v>
      </c>
      <c r="M33" t="s">
        <v>356</v>
      </c>
      <c r="N33">
        <v>130000</v>
      </c>
    </row>
    <row r="34" spans="1:14">
      <c r="A34" s="90">
        <v>44270</v>
      </c>
      <c r="B34" s="90">
        <v>44316</v>
      </c>
      <c r="C34" t="s">
        <v>3</v>
      </c>
      <c r="D34" t="s">
        <v>420</v>
      </c>
      <c r="E34" t="s">
        <v>410</v>
      </c>
      <c r="F34" t="s">
        <v>411</v>
      </c>
      <c r="G34" t="s">
        <v>412</v>
      </c>
      <c r="H34" t="s">
        <v>325</v>
      </c>
      <c r="I34">
        <v>-500000000</v>
      </c>
      <c r="J34" t="s">
        <v>414</v>
      </c>
      <c r="K34" t="s">
        <v>356</v>
      </c>
      <c r="L34" t="s">
        <v>356</v>
      </c>
      <c r="M34" t="s">
        <v>356</v>
      </c>
      <c r="N34">
        <v>-500</v>
      </c>
    </row>
    <row r="35" spans="1:14">
      <c r="A35" s="90">
        <v>44270</v>
      </c>
      <c r="B35" s="90">
        <v>44316</v>
      </c>
      <c r="C35" t="s">
        <v>3</v>
      </c>
      <c r="D35" t="s">
        <v>420</v>
      </c>
      <c r="E35" t="s">
        <v>410</v>
      </c>
      <c r="F35" t="s">
        <v>411</v>
      </c>
      <c r="G35" t="s">
        <v>412</v>
      </c>
      <c r="H35" t="s">
        <v>329</v>
      </c>
      <c r="I35">
        <v>-3500000000</v>
      </c>
      <c r="J35" t="s">
        <v>414</v>
      </c>
      <c r="K35" t="s">
        <v>356</v>
      </c>
      <c r="L35" t="s">
        <v>356</v>
      </c>
      <c r="M35" t="s">
        <v>356</v>
      </c>
      <c r="N35">
        <v>-3500</v>
      </c>
    </row>
    <row r="36" spans="1:14">
      <c r="A36" s="90">
        <v>44270</v>
      </c>
      <c r="B36" s="90">
        <v>44316</v>
      </c>
      <c r="C36" t="s">
        <v>3</v>
      </c>
      <c r="D36" t="s">
        <v>420</v>
      </c>
      <c r="E36" t="s">
        <v>410</v>
      </c>
      <c r="F36" t="s">
        <v>411</v>
      </c>
      <c r="G36" t="s">
        <v>412</v>
      </c>
      <c r="H36" t="s">
        <v>415</v>
      </c>
      <c r="I36">
        <v>-2500000000</v>
      </c>
      <c r="J36" t="s">
        <v>414</v>
      </c>
      <c r="K36" t="s">
        <v>356</v>
      </c>
      <c r="L36" t="s">
        <v>356</v>
      </c>
      <c r="M36" t="s">
        <v>356</v>
      </c>
      <c r="N36">
        <v>-2500</v>
      </c>
    </row>
    <row r="37" spans="1:14">
      <c r="A37" s="90">
        <v>44270</v>
      </c>
      <c r="B37" s="90">
        <v>44316</v>
      </c>
      <c r="C37" t="s">
        <v>3</v>
      </c>
      <c r="D37" t="s">
        <v>420</v>
      </c>
      <c r="E37" t="s">
        <v>410</v>
      </c>
      <c r="F37" t="s">
        <v>411</v>
      </c>
      <c r="G37" t="s">
        <v>412</v>
      </c>
      <c r="H37" t="s">
        <v>416</v>
      </c>
      <c r="I37">
        <v>-16.18</v>
      </c>
      <c r="J37" t="s">
        <v>414</v>
      </c>
      <c r="K37" t="s">
        <v>356</v>
      </c>
      <c r="L37" t="s">
        <v>356</v>
      </c>
      <c r="M37" t="s">
        <v>356</v>
      </c>
      <c r="N37">
        <v>-16.18</v>
      </c>
    </row>
    <row r="38" spans="1:14">
      <c r="A38" s="90">
        <v>44270</v>
      </c>
      <c r="B38" s="90">
        <v>44500</v>
      </c>
      <c r="C38" t="s">
        <v>2</v>
      </c>
      <c r="D38" t="s">
        <v>420</v>
      </c>
      <c r="E38" t="s">
        <v>410</v>
      </c>
      <c r="F38" t="s">
        <v>411</v>
      </c>
      <c r="G38" t="s">
        <v>412</v>
      </c>
      <c r="H38" t="s">
        <v>309</v>
      </c>
      <c r="I38">
        <v>282000000000</v>
      </c>
      <c r="J38" t="s">
        <v>414</v>
      </c>
      <c r="K38" t="s">
        <v>356</v>
      </c>
      <c r="L38" t="s">
        <v>356</v>
      </c>
      <c r="M38" t="s">
        <v>356</v>
      </c>
      <c r="N38">
        <v>282000</v>
      </c>
    </row>
    <row r="39" spans="1:14">
      <c r="A39" s="90">
        <v>44270</v>
      </c>
      <c r="B39" s="90">
        <v>44500</v>
      </c>
      <c r="C39" t="s">
        <v>2</v>
      </c>
      <c r="D39" t="s">
        <v>420</v>
      </c>
      <c r="E39" t="s">
        <v>410</v>
      </c>
      <c r="F39" t="s">
        <v>411</v>
      </c>
      <c r="G39" t="s">
        <v>412</v>
      </c>
      <c r="H39" t="s">
        <v>325</v>
      </c>
      <c r="I39">
        <v>13500000000</v>
      </c>
      <c r="J39" t="s">
        <v>414</v>
      </c>
      <c r="K39" t="s">
        <v>356</v>
      </c>
      <c r="L39" t="s">
        <v>356</v>
      </c>
      <c r="M39" t="s">
        <v>356</v>
      </c>
      <c r="N39">
        <v>13500</v>
      </c>
    </row>
    <row r="40" spans="1:14">
      <c r="A40" s="90">
        <v>44270</v>
      </c>
      <c r="B40" s="90">
        <v>44500</v>
      </c>
      <c r="C40" t="s">
        <v>2</v>
      </c>
      <c r="D40" t="s">
        <v>420</v>
      </c>
      <c r="E40" t="s">
        <v>410</v>
      </c>
      <c r="F40" t="s">
        <v>411</v>
      </c>
      <c r="G40" t="s">
        <v>412</v>
      </c>
      <c r="H40" t="s">
        <v>329</v>
      </c>
      <c r="I40">
        <v>8500000000</v>
      </c>
      <c r="J40" t="s">
        <v>414</v>
      </c>
      <c r="K40" t="s">
        <v>356</v>
      </c>
      <c r="L40" t="s">
        <v>356</v>
      </c>
      <c r="M40" t="s">
        <v>356</v>
      </c>
      <c r="N40">
        <v>8500</v>
      </c>
    </row>
    <row r="41" spans="1:14">
      <c r="A41" s="90">
        <v>44270</v>
      </c>
      <c r="B41" s="90">
        <v>44500</v>
      </c>
      <c r="C41" t="s">
        <v>2</v>
      </c>
      <c r="D41" t="s">
        <v>420</v>
      </c>
      <c r="E41" t="s">
        <v>410</v>
      </c>
      <c r="F41" t="s">
        <v>411</v>
      </c>
      <c r="G41" t="s">
        <v>412</v>
      </c>
      <c r="H41" t="s">
        <v>415</v>
      </c>
      <c r="I41">
        <v>5000000000</v>
      </c>
      <c r="J41" t="s">
        <v>414</v>
      </c>
      <c r="K41" t="s">
        <v>356</v>
      </c>
      <c r="L41" t="s">
        <v>356</v>
      </c>
      <c r="M41" t="s">
        <v>356</v>
      </c>
      <c r="N41">
        <v>5000</v>
      </c>
    </row>
    <row r="42" spans="1:14">
      <c r="A42" s="90">
        <v>44270</v>
      </c>
      <c r="B42" s="90">
        <v>44500</v>
      </c>
      <c r="C42" t="s">
        <v>2</v>
      </c>
      <c r="D42" t="s">
        <v>420</v>
      </c>
      <c r="E42" t="s">
        <v>410</v>
      </c>
      <c r="F42" t="s">
        <v>411</v>
      </c>
      <c r="G42" t="s">
        <v>412</v>
      </c>
      <c r="H42" t="s">
        <v>416</v>
      </c>
      <c r="I42">
        <v>32.36</v>
      </c>
      <c r="J42" t="s">
        <v>414</v>
      </c>
      <c r="K42" t="s">
        <v>356</v>
      </c>
      <c r="L42" t="s">
        <v>356</v>
      </c>
      <c r="M42" t="s">
        <v>356</v>
      </c>
      <c r="N42">
        <v>32.36</v>
      </c>
    </row>
    <row r="43" spans="1:14">
      <c r="A43" s="90">
        <v>44484</v>
      </c>
      <c r="B43" s="90">
        <v>44500</v>
      </c>
      <c r="C43" t="s">
        <v>2</v>
      </c>
      <c r="D43" t="s">
        <v>421</v>
      </c>
      <c r="E43" t="s">
        <v>410</v>
      </c>
      <c r="F43" t="s">
        <v>411</v>
      </c>
      <c r="G43"/>
      <c r="H43" t="s">
        <v>309</v>
      </c>
      <c r="I43">
        <v>250000000000</v>
      </c>
      <c r="J43" t="s">
        <v>414</v>
      </c>
      <c r="K43" t="s">
        <v>356</v>
      </c>
      <c r="L43" t="s">
        <v>356</v>
      </c>
      <c r="M43" t="s">
        <v>356</v>
      </c>
      <c r="N43">
        <v>250000</v>
      </c>
    </row>
    <row r="44" spans="1:14">
      <c r="A44" s="90">
        <v>44484</v>
      </c>
      <c r="B44" s="90">
        <v>44500</v>
      </c>
      <c r="C44" t="s">
        <v>2</v>
      </c>
      <c r="D44" t="s">
        <v>421</v>
      </c>
      <c r="E44" t="s">
        <v>410</v>
      </c>
      <c r="F44" t="s">
        <v>411</v>
      </c>
      <c r="G44"/>
      <c r="H44" t="s">
        <v>325</v>
      </c>
      <c r="I44">
        <v>-9500000000</v>
      </c>
      <c r="J44" t="s">
        <v>414</v>
      </c>
      <c r="K44" t="s">
        <v>356</v>
      </c>
      <c r="L44" t="s">
        <v>356</v>
      </c>
      <c r="M44" t="s">
        <v>356</v>
      </c>
      <c r="N44">
        <v>-9500</v>
      </c>
    </row>
    <row r="45" spans="1:14">
      <c r="A45" s="90">
        <v>44484</v>
      </c>
      <c r="B45" s="90">
        <v>44500</v>
      </c>
      <c r="C45" t="s">
        <v>2</v>
      </c>
      <c r="D45" t="s">
        <v>421</v>
      </c>
      <c r="E45" t="s">
        <v>410</v>
      </c>
      <c r="F45" t="s">
        <v>411</v>
      </c>
      <c r="G45"/>
      <c r="H45" t="s">
        <v>329</v>
      </c>
      <c r="I45">
        <v>-13000000000</v>
      </c>
      <c r="J45" t="s">
        <v>414</v>
      </c>
      <c r="K45" t="s">
        <v>356</v>
      </c>
      <c r="L45" t="s">
        <v>356</v>
      </c>
      <c r="M45" t="s">
        <v>356</v>
      </c>
      <c r="N45">
        <v>-13000</v>
      </c>
    </row>
    <row r="46" spans="1:14">
      <c r="A46" s="90">
        <v>44484</v>
      </c>
      <c r="B46" s="90">
        <v>44500</v>
      </c>
      <c r="C46" t="s">
        <v>2</v>
      </c>
      <c r="D46" t="s">
        <v>421</v>
      </c>
      <c r="E46" t="s">
        <v>410</v>
      </c>
      <c r="F46" t="s">
        <v>411</v>
      </c>
      <c r="G46"/>
      <c r="H46" t="s">
        <v>415</v>
      </c>
      <c r="I46">
        <v>-13000000000</v>
      </c>
      <c r="J46" t="s">
        <v>414</v>
      </c>
      <c r="K46" t="s">
        <v>356</v>
      </c>
      <c r="L46" t="s">
        <v>356</v>
      </c>
      <c r="M46" t="s">
        <v>356</v>
      </c>
      <c r="N46">
        <v>-13000</v>
      </c>
    </row>
    <row r="47" spans="1:14">
      <c r="A47" s="90">
        <v>44484</v>
      </c>
      <c r="B47" s="90">
        <v>44500</v>
      </c>
      <c r="C47" t="s">
        <v>2</v>
      </c>
      <c r="D47" t="s">
        <v>421</v>
      </c>
      <c r="E47" t="s">
        <v>410</v>
      </c>
      <c r="F47" t="s">
        <v>411</v>
      </c>
      <c r="G47"/>
      <c r="H47" t="s">
        <v>416</v>
      </c>
      <c r="I47">
        <v>-84.14</v>
      </c>
      <c r="J47" t="s">
        <v>414</v>
      </c>
      <c r="K47" t="s">
        <v>356</v>
      </c>
      <c r="L47" t="s">
        <v>356</v>
      </c>
      <c r="M47" t="s">
        <v>356</v>
      </c>
      <c r="N47">
        <v>-84.14</v>
      </c>
    </row>
    <row r="48" spans="1:14">
      <c r="A48" s="90">
        <v>44545</v>
      </c>
      <c r="B48" s="90">
        <v>44865</v>
      </c>
      <c r="C48" t="s">
        <v>5</v>
      </c>
      <c r="D48" t="s">
        <v>418</v>
      </c>
      <c r="E48" t="s">
        <v>410</v>
      </c>
      <c r="F48" t="s">
        <v>411</v>
      </c>
      <c r="G48" t="s">
        <v>412</v>
      </c>
      <c r="H48" t="s">
        <v>346</v>
      </c>
      <c r="I48">
        <v>0</v>
      </c>
      <c r="J48" t="s">
        <v>413</v>
      </c>
      <c r="K48" t="s">
        <v>356</v>
      </c>
      <c r="L48" t="s">
        <v>356</v>
      </c>
      <c r="M48" t="s">
        <v>356</v>
      </c>
      <c r="N48">
        <v>0</v>
      </c>
    </row>
    <row r="49" spans="1:14">
      <c r="A49" s="90">
        <v>44545</v>
      </c>
      <c r="B49" s="90">
        <v>44865</v>
      </c>
      <c r="C49" t="s">
        <v>408</v>
      </c>
      <c r="D49" t="s">
        <v>418</v>
      </c>
      <c r="E49" t="s">
        <v>410</v>
      </c>
      <c r="F49" t="s">
        <v>411</v>
      </c>
      <c r="G49" t="s">
        <v>412</v>
      </c>
      <c r="H49" t="s">
        <v>346</v>
      </c>
      <c r="I49">
        <v>0</v>
      </c>
      <c r="J49" t="s">
        <v>413</v>
      </c>
      <c r="K49" t="s">
        <v>356</v>
      </c>
      <c r="L49" t="s">
        <v>356</v>
      </c>
      <c r="M49" t="s">
        <v>356</v>
      </c>
      <c r="N49">
        <v>0</v>
      </c>
    </row>
    <row r="50" spans="1:14">
      <c r="A50" s="90">
        <v>44545</v>
      </c>
      <c r="B50" s="90">
        <v>44865</v>
      </c>
      <c r="C50" t="s">
        <v>2</v>
      </c>
      <c r="D50" t="s">
        <v>418</v>
      </c>
      <c r="E50" t="s">
        <v>410</v>
      </c>
      <c r="F50" t="s">
        <v>411</v>
      </c>
      <c r="G50" t="s">
        <v>412</v>
      </c>
      <c r="H50" t="s">
        <v>346</v>
      </c>
      <c r="I50">
        <v>0</v>
      </c>
      <c r="J50" t="s">
        <v>413</v>
      </c>
      <c r="K50" t="s">
        <v>356</v>
      </c>
      <c r="L50" t="s">
        <v>356</v>
      </c>
      <c r="M50" t="s">
        <v>356</v>
      </c>
      <c r="N50">
        <v>0</v>
      </c>
    </row>
    <row r="51" spans="1:14">
      <c r="A51" s="90">
        <v>44545</v>
      </c>
      <c r="B51" s="90">
        <v>44681</v>
      </c>
      <c r="C51" t="s">
        <v>3</v>
      </c>
      <c r="D51" t="s">
        <v>418</v>
      </c>
      <c r="E51" t="s">
        <v>410</v>
      </c>
      <c r="F51" t="s">
        <v>411</v>
      </c>
      <c r="G51" t="s">
        <v>412</v>
      </c>
      <c r="H51" t="s">
        <v>309</v>
      </c>
      <c r="I51">
        <v>137000000000</v>
      </c>
      <c r="J51" t="s">
        <v>414</v>
      </c>
      <c r="K51" t="s">
        <v>356</v>
      </c>
      <c r="L51" t="s">
        <v>356</v>
      </c>
      <c r="M51" t="s">
        <v>356</v>
      </c>
      <c r="N51">
        <v>137000</v>
      </c>
    </row>
    <row r="52" spans="1:14">
      <c r="A52" s="90">
        <v>44545</v>
      </c>
      <c r="B52" s="90">
        <v>44681</v>
      </c>
      <c r="C52" t="s">
        <v>3</v>
      </c>
      <c r="D52" t="s">
        <v>418</v>
      </c>
      <c r="E52" t="s">
        <v>410</v>
      </c>
      <c r="F52" t="s">
        <v>411</v>
      </c>
      <c r="G52" t="s">
        <v>412</v>
      </c>
      <c r="H52" t="s">
        <v>325</v>
      </c>
      <c r="I52">
        <v>5000000000</v>
      </c>
      <c r="J52" t="s">
        <v>414</v>
      </c>
      <c r="K52" t="s">
        <v>356</v>
      </c>
      <c r="L52" t="s">
        <v>356</v>
      </c>
      <c r="M52" t="s">
        <v>356</v>
      </c>
      <c r="N52">
        <v>5000</v>
      </c>
    </row>
    <row r="53" spans="1:14">
      <c r="A53" s="90">
        <v>44545</v>
      </c>
      <c r="B53" s="90">
        <v>44681</v>
      </c>
      <c r="C53" t="s">
        <v>3</v>
      </c>
      <c r="D53" t="s">
        <v>418</v>
      </c>
      <c r="E53" t="s">
        <v>410</v>
      </c>
      <c r="F53" t="s">
        <v>411</v>
      </c>
      <c r="G53" t="s">
        <v>412</v>
      </c>
      <c r="H53" t="s">
        <v>329</v>
      </c>
      <c r="I53">
        <v>2500000000</v>
      </c>
      <c r="J53" t="s">
        <v>414</v>
      </c>
      <c r="K53" t="s">
        <v>356</v>
      </c>
      <c r="L53" t="s">
        <v>356</v>
      </c>
      <c r="M53" t="s">
        <v>356</v>
      </c>
      <c r="N53">
        <v>2500</v>
      </c>
    </row>
    <row r="54" spans="1:14">
      <c r="A54" s="90">
        <v>44545</v>
      </c>
      <c r="B54" s="90">
        <v>44681</v>
      </c>
      <c r="C54" t="s">
        <v>3</v>
      </c>
      <c r="D54" t="s">
        <v>418</v>
      </c>
      <c r="E54" t="s">
        <v>410</v>
      </c>
      <c r="F54" t="s">
        <v>411</v>
      </c>
      <c r="G54" t="s">
        <v>412</v>
      </c>
      <c r="H54" t="s">
        <v>415</v>
      </c>
      <c r="I54">
        <v>0</v>
      </c>
      <c r="J54" t="s">
        <v>414</v>
      </c>
      <c r="K54" t="s">
        <v>356</v>
      </c>
      <c r="L54" t="s">
        <v>356</v>
      </c>
      <c r="M54" t="s">
        <v>356</v>
      </c>
      <c r="N54">
        <v>0</v>
      </c>
    </row>
    <row r="55" spans="1:14">
      <c r="A55" s="90">
        <v>44545</v>
      </c>
      <c r="B55" s="90">
        <v>44681</v>
      </c>
      <c r="C55" t="s">
        <v>3</v>
      </c>
      <c r="D55" t="s">
        <v>418</v>
      </c>
      <c r="E55" t="s">
        <v>410</v>
      </c>
      <c r="F55" t="s">
        <v>411</v>
      </c>
      <c r="G55" t="s">
        <v>412</v>
      </c>
      <c r="H55" t="s">
        <v>416</v>
      </c>
      <c r="I55">
        <v>0</v>
      </c>
      <c r="J55" t="s">
        <v>414</v>
      </c>
      <c r="K55" t="s">
        <v>356</v>
      </c>
      <c r="L55" t="s">
        <v>356</v>
      </c>
      <c r="M55" t="s">
        <v>356</v>
      </c>
      <c r="N55">
        <v>0</v>
      </c>
    </row>
    <row r="56" spans="1:14">
      <c r="A56" s="90">
        <v>44545</v>
      </c>
      <c r="B56" s="90">
        <v>44865</v>
      </c>
      <c r="C56" t="s">
        <v>2</v>
      </c>
      <c r="D56" t="s">
        <v>418</v>
      </c>
      <c r="E56" t="s">
        <v>410</v>
      </c>
      <c r="F56" t="s">
        <v>411</v>
      </c>
      <c r="G56" t="s">
        <v>412</v>
      </c>
      <c r="H56" t="s">
        <v>309</v>
      </c>
      <c r="I56">
        <v>283000000000</v>
      </c>
      <c r="J56" t="s">
        <v>414</v>
      </c>
      <c r="K56" t="s">
        <v>356</v>
      </c>
      <c r="L56" t="s">
        <v>356</v>
      </c>
      <c r="M56" t="s">
        <v>356</v>
      </c>
      <c r="N56">
        <v>283000</v>
      </c>
    </row>
    <row r="57" spans="1:14">
      <c r="A57" s="90">
        <v>44545</v>
      </c>
      <c r="B57" s="90">
        <v>44865</v>
      </c>
      <c r="C57" t="s">
        <v>2</v>
      </c>
      <c r="D57" t="s">
        <v>418</v>
      </c>
      <c r="E57" t="s">
        <v>410</v>
      </c>
      <c r="F57" t="s">
        <v>411</v>
      </c>
      <c r="G57" t="s">
        <v>412</v>
      </c>
      <c r="H57" t="s">
        <v>325</v>
      </c>
      <c r="I57">
        <v>13500000000</v>
      </c>
      <c r="J57" t="s">
        <v>414</v>
      </c>
      <c r="K57" t="s">
        <v>356</v>
      </c>
      <c r="L57" t="s">
        <v>356</v>
      </c>
      <c r="M57" t="s">
        <v>356</v>
      </c>
      <c r="N57">
        <v>13500</v>
      </c>
    </row>
    <row r="58" spans="1:14">
      <c r="A58" s="90">
        <v>44545</v>
      </c>
      <c r="B58" s="90">
        <v>44865</v>
      </c>
      <c r="C58" t="s">
        <v>2</v>
      </c>
      <c r="D58" t="s">
        <v>418</v>
      </c>
      <c r="E58" t="s">
        <v>410</v>
      </c>
      <c r="F58" t="s">
        <v>411</v>
      </c>
      <c r="G58" t="s">
        <v>412</v>
      </c>
      <c r="H58" t="s">
        <v>329</v>
      </c>
      <c r="I58">
        <v>8500000000</v>
      </c>
      <c r="J58" t="s">
        <v>414</v>
      </c>
      <c r="K58" t="s">
        <v>356</v>
      </c>
      <c r="L58" t="s">
        <v>356</v>
      </c>
      <c r="M58" t="s">
        <v>356</v>
      </c>
      <c r="N58">
        <v>8500</v>
      </c>
    </row>
    <row r="59" spans="1:14">
      <c r="A59" s="90">
        <v>44545</v>
      </c>
      <c r="B59" s="90">
        <v>44865</v>
      </c>
      <c r="C59" t="s">
        <v>2</v>
      </c>
      <c r="D59" t="s">
        <v>418</v>
      </c>
      <c r="E59" t="s">
        <v>410</v>
      </c>
      <c r="F59" t="s">
        <v>411</v>
      </c>
      <c r="G59" t="s">
        <v>412</v>
      </c>
      <c r="H59" t="s">
        <v>415</v>
      </c>
      <c r="I59">
        <v>2500000000</v>
      </c>
      <c r="J59" t="s">
        <v>414</v>
      </c>
      <c r="K59" t="s">
        <v>356</v>
      </c>
      <c r="L59" t="s">
        <v>356</v>
      </c>
      <c r="M59" t="s">
        <v>356</v>
      </c>
      <c r="N59">
        <v>2500</v>
      </c>
    </row>
    <row r="60" spans="1:14">
      <c r="A60" s="90">
        <v>44545</v>
      </c>
      <c r="B60" s="90">
        <v>44865</v>
      </c>
      <c r="C60" t="s">
        <v>2</v>
      </c>
      <c r="D60" t="s">
        <v>418</v>
      </c>
      <c r="E60" t="s">
        <v>410</v>
      </c>
      <c r="F60" t="s">
        <v>411</v>
      </c>
      <c r="G60" t="s">
        <v>412</v>
      </c>
      <c r="H60" t="s">
        <v>416</v>
      </c>
      <c r="I60">
        <v>16.18</v>
      </c>
      <c r="J60" t="s">
        <v>414</v>
      </c>
      <c r="K60" t="s">
        <v>356</v>
      </c>
      <c r="L60" t="s">
        <v>356</v>
      </c>
      <c r="M60" t="s">
        <v>356</v>
      </c>
      <c r="N60">
        <v>16.18</v>
      </c>
    </row>
    <row r="61" spans="1:14">
      <c r="A61" s="90">
        <v>44635</v>
      </c>
      <c r="B61" s="90">
        <v>44865</v>
      </c>
      <c r="C61" t="s">
        <v>5</v>
      </c>
      <c r="D61" t="s">
        <v>420</v>
      </c>
      <c r="E61" t="s">
        <v>410</v>
      </c>
      <c r="F61" t="s">
        <v>411</v>
      </c>
      <c r="G61" t="s">
        <v>412</v>
      </c>
      <c r="H61" t="s">
        <v>346</v>
      </c>
      <c r="I61">
        <v>0</v>
      </c>
      <c r="J61" t="s">
        <v>413</v>
      </c>
      <c r="K61" t="s">
        <v>356</v>
      </c>
      <c r="L61" t="s">
        <v>356</v>
      </c>
      <c r="M61" t="s">
        <v>356</v>
      </c>
      <c r="N61">
        <v>0</v>
      </c>
    </row>
    <row r="62" spans="1:14">
      <c r="A62" s="90">
        <v>44635</v>
      </c>
      <c r="B62" s="90">
        <v>44865</v>
      </c>
      <c r="C62" t="s">
        <v>408</v>
      </c>
      <c r="D62" t="s">
        <v>420</v>
      </c>
      <c r="E62" t="s">
        <v>410</v>
      </c>
      <c r="F62" t="s">
        <v>411</v>
      </c>
      <c r="G62" t="s">
        <v>412</v>
      </c>
      <c r="H62" t="s">
        <v>346</v>
      </c>
      <c r="I62">
        <v>0</v>
      </c>
      <c r="J62" t="s">
        <v>413</v>
      </c>
      <c r="K62" t="s">
        <v>356</v>
      </c>
      <c r="L62" t="s">
        <v>356</v>
      </c>
      <c r="M62" t="s">
        <v>356</v>
      </c>
      <c r="N62">
        <v>0</v>
      </c>
    </row>
    <row r="63" spans="1:14">
      <c r="A63" s="90">
        <v>44635</v>
      </c>
      <c r="B63" s="90">
        <v>44865</v>
      </c>
      <c r="C63" t="s">
        <v>2</v>
      </c>
      <c r="D63" t="s">
        <v>420</v>
      </c>
      <c r="E63" t="s">
        <v>410</v>
      </c>
      <c r="F63" t="s">
        <v>411</v>
      </c>
      <c r="G63" t="s">
        <v>412</v>
      </c>
      <c r="H63" t="s">
        <v>346</v>
      </c>
      <c r="I63">
        <v>0</v>
      </c>
      <c r="J63" t="s">
        <v>413</v>
      </c>
      <c r="K63" t="s">
        <v>356</v>
      </c>
      <c r="L63" t="s">
        <v>356</v>
      </c>
      <c r="M63" t="s">
        <v>356</v>
      </c>
      <c r="N63">
        <v>0</v>
      </c>
    </row>
    <row r="64" spans="1:14">
      <c r="A64" s="90">
        <v>44635</v>
      </c>
      <c r="B64" s="90">
        <v>44681</v>
      </c>
      <c r="C64" t="s">
        <v>3</v>
      </c>
      <c r="D64" t="s">
        <v>420</v>
      </c>
      <c r="E64" t="s">
        <v>410</v>
      </c>
      <c r="F64" t="s">
        <v>411</v>
      </c>
      <c r="G64" t="s">
        <v>412</v>
      </c>
      <c r="H64" t="s">
        <v>309</v>
      </c>
      <c r="I64">
        <v>137000000000</v>
      </c>
      <c r="J64" t="s">
        <v>414</v>
      </c>
      <c r="K64" t="s">
        <v>356</v>
      </c>
      <c r="L64" t="s">
        <v>356</v>
      </c>
      <c r="M64" t="s">
        <v>356</v>
      </c>
      <c r="N64">
        <v>137000</v>
      </c>
    </row>
    <row r="65" spans="1:14">
      <c r="A65" s="90">
        <v>44635</v>
      </c>
      <c r="B65" s="90">
        <v>44681</v>
      </c>
      <c r="C65" t="s">
        <v>3</v>
      </c>
      <c r="D65" t="s">
        <v>420</v>
      </c>
      <c r="E65" t="s">
        <v>410</v>
      </c>
      <c r="F65" t="s">
        <v>411</v>
      </c>
      <c r="G65" t="s">
        <v>412</v>
      </c>
      <c r="H65" t="s">
        <v>325</v>
      </c>
      <c r="I65">
        <v>5000000000</v>
      </c>
      <c r="J65" t="s">
        <v>414</v>
      </c>
      <c r="K65" t="s">
        <v>356</v>
      </c>
      <c r="L65" t="s">
        <v>356</v>
      </c>
      <c r="M65" t="s">
        <v>356</v>
      </c>
      <c r="N65">
        <v>5000</v>
      </c>
    </row>
    <row r="66" spans="1:14">
      <c r="A66" s="90">
        <v>44635</v>
      </c>
      <c r="B66" s="90">
        <v>44681</v>
      </c>
      <c r="C66" t="s">
        <v>3</v>
      </c>
      <c r="D66" t="s">
        <v>420</v>
      </c>
      <c r="E66" t="s">
        <v>410</v>
      </c>
      <c r="F66" t="s">
        <v>411</v>
      </c>
      <c r="G66" t="s">
        <v>412</v>
      </c>
      <c r="H66" t="s">
        <v>329</v>
      </c>
      <c r="I66">
        <v>2500000000</v>
      </c>
      <c r="J66" t="s">
        <v>414</v>
      </c>
      <c r="K66" t="s">
        <v>356</v>
      </c>
      <c r="L66" t="s">
        <v>356</v>
      </c>
      <c r="M66" t="s">
        <v>356</v>
      </c>
      <c r="N66">
        <v>2500</v>
      </c>
    </row>
    <row r="67" spans="1:14">
      <c r="A67" s="90">
        <v>44635</v>
      </c>
      <c r="B67" s="90">
        <v>44681</v>
      </c>
      <c r="C67" t="s">
        <v>3</v>
      </c>
      <c r="D67" t="s">
        <v>420</v>
      </c>
      <c r="E67" t="s">
        <v>410</v>
      </c>
      <c r="F67" t="s">
        <v>411</v>
      </c>
      <c r="G67" t="s">
        <v>412</v>
      </c>
      <c r="H67" t="s">
        <v>415</v>
      </c>
      <c r="I67">
        <v>0</v>
      </c>
      <c r="J67" t="s">
        <v>414</v>
      </c>
      <c r="K67" t="s">
        <v>356</v>
      </c>
      <c r="L67" t="s">
        <v>356</v>
      </c>
      <c r="M67" t="s">
        <v>356</v>
      </c>
      <c r="N67">
        <v>0</v>
      </c>
    </row>
    <row r="68" spans="1:14">
      <c r="A68" s="90">
        <v>44635</v>
      </c>
      <c r="B68" s="90">
        <v>44681</v>
      </c>
      <c r="C68" t="s">
        <v>3</v>
      </c>
      <c r="D68" t="s">
        <v>420</v>
      </c>
      <c r="E68" t="s">
        <v>410</v>
      </c>
      <c r="F68" t="s">
        <v>411</v>
      </c>
      <c r="G68" t="s">
        <v>412</v>
      </c>
      <c r="H68" t="s">
        <v>416</v>
      </c>
      <c r="I68">
        <v>0</v>
      </c>
      <c r="J68" t="s">
        <v>414</v>
      </c>
      <c r="K68" t="s">
        <v>356</v>
      </c>
      <c r="L68" t="s">
        <v>356</v>
      </c>
      <c r="M68" t="s">
        <v>356</v>
      </c>
      <c r="N68">
        <v>0</v>
      </c>
    </row>
    <row r="69" spans="1:14">
      <c r="A69" s="90">
        <v>44635</v>
      </c>
      <c r="B69" s="90">
        <v>44865</v>
      </c>
      <c r="C69" t="s">
        <v>2</v>
      </c>
      <c r="D69" t="s">
        <v>420</v>
      </c>
      <c r="E69" t="s">
        <v>410</v>
      </c>
      <c r="F69" t="s">
        <v>411</v>
      </c>
      <c r="G69" t="s">
        <v>412</v>
      </c>
      <c r="H69" t="s">
        <v>309</v>
      </c>
      <c r="I69">
        <v>283000000000</v>
      </c>
      <c r="J69" t="s">
        <v>414</v>
      </c>
      <c r="K69" t="s">
        <v>356</v>
      </c>
      <c r="L69" t="s">
        <v>356</v>
      </c>
      <c r="M69" t="s">
        <v>356</v>
      </c>
      <c r="N69">
        <v>283000</v>
      </c>
    </row>
    <row r="70" spans="1:14">
      <c r="A70" s="90">
        <v>44635</v>
      </c>
      <c r="B70" s="90">
        <v>44865</v>
      </c>
      <c r="C70" t="s">
        <v>2</v>
      </c>
      <c r="D70" t="s">
        <v>420</v>
      </c>
      <c r="E70" t="s">
        <v>410</v>
      </c>
      <c r="F70" t="s">
        <v>411</v>
      </c>
      <c r="G70" t="s">
        <v>412</v>
      </c>
      <c r="H70" t="s">
        <v>325</v>
      </c>
      <c r="I70">
        <v>13500000000</v>
      </c>
      <c r="J70" t="s">
        <v>414</v>
      </c>
      <c r="K70" t="s">
        <v>356</v>
      </c>
      <c r="L70" t="s">
        <v>356</v>
      </c>
      <c r="M70" t="s">
        <v>356</v>
      </c>
      <c r="N70">
        <v>13500</v>
      </c>
    </row>
    <row r="71" spans="1:14">
      <c r="A71" s="90">
        <v>44635</v>
      </c>
      <c r="B71" s="90">
        <v>44865</v>
      </c>
      <c r="C71" t="s">
        <v>2</v>
      </c>
      <c r="D71" t="s">
        <v>420</v>
      </c>
      <c r="E71" t="s">
        <v>410</v>
      </c>
      <c r="F71" t="s">
        <v>411</v>
      </c>
      <c r="G71" t="s">
        <v>412</v>
      </c>
      <c r="H71" t="s">
        <v>329</v>
      </c>
      <c r="I71">
        <v>8500000000</v>
      </c>
      <c r="J71" t="s">
        <v>414</v>
      </c>
      <c r="K71" t="s">
        <v>356</v>
      </c>
      <c r="L71" t="s">
        <v>356</v>
      </c>
      <c r="M71" t="s">
        <v>356</v>
      </c>
      <c r="N71">
        <v>8500</v>
      </c>
    </row>
    <row r="72" spans="1:14">
      <c r="A72" s="90">
        <v>44635</v>
      </c>
      <c r="B72" s="90">
        <v>44865</v>
      </c>
      <c r="C72" t="s">
        <v>2</v>
      </c>
      <c r="D72" t="s">
        <v>420</v>
      </c>
      <c r="E72" t="s">
        <v>410</v>
      </c>
      <c r="F72" t="s">
        <v>411</v>
      </c>
      <c r="G72" t="s">
        <v>412</v>
      </c>
      <c r="H72" t="s">
        <v>415</v>
      </c>
      <c r="I72">
        <v>2500000000</v>
      </c>
      <c r="J72" t="s">
        <v>414</v>
      </c>
      <c r="K72" t="s">
        <v>356</v>
      </c>
      <c r="L72" t="s">
        <v>356</v>
      </c>
      <c r="M72" t="s">
        <v>356</v>
      </c>
      <c r="N72">
        <v>2500</v>
      </c>
    </row>
    <row r="73" spans="1:14">
      <c r="A73" s="90">
        <v>44635</v>
      </c>
      <c r="B73" s="90">
        <v>44865</v>
      </c>
      <c r="C73" t="s">
        <v>2</v>
      </c>
      <c r="D73" t="s">
        <v>420</v>
      </c>
      <c r="E73" t="s">
        <v>410</v>
      </c>
      <c r="F73" t="s">
        <v>411</v>
      </c>
      <c r="G73" t="s">
        <v>412</v>
      </c>
      <c r="H73" t="s">
        <v>416</v>
      </c>
      <c r="I73">
        <v>16.18</v>
      </c>
      <c r="J73" t="s">
        <v>414</v>
      </c>
      <c r="K73" t="s">
        <v>356</v>
      </c>
      <c r="L73" t="s">
        <v>356</v>
      </c>
      <c r="M73" t="s">
        <v>356</v>
      </c>
      <c r="N73">
        <v>16.18</v>
      </c>
    </row>
    <row r="74" spans="1:14">
      <c r="A74" s="90">
        <v>44726</v>
      </c>
      <c r="B74" s="90">
        <v>44865</v>
      </c>
      <c r="C74" t="s">
        <v>408</v>
      </c>
      <c r="D74" t="s">
        <v>409</v>
      </c>
      <c r="E74" t="s">
        <v>410</v>
      </c>
      <c r="F74" t="s">
        <v>411</v>
      </c>
      <c r="G74" t="s">
        <v>412</v>
      </c>
      <c r="H74" t="s">
        <v>346</v>
      </c>
      <c r="I74">
        <v>0</v>
      </c>
      <c r="J74" t="s">
        <v>413</v>
      </c>
      <c r="K74" t="s">
        <v>356</v>
      </c>
      <c r="L74" t="s">
        <v>356</v>
      </c>
      <c r="M74" t="s">
        <v>356</v>
      </c>
      <c r="N74">
        <v>0</v>
      </c>
    </row>
    <row r="75" spans="1:14">
      <c r="A75" s="90">
        <v>44726</v>
      </c>
      <c r="B75" s="90">
        <v>44865</v>
      </c>
      <c r="C75" t="s">
        <v>2</v>
      </c>
      <c r="D75" t="s">
        <v>409</v>
      </c>
      <c r="E75" t="s">
        <v>410</v>
      </c>
      <c r="F75" t="s">
        <v>411</v>
      </c>
      <c r="G75" t="s">
        <v>412</v>
      </c>
      <c r="H75" t="s">
        <v>346</v>
      </c>
      <c r="I75">
        <v>0</v>
      </c>
      <c r="J75" t="s">
        <v>413</v>
      </c>
      <c r="K75" t="s">
        <v>356</v>
      </c>
      <c r="L75" t="s">
        <v>356</v>
      </c>
      <c r="M75" t="s">
        <v>356</v>
      </c>
      <c r="N75">
        <v>0</v>
      </c>
    </row>
    <row r="76" spans="1:14">
      <c r="A76" s="90">
        <v>44726</v>
      </c>
      <c r="B76" s="90">
        <v>44865</v>
      </c>
      <c r="C76" t="s">
        <v>2</v>
      </c>
      <c r="D76" t="s">
        <v>409</v>
      </c>
      <c r="E76" t="s">
        <v>410</v>
      </c>
      <c r="F76" t="s">
        <v>411</v>
      </c>
      <c r="G76" t="s">
        <v>412</v>
      </c>
      <c r="H76" t="s">
        <v>309</v>
      </c>
      <c r="I76">
        <v>283000000000</v>
      </c>
      <c r="J76" t="s">
        <v>414</v>
      </c>
      <c r="K76" t="s">
        <v>356</v>
      </c>
      <c r="L76" t="s">
        <v>356</v>
      </c>
      <c r="M76" t="s">
        <v>356</v>
      </c>
      <c r="N76">
        <v>283000</v>
      </c>
    </row>
    <row r="77" spans="1:14">
      <c r="A77" s="90">
        <v>44726</v>
      </c>
      <c r="B77" s="90">
        <v>44865</v>
      </c>
      <c r="C77" t="s">
        <v>2</v>
      </c>
      <c r="D77" t="s">
        <v>409</v>
      </c>
      <c r="E77" t="s">
        <v>410</v>
      </c>
      <c r="F77" t="s">
        <v>411</v>
      </c>
      <c r="G77" t="s">
        <v>412</v>
      </c>
      <c r="H77" t="s">
        <v>325</v>
      </c>
      <c r="I77">
        <v>13500000000</v>
      </c>
      <c r="J77" t="s">
        <v>414</v>
      </c>
      <c r="K77" t="s">
        <v>356</v>
      </c>
      <c r="L77" t="s">
        <v>356</v>
      </c>
      <c r="M77" t="s">
        <v>356</v>
      </c>
      <c r="N77">
        <v>13500</v>
      </c>
    </row>
    <row r="78" spans="1:14">
      <c r="A78" s="90">
        <v>44726</v>
      </c>
      <c r="B78" s="90">
        <v>44865</v>
      </c>
      <c r="C78" t="s">
        <v>2</v>
      </c>
      <c r="D78" t="s">
        <v>409</v>
      </c>
      <c r="E78" t="s">
        <v>410</v>
      </c>
      <c r="F78" t="s">
        <v>411</v>
      </c>
      <c r="G78" t="s">
        <v>412</v>
      </c>
      <c r="H78" t="s">
        <v>329</v>
      </c>
      <c r="I78">
        <v>8500000000</v>
      </c>
      <c r="J78" t="s">
        <v>414</v>
      </c>
      <c r="K78" t="s">
        <v>356</v>
      </c>
      <c r="L78" t="s">
        <v>356</v>
      </c>
      <c r="M78" t="s">
        <v>356</v>
      </c>
      <c r="N78">
        <v>8500</v>
      </c>
    </row>
    <row r="79" spans="1:14">
      <c r="A79" s="90">
        <v>44726</v>
      </c>
      <c r="B79" s="90">
        <v>44865</v>
      </c>
      <c r="C79" t="s">
        <v>2</v>
      </c>
      <c r="D79" t="s">
        <v>409</v>
      </c>
      <c r="E79" t="s">
        <v>410</v>
      </c>
      <c r="F79" t="s">
        <v>411</v>
      </c>
      <c r="G79" t="s">
        <v>412</v>
      </c>
      <c r="H79" t="s">
        <v>415</v>
      </c>
      <c r="I79">
        <v>2500000000</v>
      </c>
      <c r="J79" t="s">
        <v>414</v>
      </c>
      <c r="K79" t="s">
        <v>356</v>
      </c>
      <c r="L79" t="s">
        <v>356</v>
      </c>
      <c r="M79" t="s">
        <v>356</v>
      </c>
      <c r="N79">
        <v>2500</v>
      </c>
    </row>
    <row r="80" spans="1:14">
      <c r="A80" s="90">
        <v>44726</v>
      </c>
      <c r="B80" s="90">
        <v>44865</v>
      </c>
      <c r="C80" t="s">
        <v>2</v>
      </c>
      <c r="D80" t="s">
        <v>409</v>
      </c>
      <c r="E80" t="s">
        <v>410</v>
      </c>
      <c r="F80" t="s">
        <v>411</v>
      </c>
      <c r="G80" t="s">
        <v>412</v>
      </c>
      <c r="H80" t="s">
        <v>416</v>
      </c>
      <c r="I80">
        <v>16.18</v>
      </c>
      <c r="J80" t="s">
        <v>414</v>
      </c>
      <c r="K80" t="s">
        <v>356</v>
      </c>
      <c r="L80" t="s">
        <v>356</v>
      </c>
      <c r="M80" t="s">
        <v>356</v>
      </c>
      <c r="N80">
        <v>16.18</v>
      </c>
    </row>
    <row r="81" spans="1:14">
      <c r="A81" s="90">
        <v>44818</v>
      </c>
      <c r="B81" s="90">
        <v>44865</v>
      </c>
      <c r="C81" t="s">
        <v>408</v>
      </c>
      <c r="D81" t="s">
        <v>417</v>
      </c>
      <c r="E81" t="s">
        <v>410</v>
      </c>
      <c r="F81" t="s">
        <v>411</v>
      </c>
      <c r="G81" t="s">
        <v>412</v>
      </c>
      <c r="H81" t="s">
        <v>346</v>
      </c>
      <c r="I81">
        <v>0</v>
      </c>
      <c r="J81" t="s">
        <v>413</v>
      </c>
      <c r="K81" t="s">
        <v>356</v>
      </c>
      <c r="L81" t="s">
        <v>356</v>
      </c>
      <c r="M81" t="s">
        <v>356</v>
      </c>
      <c r="N81">
        <v>0</v>
      </c>
    </row>
    <row r="82" spans="1:14">
      <c r="A82" s="90">
        <v>44818</v>
      </c>
      <c r="B82" s="90">
        <v>44865</v>
      </c>
      <c r="C82" t="s">
        <v>2</v>
      </c>
      <c r="D82" t="s">
        <v>417</v>
      </c>
      <c r="E82" t="s">
        <v>410</v>
      </c>
      <c r="F82" t="s">
        <v>411</v>
      </c>
      <c r="G82" t="s">
        <v>412</v>
      </c>
      <c r="H82" t="s">
        <v>346</v>
      </c>
      <c r="I82">
        <v>0</v>
      </c>
      <c r="J82" t="s">
        <v>413</v>
      </c>
      <c r="K82" t="s">
        <v>356</v>
      </c>
      <c r="L82" t="s">
        <v>356</v>
      </c>
      <c r="M82" t="s">
        <v>356</v>
      </c>
      <c r="N82">
        <v>0</v>
      </c>
    </row>
    <row r="83" spans="1:14">
      <c r="A83" s="90">
        <v>44818</v>
      </c>
      <c r="B83" s="90">
        <v>44865</v>
      </c>
      <c r="C83" t="s">
        <v>2</v>
      </c>
      <c r="D83" t="s">
        <v>417</v>
      </c>
      <c r="E83" t="s">
        <v>410</v>
      </c>
      <c r="F83" t="s">
        <v>411</v>
      </c>
      <c r="G83" t="s">
        <v>412</v>
      </c>
      <c r="H83" t="s">
        <v>309</v>
      </c>
      <c r="I83">
        <v>288000000000</v>
      </c>
      <c r="J83" t="s">
        <v>414</v>
      </c>
      <c r="K83" t="s">
        <v>356</v>
      </c>
      <c r="L83" t="s">
        <v>356</v>
      </c>
      <c r="M83" t="s">
        <v>356</v>
      </c>
      <c r="N83">
        <v>288000</v>
      </c>
    </row>
    <row r="84" spans="1:14">
      <c r="A84" s="90">
        <v>44818</v>
      </c>
      <c r="B84" s="90">
        <v>44865</v>
      </c>
      <c r="C84" t="s">
        <v>2</v>
      </c>
      <c r="D84" t="s">
        <v>417</v>
      </c>
      <c r="E84" t="s">
        <v>410</v>
      </c>
      <c r="F84" t="s">
        <v>411</v>
      </c>
      <c r="G84" t="s">
        <v>412</v>
      </c>
      <c r="H84" t="s">
        <v>325</v>
      </c>
      <c r="I84">
        <v>18000000000</v>
      </c>
      <c r="J84" t="s">
        <v>414</v>
      </c>
      <c r="K84" t="s">
        <v>356</v>
      </c>
      <c r="L84" t="s">
        <v>356</v>
      </c>
      <c r="M84" t="s">
        <v>356</v>
      </c>
      <c r="N84">
        <v>18000</v>
      </c>
    </row>
    <row r="85" spans="1:14">
      <c r="A85" s="90">
        <v>44818</v>
      </c>
      <c r="B85" s="90">
        <v>44865</v>
      </c>
      <c r="C85" t="s">
        <v>2</v>
      </c>
      <c r="D85" t="s">
        <v>417</v>
      </c>
      <c r="E85" t="s">
        <v>410</v>
      </c>
      <c r="F85" t="s">
        <v>411</v>
      </c>
      <c r="G85" t="s">
        <v>412</v>
      </c>
      <c r="H85" t="s">
        <v>329</v>
      </c>
      <c r="I85">
        <v>14000000000</v>
      </c>
      <c r="J85" t="s">
        <v>414</v>
      </c>
      <c r="K85" t="s">
        <v>356</v>
      </c>
      <c r="L85" t="s">
        <v>356</v>
      </c>
      <c r="M85" t="s">
        <v>356</v>
      </c>
      <c r="N85">
        <v>14000</v>
      </c>
    </row>
    <row r="86" spans="1:14">
      <c r="A86" s="90">
        <v>44818</v>
      </c>
      <c r="B86" s="90">
        <v>44865</v>
      </c>
      <c r="C86" t="s">
        <v>2</v>
      </c>
      <c r="D86" t="s">
        <v>417</v>
      </c>
      <c r="E86" t="s">
        <v>410</v>
      </c>
      <c r="F86" t="s">
        <v>411</v>
      </c>
      <c r="G86" t="s">
        <v>412</v>
      </c>
      <c r="H86" t="s">
        <v>415</v>
      </c>
      <c r="I86">
        <v>4000000000</v>
      </c>
      <c r="J86" t="s">
        <v>414</v>
      </c>
      <c r="K86" t="s">
        <v>356</v>
      </c>
      <c r="L86" t="s">
        <v>356</v>
      </c>
      <c r="M86" t="s">
        <v>356</v>
      </c>
      <c r="N86">
        <v>4000</v>
      </c>
    </row>
    <row r="87" spans="1:14">
      <c r="A87" s="90">
        <v>44818</v>
      </c>
      <c r="B87" s="90">
        <v>44865</v>
      </c>
      <c r="C87" t="s">
        <v>2</v>
      </c>
      <c r="D87" t="s">
        <v>417</v>
      </c>
      <c r="E87" t="s">
        <v>410</v>
      </c>
      <c r="F87" t="s">
        <v>411</v>
      </c>
      <c r="G87" t="s">
        <v>412</v>
      </c>
      <c r="H87" t="s">
        <v>416</v>
      </c>
      <c r="I87">
        <v>24.58</v>
      </c>
      <c r="J87" t="s">
        <v>414</v>
      </c>
      <c r="K87" t="s">
        <v>356</v>
      </c>
      <c r="L87" t="s">
        <v>356</v>
      </c>
      <c r="M87" t="s">
        <v>356</v>
      </c>
      <c r="N87">
        <v>24.58</v>
      </c>
    </row>
    <row r="88" spans="1:14">
      <c r="A88" s="90">
        <v>44910</v>
      </c>
      <c r="B88" s="90">
        <v>45230</v>
      </c>
      <c r="C88" t="s">
        <v>5</v>
      </c>
      <c r="D88" t="s">
        <v>418</v>
      </c>
      <c r="E88" t="s">
        <v>410</v>
      </c>
      <c r="F88" t="s">
        <v>411</v>
      </c>
      <c r="G88" t="s">
        <v>412</v>
      </c>
      <c r="H88" t="s">
        <v>346</v>
      </c>
      <c r="I88">
        <v>0</v>
      </c>
      <c r="J88" t="s">
        <v>413</v>
      </c>
      <c r="K88" t="s">
        <v>356</v>
      </c>
      <c r="L88" t="s">
        <v>356</v>
      </c>
      <c r="M88" t="s">
        <v>356</v>
      </c>
      <c r="N88">
        <v>0</v>
      </c>
    </row>
    <row r="89" spans="1:14">
      <c r="A89" s="90">
        <v>44910</v>
      </c>
      <c r="B89" s="90">
        <v>45230</v>
      </c>
      <c r="C89" t="s">
        <v>408</v>
      </c>
      <c r="D89" t="s">
        <v>418</v>
      </c>
      <c r="E89" t="s">
        <v>410</v>
      </c>
      <c r="F89" t="s">
        <v>411</v>
      </c>
      <c r="G89" t="s">
        <v>412</v>
      </c>
      <c r="H89" t="s">
        <v>346</v>
      </c>
      <c r="I89">
        <v>0</v>
      </c>
      <c r="J89" t="s">
        <v>413</v>
      </c>
      <c r="K89" t="s">
        <v>356</v>
      </c>
      <c r="L89" t="s">
        <v>356</v>
      </c>
      <c r="M89" t="s">
        <v>356</v>
      </c>
      <c r="N89">
        <v>0</v>
      </c>
    </row>
    <row r="90" spans="1:14">
      <c r="A90" s="90">
        <v>44910</v>
      </c>
      <c r="B90" s="90">
        <v>45230</v>
      </c>
      <c r="C90" t="s">
        <v>2</v>
      </c>
      <c r="D90" t="s">
        <v>418</v>
      </c>
      <c r="E90" t="s">
        <v>410</v>
      </c>
      <c r="F90" t="s">
        <v>411</v>
      </c>
      <c r="G90" t="s">
        <v>412</v>
      </c>
      <c r="H90" t="s">
        <v>346</v>
      </c>
      <c r="I90">
        <v>0</v>
      </c>
      <c r="J90" t="s">
        <v>413</v>
      </c>
      <c r="K90" t="s">
        <v>356</v>
      </c>
      <c r="L90" t="s">
        <v>356</v>
      </c>
      <c r="M90" t="s">
        <v>356</v>
      </c>
      <c r="N90">
        <v>0</v>
      </c>
    </row>
    <row r="91" spans="1:14">
      <c r="A91" s="90">
        <v>44910</v>
      </c>
      <c r="B91" s="90">
        <v>45046</v>
      </c>
      <c r="C91" t="s">
        <v>3</v>
      </c>
      <c r="D91" t="s">
        <v>418</v>
      </c>
      <c r="E91" t="s">
        <v>410</v>
      </c>
      <c r="F91" t="s">
        <v>411</v>
      </c>
      <c r="G91" t="s">
        <v>412</v>
      </c>
      <c r="H91" t="s">
        <v>309</v>
      </c>
      <c r="I91">
        <v>155000000000</v>
      </c>
      <c r="J91" t="s">
        <v>414</v>
      </c>
      <c r="K91" t="s">
        <v>356</v>
      </c>
      <c r="L91" t="s">
        <v>356</v>
      </c>
      <c r="M91" t="s">
        <v>356</v>
      </c>
      <c r="N91">
        <v>155000</v>
      </c>
    </row>
    <row r="92" spans="1:14">
      <c r="A92" s="90">
        <v>44910</v>
      </c>
      <c r="B92" s="90">
        <v>45046</v>
      </c>
      <c r="C92" t="s">
        <v>3</v>
      </c>
      <c r="D92" t="s">
        <v>418</v>
      </c>
      <c r="E92" t="s">
        <v>410</v>
      </c>
      <c r="F92" t="s">
        <v>411</v>
      </c>
      <c r="G92" t="s">
        <v>412</v>
      </c>
      <c r="H92" t="s">
        <v>325</v>
      </c>
      <c r="I92">
        <v>11500000000</v>
      </c>
      <c r="J92" t="s">
        <v>414</v>
      </c>
      <c r="K92" t="s">
        <v>356</v>
      </c>
      <c r="L92" t="s">
        <v>356</v>
      </c>
      <c r="M92" t="s">
        <v>356</v>
      </c>
      <c r="N92">
        <v>11500</v>
      </c>
    </row>
    <row r="93" spans="1:14">
      <c r="A93" s="90">
        <v>44910</v>
      </c>
      <c r="B93" s="90">
        <v>45046</v>
      </c>
      <c r="C93" t="s">
        <v>3</v>
      </c>
      <c r="D93" t="s">
        <v>418</v>
      </c>
      <c r="E93" t="s">
        <v>410</v>
      </c>
      <c r="F93" t="s">
        <v>411</v>
      </c>
      <c r="G93" t="s">
        <v>412</v>
      </c>
      <c r="H93" t="s">
        <v>329</v>
      </c>
      <c r="I93">
        <v>9500000000</v>
      </c>
      <c r="J93" t="s">
        <v>414</v>
      </c>
      <c r="K93" t="s">
        <v>356</v>
      </c>
      <c r="L93" t="s">
        <v>356</v>
      </c>
      <c r="M93" t="s">
        <v>356</v>
      </c>
      <c r="N93">
        <v>9500</v>
      </c>
    </row>
    <row r="94" spans="1:14">
      <c r="A94" s="90">
        <v>44910</v>
      </c>
      <c r="B94" s="90">
        <v>45046</v>
      </c>
      <c r="C94" t="s">
        <v>3</v>
      </c>
      <c r="D94" t="s">
        <v>418</v>
      </c>
      <c r="E94" t="s">
        <v>410</v>
      </c>
      <c r="F94" t="s">
        <v>411</v>
      </c>
      <c r="G94" t="s">
        <v>412</v>
      </c>
      <c r="H94" t="s">
        <v>415</v>
      </c>
      <c r="I94">
        <v>5500000000</v>
      </c>
      <c r="J94" t="s">
        <v>414</v>
      </c>
      <c r="K94" t="s">
        <v>356</v>
      </c>
      <c r="L94" t="s">
        <v>356</v>
      </c>
      <c r="M94" t="s">
        <v>356</v>
      </c>
      <c r="N94">
        <v>5500</v>
      </c>
    </row>
    <row r="95" spans="1:14">
      <c r="A95" s="90">
        <v>44910</v>
      </c>
      <c r="B95" s="90">
        <v>45046</v>
      </c>
      <c r="C95" t="s">
        <v>3</v>
      </c>
      <c r="D95" t="s">
        <v>418</v>
      </c>
      <c r="E95" t="s">
        <v>410</v>
      </c>
      <c r="F95" t="s">
        <v>411</v>
      </c>
      <c r="G95" t="s">
        <v>412</v>
      </c>
      <c r="H95" t="s">
        <v>416</v>
      </c>
      <c r="I95">
        <v>32.25</v>
      </c>
      <c r="J95" t="s">
        <v>414</v>
      </c>
      <c r="K95" t="s">
        <v>356</v>
      </c>
      <c r="L95" t="s">
        <v>356</v>
      </c>
      <c r="M95" t="s">
        <v>356</v>
      </c>
      <c r="N95">
        <v>32.25</v>
      </c>
    </row>
    <row r="96" spans="1:14">
      <c r="A96" s="90">
        <v>44910</v>
      </c>
      <c r="B96" s="90">
        <v>45230</v>
      </c>
      <c r="C96" t="s">
        <v>2</v>
      </c>
      <c r="D96" t="s">
        <v>418</v>
      </c>
      <c r="E96" t="s">
        <v>410</v>
      </c>
      <c r="F96" t="s">
        <v>411</v>
      </c>
      <c r="G96" t="s">
        <v>412</v>
      </c>
      <c r="H96" t="s">
        <v>309</v>
      </c>
      <c r="I96">
        <v>323000000000</v>
      </c>
      <c r="J96" t="s">
        <v>414</v>
      </c>
      <c r="K96" t="s">
        <v>356</v>
      </c>
      <c r="L96" t="s">
        <v>356</v>
      </c>
      <c r="M96" t="s">
        <v>356</v>
      </c>
      <c r="N96">
        <v>323000</v>
      </c>
    </row>
    <row r="97" spans="1:14">
      <c r="A97" s="90">
        <v>44910</v>
      </c>
      <c r="B97" s="90">
        <v>45230</v>
      </c>
      <c r="C97" t="s">
        <v>2</v>
      </c>
      <c r="D97" t="s">
        <v>418</v>
      </c>
      <c r="E97" t="s">
        <v>410</v>
      </c>
      <c r="F97" t="s">
        <v>411</v>
      </c>
      <c r="G97" t="s">
        <v>412</v>
      </c>
      <c r="H97" t="s">
        <v>325</v>
      </c>
      <c r="I97">
        <v>27000000000</v>
      </c>
      <c r="J97" t="s">
        <v>414</v>
      </c>
      <c r="K97" t="s">
        <v>356</v>
      </c>
      <c r="L97" t="s">
        <v>356</v>
      </c>
      <c r="M97" t="s">
        <v>356</v>
      </c>
      <c r="N97">
        <v>27000</v>
      </c>
    </row>
    <row r="98" spans="1:14">
      <c r="A98" s="90">
        <v>44910</v>
      </c>
      <c r="B98" s="90">
        <v>45230</v>
      </c>
      <c r="C98" t="s">
        <v>2</v>
      </c>
      <c r="D98" t="s">
        <v>418</v>
      </c>
      <c r="E98" t="s">
        <v>410</v>
      </c>
      <c r="F98" t="s">
        <v>411</v>
      </c>
      <c r="G98" t="s">
        <v>412</v>
      </c>
      <c r="H98" t="s">
        <v>329</v>
      </c>
      <c r="I98">
        <v>23000000000</v>
      </c>
      <c r="J98" t="s">
        <v>414</v>
      </c>
      <c r="K98" t="s">
        <v>356</v>
      </c>
      <c r="L98" t="s">
        <v>356</v>
      </c>
      <c r="M98" t="s">
        <v>356</v>
      </c>
      <c r="N98">
        <v>23000</v>
      </c>
    </row>
    <row r="99" spans="1:14">
      <c r="A99" s="90">
        <v>44910</v>
      </c>
      <c r="B99" s="90">
        <v>45230</v>
      </c>
      <c r="C99" t="s">
        <v>2</v>
      </c>
      <c r="D99" t="s">
        <v>418</v>
      </c>
      <c r="E99" t="s">
        <v>410</v>
      </c>
      <c r="F99" t="s">
        <v>411</v>
      </c>
      <c r="G99" t="s">
        <v>412</v>
      </c>
      <c r="H99" t="s">
        <v>415</v>
      </c>
      <c r="I99">
        <v>13000000000</v>
      </c>
      <c r="J99" t="s">
        <v>414</v>
      </c>
      <c r="K99" t="s">
        <v>356</v>
      </c>
      <c r="L99" t="s">
        <v>356</v>
      </c>
      <c r="M99" t="s">
        <v>356</v>
      </c>
      <c r="N99">
        <v>13000</v>
      </c>
    </row>
    <row r="100" spans="1:14">
      <c r="A100" s="90">
        <v>44910</v>
      </c>
      <c r="B100" s="90">
        <v>45230</v>
      </c>
      <c r="C100" t="s">
        <v>2</v>
      </c>
      <c r="D100" t="s">
        <v>418</v>
      </c>
      <c r="E100" t="s">
        <v>410</v>
      </c>
      <c r="F100" t="s">
        <v>411</v>
      </c>
      <c r="G100" t="s">
        <v>412</v>
      </c>
      <c r="H100" t="s">
        <v>416</v>
      </c>
      <c r="I100">
        <v>76.239999999999995</v>
      </c>
      <c r="J100" t="s">
        <v>414</v>
      </c>
      <c r="K100" t="s">
        <v>356</v>
      </c>
      <c r="L100" t="s">
        <v>356</v>
      </c>
      <c r="M100" t="s">
        <v>356</v>
      </c>
      <c r="N100">
        <v>76.239999999999995</v>
      </c>
    </row>
    <row r="101" spans="1:14">
      <c r="A101" s="90">
        <v>45000</v>
      </c>
      <c r="B101" s="90">
        <v>45230</v>
      </c>
      <c r="C101" t="s">
        <v>5</v>
      </c>
      <c r="D101" t="s">
        <v>420</v>
      </c>
      <c r="E101" t="s">
        <v>410</v>
      </c>
      <c r="F101" t="s">
        <v>411</v>
      </c>
      <c r="G101" t="s">
        <v>412</v>
      </c>
      <c r="H101" t="s">
        <v>346</v>
      </c>
      <c r="I101">
        <v>0</v>
      </c>
      <c r="J101" t="s">
        <v>413</v>
      </c>
      <c r="K101" t="s">
        <v>356</v>
      </c>
      <c r="L101" t="s">
        <v>356</v>
      </c>
      <c r="M101" t="s">
        <v>356</v>
      </c>
      <c r="N101">
        <v>0</v>
      </c>
    </row>
    <row r="102" spans="1:14">
      <c r="A102" s="90">
        <v>45000</v>
      </c>
      <c r="B102" s="90">
        <v>45230</v>
      </c>
      <c r="C102" t="s">
        <v>408</v>
      </c>
      <c r="D102" t="s">
        <v>420</v>
      </c>
      <c r="E102" t="s">
        <v>410</v>
      </c>
      <c r="F102" t="s">
        <v>411</v>
      </c>
      <c r="G102" t="s">
        <v>412</v>
      </c>
      <c r="H102" t="s">
        <v>346</v>
      </c>
      <c r="I102">
        <v>0</v>
      </c>
      <c r="J102" t="s">
        <v>413</v>
      </c>
      <c r="K102" t="s">
        <v>356</v>
      </c>
      <c r="L102" t="s">
        <v>356</v>
      </c>
      <c r="M102" t="s">
        <v>356</v>
      </c>
      <c r="N102">
        <v>0</v>
      </c>
    </row>
    <row r="103" spans="1:14">
      <c r="A103" s="90">
        <v>45000</v>
      </c>
      <c r="B103" s="90">
        <v>45230</v>
      </c>
      <c r="C103" t="s">
        <v>2</v>
      </c>
      <c r="D103" t="s">
        <v>420</v>
      </c>
      <c r="E103" t="s">
        <v>410</v>
      </c>
      <c r="F103" t="s">
        <v>411</v>
      </c>
      <c r="G103" t="s">
        <v>412</v>
      </c>
      <c r="H103" t="s">
        <v>346</v>
      </c>
      <c r="I103">
        <v>0</v>
      </c>
      <c r="J103" t="s">
        <v>413</v>
      </c>
      <c r="K103" t="s">
        <v>356</v>
      </c>
      <c r="L103" t="s">
        <v>356</v>
      </c>
      <c r="M103" t="s">
        <v>356</v>
      </c>
      <c r="N103">
        <v>0</v>
      </c>
    </row>
    <row r="104" spans="1:14">
      <c r="A104" s="90">
        <v>45000</v>
      </c>
      <c r="B104" s="90">
        <v>45046</v>
      </c>
      <c r="C104" t="s">
        <v>3</v>
      </c>
      <c r="D104" t="s">
        <v>420</v>
      </c>
      <c r="E104" t="s">
        <v>410</v>
      </c>
      <c r="F104" t="s">
        <v>411</v>
      </c>
      <c r="G104" t="s">
        <v>412</v>
      </c>
      <c r="H104" t="s">
        <v>309</v>
      </c>
      <c r="I104">
        <v>155000000000</v>
      </c>
      <c r="J104" t="s">
        <v>414</v>
      </c>
      <c r="K104" t="s">
        <v>356</v>
      </c>
      <c r="L104" t="s">
        <v>356</v>
      </c>
      <c r="M104" t="s">
        <v>356</v>
      </c>
      <c r="N104">
        <v>155000</v>
      </c>
    </row>
    <row r="105" spans="1:14">
      <c r="A105" s="90">
        <v>45000</v>
      </c>
      <c r="B105" s="90">
        <v>45046</v>
      </c>
      <c r="C105" t="s">
        <v>3</v>
      </c>
      <c r="D105" t="s">
        <v>420</v>
      </c>
      <c r="E105" t="s">
        <v>410</v>
      </c>
      <c r="F105" t="s">
        <v>411</v>
      </c>
      <c r="G105" t="s">
        <v>412</v>
      </c>
      <c r="H105" t="s">
        <v>325</v>
      </c>
      <c r="I105">
        <v>11500000000</v>
      </c>
      <c r="J105" t="s">
        <v>414</v>
      </c>
      <c r="K105" t="s">
        <v>356</v>
      </c>
      <c r="L105" t="s">
        <v>356</v>
      </c>
      <c r="M105" t="s">
        <v>356</v>
      </c>
      <c r="N105">
        <v>11500</v>
      </c>
    </row>
    <row r="106" spans="1:14">
      <c r="A106" s="90">
        <v>45000</v>
      </c>
      <c r="B106" s="90">
        <v>45046</v>
      </c>
      <c r="C106" t="s">
        <v>3</v>
      </c>
      <c r="D106" t="s">
        <v>420</v>
      </c>
      <c r="E106" t="s">
        <v>410</v>
      </c>
      <c r="F106" t="s">
        <v>411</v>
      </c>
      <c r="G106" t="s">
        <v>412</v>
      </c>
      <c r="H106" t="s">
        <v>329</v>
      </c>
      <c r="I106">
        <v>9500000000</v>
      </c>
      <c r="J106" t="s">
        <v>414</v>
      </c>
      <c r="K106" t="s">
        <v>356</v>
      </c>
      <c r="L106" t="s">
        <v>356</v>
      </c>
      <c r="M106" t="s">
        <v>356</v>
      </c>
      <c r="N106">
        <v>9500</v>
      </c>
    </row>
    <row r="107" spans="1:14">
      <c r="A107" s="90">
        <v>45000</v>
      </c>
      <c r="B107" s="90">
        <v>45046</v>
      </c>
      <c r="C107" t="s">
        <v>3</v>
      </c>
      <c r="D107" t="s">
        <v>420</v>
      </c>
      <c r="E107" t="s">
        <v>410</v>
      </c>
      <c r="F107" t="s">
        <v>411</v>
      </c>
      <c r="G107" t="s">
        <v>412</v>
      </c>
      <c r="H107" t="s">
        <v>415</v>
      </c>
      <c r="I107">
        <v>5500000000</v>
      </c>
      <c r="J107" t="s">
        <v>414</v>
      </c>
      <c r="K107" t="s">
        <v>356</v>
      </c>
      <c r="L107" t="s">
        <v>356</v>
      </c>
      <c r="M107" t="s">
        <v>356</v>
      </c>
      <c r="N107">
        <v>5500</v>
      </c>
    </row>
    <row r="108" spans="1:14">
      <c r="A108" s="90">
        <v>45000</v>
      </c>
      <c r="B108" s="90">
        <v>45046</v>
      </c>
      <c r="C108" t="s">
        <v>3</v>
      </c>
      <c r="D108" t="s">
        <v>420</v>
      </c>
      <c r="E108" t="s">
        <v>410</v>
      </c>
      <c r="F108" t="s">
        <v>411</v>
      </c>
      <c r="G108" t="s">
        <v>412</v>
      </c>
      <c r="H108" t="s">
        <v>416</v>
      </c>
      <c r="I108">
        <v>32.25</v>
      </c>
      <c r="J108" t="s">
        <v>414</v>
      </c>
      <c r="K108" t="s">
        <v>356</v>
      </c>
      <c r="L108" t="s">
        <v>356</v>
      </c>
      <c r="M108" t="s">
        <v>356</v>
      </c>
      <c r="N108">
        <v>32.25</v>
      </c>
    </row>
    <row r="109" spans="1:14">
      <c r="A109" s="90">
        <v>45000</v>
      </c>
      <c r="B109" s="90">
        <v>45230</v>
      </c>
      <c r="C109" t="s">
        <v>2</v>
      </c>
      <c r="D109" t="s">
        <v>420</v>
      </c>
      <c r="E109" t="s">
        <v>410</v>
      </c>
      <c r="F109" t="s">
        <v>411</v>
      </c>
      <c r="G109" t="s">
        <v>412</v>
      </c>
      <c r="H109" t="s">
        <v>309</v>
      </c>
      <c r="I109">
        <v>323000000000</v>
      </c>
      <c r="J109" t="s">
        <v>414</v>
      </c>
      <c r="K109" t="s">
        <v>356</v>
      </c>
      <c r="L109" t="s">
        <v>356</v>
      </c>
      <c r="M109" t="s">
        <v>356</v>
      </c>
      <c r="N109">
        <v>323000</v>
      </c>
    </row>
    <row r="110" spans="1:14">
      <c r="A110" s="90">
        <v>45000</v>
      </c>
      <c r="B110" s="90">
        <v>45230</v>
      </c>
      <c r="C110" t="s">
        <v>2</v>
      </c>
      <c r="D110" t="s">
        <v>420</v>
      </c>
      <c r="E110" t="s">
        <v>410</v>
      </c>
      <c r="F110" t="s">
        <v>411</v>
      </c>
      <c r="G110" t="s">
        <v>412</v>
      </c>
      <c r="H110" t="s">
        <v>325</v>
      </c>
      <c r="I110">
        <v>27000000000</v>
      </c>
      <c r="J110" t="s">
        <v>414</v>
      </c>
      <c r="K110" t="s">
        <v>356</v>
      </c>
      <c r="L110" t="s">
        <v>356</v>
      </c>
      <c r="M110" t="s">
        <v>356</v>
      </c>
      <c r="N110">
        <v>27000</v>
      </c>
    </row>
    <row r="111" spans="1:14">
      <c r="A111" s="90">
        <v>45000</v>
      </c>
      <c r="B111" s="90">
        <v>45230</v>
      </c>
      <c r="C111" t="s">
        <v>2</v>
      </c>
      <c r="D111" t="s">
        <v>420</v>
      </c>
      <c r="E111" t="s">
        <v>410</v>
      </c>
      <c r="F111" t="s">
        <v>411</v>
      </c>
      <c r="G111" t="s">
        <v>412</v>
      </c>
      <c r="H111" t="s">
        <v>329</v>
      </c>
      <c r="I111">
        <v>23000000000</v>
      </c>
      <c r="J111" t="s">
        <v>414</v>
      </c>
      <c r="K111" t="s">
        <v>356</v>
      </c>
      <c r="L111" t="s">
        <v>356</v>
      </c>
      <c r="M111" t="s">
        <v>356</v>
      </c>
      <c r="N111">
        <v>23000</v>
      </c>
    </row>
    <row r="112" spans="1:14">
      <c r="A112" s="90">
        <v>45000</v>
      </c>
      <c r="B112" s="90">
        <v>45230</v>
      </c>
      <c r="C112" t="s">
        <v>2</v>
      </c>
      <c r="D112" t="s">
        <v>420</v>
      </c>
      <c r="E112" t="s">
        <v>410</v>
      </c>
      <c r="F112" t="s">
        <v>411</v>
      </c>
      <c r="G112" t="s">
        <v>412</v>
      </c>
      <c r="H112" t="s">
        <v>415</v>
      </c>
      <c r="I112">
        <v>13000000000</v>
      </c>
      <c r="J112" t="s">
        <v>414</v>
      </c>
      <c r="K112" t="s">
        <v>356</v>
      </c>
      <c r="L112" t="s">
        <v>356</v>
      </c>
      <c r="M112" t="s">
        <v>356</v>
      </c>
      <c r="N112">
        <v>13000</v>
      </c>
    </row>
    <row r="113" spans="1:14">
      <c r="A113" s="90">
        <v>45000</v>
      </c>
      <c r="B113" s="90">
        <v>45230</v>
      </c>
      <c r="C113" t="s">
        <v>2</v>
      </c>
      <c r="D113" t="s">
        <v>420</v>
      </c>
      <c r="E113" t="s">
        <v>410</v>
      </c>
      <c r="F113" t="s">
        <v>411</v>
      </c>
      <c r="G113" t="s">
        <v>412</v>
      </c>
      <c r="H113" t="s">
        <v>416</v>
      </c>
      <c r="I113">
        <v>76.239999999999995</v>
      </c>
      <c r="J113" t="s">
        <v>414</v>
      </c>
      <c r="K113" t="s">
        <v>356</v>
      </c>
      <c r="L113" t="s">
        <v>356</v>
      </c>
      <c r="M113" t="s">
        <v>356</v>
      </c>
      <c r="N113">
        <v>76.239999999999995</v>
      </c>
    </row>
    <row r="114" spans="1:14">
      <c r="A114" s="90">
        <v>45091</v>
      </c>
      <c r="B114" s="90">
        <v>45230</v>
      </c>
      <c r="C114" t="s">
        <v>408</v>
      </c>
      <c r="D114" t="s">
        <v>409</v>
      </c>
      <c r="E114" t="s">
        <v>410</v>
      </c>
      <c r="F114" t="s">
        <v>411</v>
      </c>
      <c r="G114" t="s">
        <v>412</v>
      </c>
      <c r="H114" t="s">
        <v>346</v>
      </c>
      <c r="I114">
        <v>0</v>
      </c>
      <c r="J114" t="s">
        <v>413</v>
      </c>
      <c r="K114" t="s">
        <v>356</v>
      </c>
      <c r="L114" t="s">
        <v>356</v>
      </c>
      <c r="M114" t="s">
        <v>356</v>
      </c>
      <c r="N114">
        <v>0</v>
      </c>
    </row>
    <row r="115" spans="1:14">
      <c r="A115" s="90">
        <v>45091</v>
      </c>
      <c r="B115" s="90">
        <v>45230</v>
      </c>
      <c r="C115" t="s">
        <v>2</v>
      </c>
      <c r="D115" t="s">
        <v>409</v>
      </c>
      <c r="E115" t="s">
        <v>410</v>
      </c>
      <c r="F115" t="s">
        <v>411</v>
      </c>
      <c r="G115" t="s">
        <v>412</v>
      </c>
      <c r="H115" t="s">
        <v>346</v>
      </c>
      <c r="I115">
        <v>0</v>
      </c>
      <c r="J115" t="s">
        <v>413</v>
      </c>
      <c r="K115" t="s">
        <v>356</v>
      </c>
      <c r="L115" t="s">
        <v>356</v>
      </c>
      <c r="M115" t="s">
        <v>356</v>
      </c>
      <c r="N115">
        <v>0</v>
      </c>
    </row>
    <row r="116" spans="1:14">
      <c r="A116" s="90">
        <v>45091</v>
      </c>
      <c r="B116" s="90">
        <v>45230</v>
      </c>
      <c r="C116" t="s">
        <v>2</v>
      </c>
      <c r="D116" t="s">
        <v>409</v>
      </c>
      <c r="E116" t="s">
        <v>410</v>
      </c>
      <c r="F116" t="s">
        <v>411</v>
      </c>
      <c r="G116" t="s">
        <v>412</v>
      </c>
      <c r="H116" t="s">
        <v>309</v>
      </c>
      <c r="I116">
        <v>326000000000</v>
      </c>
      <c r="J116" t="s">
        <v>414</v>
      </c>
      <c r="K116" t="s">
        <v>356</v>
      </c>
      <c r="L116" t="s">
        <v>356</v>
      </c>
      <c r="M116" t="s">
        <v>356</v>
      </c>
      <c r="N116">
        <v>326000</v>
      </c>
    </row>
    <row r="117" spans="1:14">
      <c r="A117" s="90">
        <v>45091</v>
      </c>
      <c r="B117" s="90">
        <v>45230</v>
      </c>
      <c r="C117" t="s">
        <v>2</v>
      </c>
      <c r="D117" t="s">
        <v>409</v>
      </c>
      <c r="E117" t="s">
        <v>410</v>
      </c>
      <c r="F117" t="s">
        <v>411</v>
      </c>
      <c r="G117" t="s">
        <v>412</v>
      </c>
      <c r="H117" t="s">
        <v>325</v>
      </c>
      <c r="I117">
        <v>31500000000</v>
      </c>
      <c r="J117" t="s">
        <v>414</v>
      </c>
      <c r="K117" t="s">
        <v>356</v>
      </c>
      <c r="L117" t="s">
        <v>356</v>
      </c>
      <c r="M117" t="s">
        <v>356</v>
      </c>
      <c r="N117">
        <v>31500</v>
      </c>
    </row>
    <row r="118" spans="1:14">
      <c r="A118" s="90">
        <v>45091</v>
      </c>
      <c r="B118" s="90">
        <v>45230</v>
      </c>
      <c r="C118" t="s">
        <v>2</v>
      </c>
      <c r="D118" t="s">
        <v>409</v>
      </c>
      <c r="E118" t="s">
        <v>410</v>
      </c>
      <c r="F118" t="s">
        <v>411</v>
      </c>
      <c r="G118" t="s">
        <v>412</v>
      </c>
      <c r="H118" t="s">
        <v>329</v>
      </c>
      <c r="I118">
        <v>25500000000</v>
      </c>
      <c r="J118" t="s">
        <v>414</v>
      </c>
      <c r="K118" t="s">
        <v>356</v>
      </c>
      <c r="L118" t="s">
        <v>356</v>
      </c>
      <c r="M118" t="s">
        <v>356</v>
      </c>
      <c r="N118">
        <v>25500</v>
      </c>
    </row>
    <row r="119" spans="1:14">
      <c r="A119" s="90">
        <v>45091</v>
      </c>
      <c r="B119" s="90">
        <v>45230</v>
      </c>
      <c r="C119" t="s">
        <v>2</v>
      </c>
      <c r="D119" t="s">
        <v>409</v>
      </c>
      <c r="E119" t="s">
        <v>410</v>
      </c>
      <c r="F119" t="s">
        <v>411</v>
      </c>
      <c r="G119" t="s">
        <v>412</v>
      </c>
      <c r="H119" t="s">
        <v>415</v>
      </c>
      <c r="I119">
        <v>14500000000</v>
      </c>
      <c r="J119" t="s">
        <v>414</v>
      </c>
      <c r="K119" t="s">
        <v>356</v>
      </c>
      <c r="L119" t="s">
        <v>356</v>
      </c>
      <c r="M119" t="s">
        <v>356</v>
      </c>
      <c r="N119">
        <v>14500</v>
      </c>
    </row>
    <row r="120" spans="1:14">
      <c r="A120" s="90">
        <v>45091</v>
      </c>
      <c r="B120" s="90">
        <v>45230</v>
      </c>
      <c r="C120" t="s">
        <v>2</v>
      </c>
      <c r="D120" t="s">
        <v>409</v>
      </c>
      <c r="E120" t="s">
        <v>410</v>
      </c>
      <c r="F120" t="s">
        <v>411</v>
      </c>
      <c r="G120" t="s">
        <v>412</v>
      </c>
      <c r="H120" t="s">
        <v>416</v>
      </c>
      <c r="I120">
        <v>85.03</v>
      </c>
      <c r="J120" t="s">
        <v>414</v>
      </c>
      <c r="K120" t="s">
        <v>356</v>
      </c>
      <c r="L120" t="s">
        <v>356</v>
      </c>
      <c r="M120" t="s">
        <v>356</v>
      </c>
      <c r="N120">
        <v>85.03</v>
      </c>
    </row>
    <row r="121" spans="1:14">
      <c r="A121" s="90">
        <v>45183</v>
      </c>
      <c r="B121" s="90">
        <v>45230</v>
      </c>
      <c r="C121" t="s">
        <v>408</v>
      </c>
      <c r="D121" t="s">
        <v>417</v>
      </c>
      <c r="E121" t="s">
        <v>410</v>
      </c>
      <c r="F121" t="s">
        <v>411</v>
      </c>
      <c r="G121" t="s">
        <v>412</v>
      </c>
      <c r="H121" t="s">
        <v>346</v>
      </c>
      <c r="I121">
        <v>0</v>
      </c>
      <c r="J121" t="s">
        <v>413</v>
      </c>
      <c r="K121" t="s">
        <v>356</v>
      </c>
      <c r="L121" t="s">
        <v>356</v>
      </c>
      <c r="M121" t="s">
        <v>356</v>
      </c>
      <c r="N121">
        <v>0</v>
      </c>
    </row>
    <row r="122" spans="1:14">
      <c r="A122" s="90">
        <v>45183</v>
      </c>
      <c r="B122" s="90">
        <v>45230</v>
      </c>
      <c r="C122" t="s">
        <v>2</v>
      </c>
      <c r="D122" t="s">
        <v>417</v>
      </c>
      <c r="E122" t="s">
        <v>410</v>
      </c>
      <c r="F122" t="s">
        <v>411</v>
      </c>
      <c r="G122" t="s">
        <v>412</v>
      </c>
      <c r="H122" t="s">
        <v>346</v>
      </c>
      <c r="I122">
        <v>0</v>
      </c>
      <c r="J122" t="s">
        <v>413</v>
      </c>
      <c r="K122" t="s">
        <v>356</v>
      </c>
      <c r="L122" t="s">
        <v>356</v>
      </c>
      <c r="M122" t="s">
        <v>356</v>
      </c>
      <c r="N122">
        <v>0</v>
      </c>
    </row>
    <row r="123" spans="1:14">
      <c r="A123" s="90">
        <v>45183</v>
      </c>
      <c r="B123" s="90">
        <v>45230</v>
      </c>
      <c r="C123" t="s">
        <v>2</v>
      </c>
      <c r="D123" t="s">
        <v>417</v>
      </c>
      <c r="E123" t="s">
        <v>410</v>
      </c>
      <c r="F123" t="s">
        <v>411</v>
      </c>
      <c r="G123" t="s">
        <v>412</v>
      </c>
      <c r="H123" t="s">
        <v>309</v>
      </c>
      <c r="I123">
        <v>326000000000</v>
      </c>
      <c r="J123" t="s">
        <v>414</v>
      </c>
      <c r="K123" t="s">
        <v>356</v>
      </c>
      <c r="L123" t="s">
        <v>356</v>
      </c>
      <c r="M123" t="s">
        <v>356</v>
      </c>
      <c r="N123">
        <v>326000</v>
      </c>
    </row>
    <row r="124" spans="1:14">
      <c r="A124" s="90">
        <v>45183</v>
      </c>
      <c r="B124" s="90">
        <v>45230</v>
      </c>
      <c r="C124" t="s">
        <v>2</v>
      </c>
      <c r="D124" t="s">
        <v>417</v>
      </c>
      <c r="E124" t="s">
        <v>410</v>
      </c>
      <c r="F124" t="s">
        <v>411</v>
      </c>
      <c r="G124" t="s">
        <v>412</v>
      </c>
      <c r="H124" t="s">
        <v>325</v>
      </c>
      <c r="I124">
        <v>31500000000</v>
      </c>
      <c r="J124" t="s">
        <v>414</v>
      </c>
      <c r="K124" t="s">
        <v>356</v>
      </c>
      <c r="L124" t="s">
        <v>356</v>
      </c>
      <c r="M124" t="s">
        <v>356</v>
      </c>
      <c r="N124">
        <v>31500</v>
      </c>
    </row>
    <row r="125" spans="1:14">
      <c r="A125" s="90">
        <v>45183</v>
      </c>
      <c r="B125" s="90">
        <v>45230</v>
      </c>
      <c r="C125" t="s">
        <v>2</v>
      </c>
      <c r="D125" t="s">
        <v>417</v>
      </c>
      <c r="E125" t="s">
        <v>410</v>
      </c>
      <c r="F125" t="s">
        <v>411</v>
      </c>
      <c r="G125" t="s">
        <v>412</v>
      </c>
      <c r="H125" t="s">
        <v>329</v>
      </c>
      <c r="I125">
        <v>25500000000</v>
      </c>
      <c r="J125" t="s">
        <v>414</v>
      </c>
      <c r="K125" t="s">
        <v>356</v>
      </c>
      <c r="L125" t="s">
        <v>356</v>
      </c>
      <c r="M125" t="s">
        <v>356</v>
      </c>
      <c r="N125">
        <v>25500</v>
      </c>
    </row>
    <row r="126" spans="1:14">
      <c r="A126" s="90">
        <v>45183</v>
      </c>
      <c r="B126" s="90">
        <v>45230</v>
      </c>
      <c r="C126" t="s">
        <v>2</v>
      </c>
      <c r="D126" t="s">
        <v>417</v>
      </c>
      <c r="E126" t="s">
        <v>410</v>
      </c>
      <c r="F126" t="s">
        <v>411</v>
      </c>
      <c r="G126" t="s">
        <v>412</v>
      </c>
      <c r="H126" t="s">
        <v>415</v>
      </c>
      <c r="I126">
        <v>14500000000</v>
      </c>
      <c r="J126" t="s">
        <v>414</v>
      </c>
      <c r="K126" t="s">
        <v>356</v>
      </c>
      <c r="L126" t="s">
        <v>356</v>
      </c>
      <c r="M126" t="s">
        <v>356</v>
      </c>
      <c r="N126">
        <v>14500</v>
      </c>
    </row>
    <row r="127" spans="1:14">
      <c r="A127" s="90">
        <v>45183</v>
      </c>
      <c r="B127" s="90">
        <v>45230</v>
      </c>
      <c r="C127" t="s">
        <v>2</v>
      </c>
      <c r="D127" t="s">
        <v>417</v>
      </c>
      <c r="E127" t="s">
        <v>410</v>
      </c>
      <c r="F127" t="s">
        <v>411</v>
      </c>
      <c r="G127" t="s">
        <v>412</v>
      </c>
      <c r="H127" t="s">
        <v>416</v>
      </c>
      <c r="I127">
        <v>85.03</v>
      </c>
      <c r="J127" t="s">
        <v>414</v>
      </c>
      <c r="K127" t="s">
        <v>356</v>
      </c>
      <c r="L127" t="s">
        <v>356</v>
      </c>
      <c r="M127" t="s">
        <v>356</v>
      </c>
      <c r="N127">
        <v>85.03</v>
      </c>
    </row>
    <row r="128" spans="1:14">
      <c r="A128" s="90">
        <v>45274</v>
      </c>
      <c r="B128" s="90">
        <v>45596</v>
      </c>
      <c r="C128" t="s">
        <v>5</v>
      </c>
      <c r="D128" t="s">
        <v>418</v>
      </c>
      <c r="E128" t="s">
        <v>410</v>
      </c>
      <c r="F128" t="s">
        <v>411</v>
      </c>
      <c r="G128" t="s">
        <v>412</v>
      </c>
      <c r="H128" t="s">
        <v>346</v>
      </c>
      <c r="I128">
        <v>0</v>
      </c>
      <c r="J128" t="s">
        <v>413</v>
      </c>
      <c r="K128" t="s">
        <v>356</v>
      </c>
      <c r="L128" t="s">
        <v>356</v>
      </c>
      <c r="M128" t="s">
        <v>356</v>
      </c>
      <c r="N128">
        <v>0</v>
      </c>
    </row>
    <row r="129" spans="1:14">
      <c r="A129" s="90">
        <v>45274</v>
      </c>
      <c r="B129" s="90">
        <v>45596</v>
      </c>
      <c r="C129" t="s">
        <v>408</v>
      </c>
      <c r="D129" t="s">
        <v>418</v>
      </c>
      <c r="E129" t="s">
        <v>410</v>
      </c>
      <c r="F129" t="s">
        <v>411</v>
      </c>
      <c r="G129" t="s">
        <v>412</v>
      </c>
      <c r="H129" t="s">
        <v>346</v>
      </c>
      <c r="I129">
        <v>5</v>
      </c>
      <c r="J129" t="s">
        <v>413</v>
      </c>
      <c r="K129" t="s">
        <v>356</v>
      </c>
      <c r="L129" t="s">
        <v>356</v>
      </c>
      <c r="M129" t="s">
        <v>356</v>
      </c>
      <c r="N129">
        <v>5</v>
      </c>
    </row>
    <row r="130" spans="1:14">
      <c r="A130" s="90">
        <v>45274</v>
      </c>
      <c r="B130" s="90">
        <v>45596</v>
      </c>
      <c r="C130" t="s">
        <v>2</v>
      </c>
      <c r="D130" t="s">
        <v>418</v>
      </c>
      <c r="E130" t="s">
        <v>410</v>
      </c>
      <c r="F130" t="s">
        <v>411</v>
      </c>
      <c r="G130" t="s">
        <v>412</v>
      </c>
      <c r="H130" t="s">
        <v>346</v>
      </c>
      <c r="I130">
        <v>5</v>
      </c>
      <c r="J130" t="s">
        <v>413</v>
      </c>
      <c r="K130" t="s">
        <v>356</v>
      </c>
      <c r="L130" t="s">
        <v>422</v>
      </c>
      <c r="M130" t="s">
        <v>356</v>
      </c>
      <c r="N130">
        <v>5</v>
      </c>
    </row>
    <row r="131" spans="1:14">
      <c r="A131" s="90">
        <v>45274</v>
      </c>
      <c r="B131" s="90">
        <v>45596</v>
      </c>
      <c r="C131" t="s">
        <v>2</v>
      </c>
      <c r="D131" t="s">
        <v>418</v>
      </c>
      <c r="E131" t="s">
        <v>410</v>
      </c>
      <c r="F131" t="s">
        <v>411</v>
      </c>
      <c r="G131" t="s">
        <v>412</v>
      </c>
      <c r="H131" t="s">
        <v>419</v>
      </c>
      <c r="I131">
        <v>4.2999999999999997E-2</v>
      </c>
      <c r="J131" t="s">
        <v>413</v>
      </c>
      <c r="K131" t="s">
        <v>356</v>
      </c>
      <c r="L131" t="s">
        <v>422</v>
      </c>
      <c r="M131" t="s">
        <v>419</v>
      </c>
      <c r="N131">
        <v>4.2999999999999988E-8</v>
      </c>
    </row>
    <row r="132" spans="1:14">
      <c r="A132" s="90">
        <v>45274</v>
      </c>
      <c r="B132" s="90">
        <v>45412</v>
      </c>
      <c r="C132" t="s">
        <v>3</v>
      </c>
      <c r="D132" t="s">
        <v>418</v>
      </c>
      <c r="E132" t="s">
        <v>410</v>
      </c>
      <c r="F132" t="s">
        <v>411</v>
      </c>
      <c r="G132" t="s">
        <v>412</v>
      </c>
      <c r="H132" t="s">
        <v>309</v>
      </c>
      <c r="I132">
        <v>170000000000</v>
      </c>
      <c r="J132" t="s">
        <v>414</v>
      </c>
      <c r="K132" t="s">
        <v>356</v>
      </c>
      <c r="L132" t="s">
        <v>356</v>
      </c>
      <c r="M132" t="s">
        <v>356</v>
      </c>
      <c r="N132">
        <v>170000</v>
      </c>
    </row>
    <row r="133" spans="1:14">
      <c r="A133" s="90">
        <v>45274</v>
      </c>
      <c r="B133" s="90">
        <v>45412</v>
      </c>
      <c r="C133" t="s">
        <v>3</v>
      </c>
      <c r="D133" t="s">
        <v>418</v>
      </c>
      <c r="E133" t="s">
        <v>410</v>
      </c>
      <c r="F133" t="s">
        <v>411</v>
      </c>
      <c r="G133" t="s">
        <v>412</v>
      </c>
      <c r="H133" t="s">
        <v>325</v>
      </c>
      <c r="I133">
        <v>15500000000</v>
      </c>
      <c r="J133" t="s">
        <v>414</v>
      </c>
      <c r="K133" t="s">
        <v>356</v>
      </c>
      <c r="L133" t="s">
        <v>356</v>
      </c>
      <c r="M133" t="s">
        <v>356</v>
      </c>
      <c r="N133">
        <v>15500</v>
      </c>
    </row>
    <row r="134" spans="1:14">
      <c r="A134" s="90">
        <v>45274</v>
      </c>
      <c r="B134" s="90">
        <v>45412</v>
      </c>
      <c r="C134" t="s">
        <v>3</v>
      </c>
      <c r="D134" t="s">
        <v>418</v>
      </c>
      <c r="E134" t="s">
        <v>410</v>
      </c>
      <c r="F134" t="s">
        <v>411</v>
      </c>
      <c r="G134" t="s">
        <v>412</v>
      </c>
      <c r="H134" t="s">
        <v>329</v>
      </c>
      <c r="I134">
        <v>13500000000</v>
      </c>
      <c r="J134" t="s">
        <v>414</v>
      </c>
      <c r="K134" t="s">
        <v>356</v>
      </c>
      <c r="L134" t="s">
        <v>356</v>
      </c>
      <c r="M134" t="s">
        <v>356</v>
      </c>
      <c r="N134">
        <v>13500</v>
      </c>
    </row>
    <row r="135" spans="1:14">
      <c r="A135" s="90">
        <v>45274</v>
      </c>
      <c r="B135" s="90">
        <v>45412</v>
      </c>
      <c r="C135" t="s">
        <v>3</v>
      </c>
      <c r="D135" t="s">
        <v>418</v>
      </c>
      <c r="E135" t="s">
        <v>410</v>
      </c>
      <c r="F135" t="s">
        <v>411</v>
      </c>
      <c r="G135" t="s">
        <v>412</v>
      </c>
      <c r="H135" t="s">
        <v>415</v>
      </c>
      <c r="I135">
        <v>8500000000</v>
      </c>
      <c r="J135" t="s">
        <v>414</v>
      </c>
      <c r="K135" t="s">
        <v>356</v>
      </c>
      <c r="L135" t="s">
        <v>356</v>
      </c>
      <c r="M135" t="s">
        <v>356</v>
      </c>
      <c r="N135">
        <v>8500</v>
      </c>
    </row>
    <row r="136" spans="1:14">
      <c r="A136" s="90">
        <v>45274</v>
      </c>
      <c r="B136" s="90">
        <v>45412</v>
      </c>
      <c r="C136" t="s">
        <v>3</v>
      </c>
      <c r="D136" t="s">
        <v>418</v>
      </c>
      <c r="E136" t="s">
        <v>410</v>
      </c>
      <c r="F136" t="s">
        <v>411</v>
      </c>
      <c r="G136" t="s">
        <v>412</v>
      </c>
      <c r="H136" t="s">
        <v>416</v>
      </c>
      <c r="I136">
        <v>49.82</v>
      </c>
      <c r="J136" t="s">
        <v>414</v>
      </c>
      <c r="K136" t="s">
        <v>356</v>
      </c>
      <c r="L136" t="s">
        <v>356</v>
      </c>
      <c r="M136" t="s">
        <v>356</v>
      </c>
      <c r="N136">
        <v>49.82</v>
      </c>
    </row>
    <row r="137" spans="1:14">
      <c r="A137" s="90">
        <v>45274</v>
      </c>
      <c r="B137" s="90">
        <v>45596</v>
      </c>
      <c r="C137" t="s">
        <v>2</v>
      </c>
      <c r="D137" t="s">
        <v>418</v>
      </c>
      <c r="E137" t="s">
        <v>410</v>
      </c>
      <c r="F137" t="s">
        <v>411</v>
      </c>
      <c r="G137" t="s">
        <v>412</v>
      </c>
      <c r="H137" t="s">
        <v>309</v>
      </c>
      <c r="I137">
        <v>357000000000</v>
      </c>
      <c r="J137" t="s">
        <v>414</v>
      </c>
      <c r="K137" t="s">
        <v>356</v>
      </c>
      <c r="L137" t="s">
        <v>422</v>
      </c>
      <c r="M137" t="s">
        <v>356</v>
      </c>
      <c r="N137">
        <v>357000</v>
      </c>
    </row>
    <row r="138" spans="1:14">
      <c r="A138" s="90">
        <v>45274</v>
      </c>
      <c r="B138" s="90">
        <v>45596</v>
      </c>
      <c r="C138" t="s">
        <v>2</v>
      </c>
      <c r="D138" t="s">
        <v>418</v>
      </c>
      <c r="E138" t="s">
        <v>410</v>
      </c>
      <c r="F138" t="s">
        <v>411</v>
      </c>
      <c r="G138" t="s">
        <v>412</v>
      </c>
      <c r="H138" t="s">
        <v>325</v>
      </c>
      <c r="I138">
        <v>35000000000</v>
      </c>
      <c r="J138" t="s">
        <v>414</v>
      </c>
      <c r="K138" t="s">
        <v>356</v>
      </c>
      <c r="L138" t="s">
        <v>422</v>
      </c>
      <c r="M138" t="s">
        <v>356</v>
      </c>
      <c r="N138">
        <v>35000</v>
      </c>
    </row>
    <row r="139" spans="1:14">
      <c r="A139" s="90">
        <v>45274</v>
      </c>
      <c r="B139" s="90">
        <v>45596</v>
      </c>
      <c r="C139" t="s">
        <v>2</v>
      </c>
      <c r="D139" t="s">
        <v>418</v>
      </c>
      <c r="E139" t="s">
        <v>410</v>
      </c>
      <c r="F139" t="s">
        <v>411</v>
      </c>
      <c r="G139" t="s">
        <v>412</v>
      </c>
      <c r="H139" t="s">
        <v>329</v>
      </c>
      <c r="I139">
        <v>31000000000</v>
      </c>
      <c r="J139" t="s">
        <v>414</v>
      </c>
      <c r="K139" t="s">
        <v>356</v>
      </c>
      <c r="L139" t="s">
        <v>422</v>
      </c>
      <c r="M139" t="s">
        <v>356</v>
      </c>
      <c r="N139">
        <v>31000</v>
      </c>
    </row>
    <row r="140" spans="1:14">
      <c r="A140" s="90">
        <v>45274</v>
      </c>
      <c r="B140" s="90">
        <v>45596</v>
      </c>
      <c r="C140" t="s">
        <v>2</v>
      </c>
      <c r="D140" t="s">
        <v>418</v>
      </c>
      <c r="E140" t="s">
        <v>410</v>
      </c>
      <c r="F140" t="s">
        <v>411</v>
      </c>
      <c r="G140" t="s">
        <v>412</v>
      </c>
      <c r="H140" t="s">
        <v>415</v>
      </c>
      <c r="I140">
        <v>20000000000</v>
      </c>
      <c r="J140" t="s">
        <v>414</v>
      </c>
      <c r="K140" t="s">
        <v>356</v>
      </c>
      <c r="L140" t="s">
        <v>422</v>
      </c>
      <c r="M140" t="s">
        <v>356</v>
      </c>
      <c r="N140">
        <v>20000</v>
      </c>
    </row>
    <row r="141" spans="1:14">
      <c r="A141" s="90">
        <v>45274</v>
      </c>
      <c r="B141" s="90">
        <v>45596</v>
      </c>
      <c r="C141" t="s">
        <v>2</v>
      </c>
      <c r="D141" t="s">
        <v>418</v>
      </c>
      <c r="E141" t="s">
        <v>410</v>
      </c>
      <c r="F141" t="s">
        <v>411</v>
      </c>
      <c r="G141" t="s">
        <v>412</v>
      </c>
      <c r="H141" t="s">
        <v>416</v>
      </c>
      <c r="I141">
        <v>117.23</v>
      </c>
      <c r="J141" t="s">
        <v>414</v>
      </c>
      <c r="K141" t="s">
        <v>356</v>
      </c>
      <c r="L141" t="s">
        <v>422</v>
      </c>
      <c r="M141" t="s">
        <v>356</v>
      </c>
      <c r="N141">
        <v>117.23</v>
      </c>
    </row>
    <row r="142" spans="1:14">
      <c r="A142" s="90">
        <v>45365</v>
      </c>
      <c r="B142" s="90">
        <v>45596</v>
      </c>
      <c r="C142" t="s">
        <v>5</v>
      </c>
      <c r="D142" t="s">
        <v>420</v>
      </c>
      <c r="E142" t="s">
        <v>410</v>
      </c>
      <c r="F142" t="s">
        <v>411</v>
      </c>
      <c r="G142" t="s">
        <v>412</v>
      </c>
      <c r="H142" t="s">
        <v>346</v>
      </c>
      <c r="I142">
        <v>0</v>
      </c>
      <c r="J142" t="s">
        <v>413</v>
      </c>
      <c r="K142" t="s">
        <v>356</v>
      </c>
      <c r="L142" t="s">
        <v>356</v>
      </c>
      <c r="M142" t="s">
        <v>356</v>
      </c>
      <c r="N142">
        <v>0</v>
      </c>
    </row>
    <row r="143" spans="1:14">
      <c r="A143" s="90">
        <v>45365</v>
      </c>
      <c r="B143" s="90">
        <v>45596</v>
      </c>
      <c r="C143" t="s">
        <v>408</v>
      </c>
      <c r="D143" t="s">
        <v>420</v>
      </c>
      <c r="E143" t="s">
        <v>410</v>
      </c>
      <c r="F143" t="s">
        <v>411</v>
      </c>
      <c r="G143" t="s">
        <v>412</v>
      </c>
      <c r="H143" t="s">
        <v>346</v>
      </c>
      <c r="I143">
        <v>5</v>
      </c>
      <c r="J143" t="s">
        <v>413</v>
      </c>
      <c r="K143" t="s">
        <v>356</v>
      </c>
      <c r="L143" t="s">
        <v>356</v>
      </c>
      <c r="M143" t="s">
        <v>356</v>
      </c>
      <c r="N143">
        <v>5</v>
      </c>
    </row>
    <row r="144" spans="1:14">
      <c r="A144" s="90">
        <v>45365</v>
      </c>
      <c r="B144" s="90">
        <v>45596</v>
      </c>
      <c r="C144" t="s">
        <v>2</v>
      </c>
      <c r="D144" t="s">
        <v>420</v>
      </c>
      <c r="E144" t="s">
        <v>410</v>
      </c>
      <c r="F144" t="s">
        <v>411</v>
      </c>
      <c r="G144" t="s">
        <v>412</v>
      </c>
      <c r="H144" t="s">
        <v>346</v>
      </c>
      <c r="I144">
        <v>5</v>
      </c>
      <c r="J144" t="s">
        <v>413</v>
      </c>
      <c r="K144" t="s">
        <v>356</v>
      </c>
      <c r="L144" t="s">
        <v>422</v>
      </c>
      <c r="M144" t="s">
        <v>356</v>
      </c>
      <c r="N144">
        <v>5</v>
      </c>
    </row>
    <row r="145" spans="1:14">
      <c r="A145" s="90">
        <v>45365</v>
      </c>
      <c r="B145" s="90">
        <v>45412</v>
      </c>
      <c r="C145" t="s">
        <v>3</v>
      </c>
      <c r="D145" t="s">
        <v>420</v>
      </c>
      <c r="E145" t="s">
        <v>410</v>
      </c>
      <c r="F145" t="s">
        <v>411</v>
      </c>
      <c r="G145" t="s">
        <v>412</v>
      </c>
      <c r="H145" t="s">
        <v>309</v>
      </c>
      <c r="I145">
        <v>170000000000</v>
      </c>
      <c r="J145" t="s">
        <v>414</v>
      </c>
      <c r="K145" t="s">
        <v>356</v>
      </c>
      <c r="L145" t="s">
        <v>356</v>
      </c>
      <c r="M145" t="s">
        <v>356</v>
      </c>
      <c r="N145">
        <v>170000</v>
      </c>
    </row>
    <row r="146" spans="1:14">
      <c r="A146" s="90">
        <v>45365</v>
      </c>
      <c r="B146" s="90">
        <v>45412</v>
      </c>
      <c r="C146" t="s">
        <v>3</v>
      </c>
      <c r="D146" t="s">
        <v>420</v>
      </c>
      <c r="E146" t="s">
        <v>410</v>
      </c>
      <c r="F146" t="s">
        <v>411</v>
      </c>
      <c r="G146" t="s">
        <v>412</v>
      </c>
      <c r="H146" t="s">
        <v>325</v>
      </c>
      <c r="I146">
        <v>15500000000</v>
      </c>
      <c r="J146" t="s">
        <v>414</v>
      </c>
      <c r="K146" t="s">
        <v>356</v>
      </c>
      <c r="L146" t="s">
        <v>356</v>
      </c>
      <c r="M146" t="s">
        <v>356</v>
      </c>
      <c r="N146">
        <v>15500</v>
      </c>
    </row>
    <row r="147" spans="1:14">
      <c r="A147" s="90">
        <v>45365</v>
      </c>
      <c r="B147" s="90">
        <v>45412</v>
      </c>
      <c r="C147" t="s">
        <v>3</v>
      </c>
      <c r="D147" t="s">
        <v>420</v>
      </c>
      <c r="E147" t="s">
        <v>410</v>
      </c>
      <c r="F147" t="s">
        <v>411</v>
      </c>
      <c r="G147" t="s">
        <v>412</v>
      </c>
      <c r="H147" t="s">
        <v>329</v>
      </c>
      <c r="I147">
        <v>13500000000</v>
      </c>
      <c r="J147" t="s">
        <v>414</v>
      </c>
      <c r="K147" t="s">
        <v>356</v>
      </c>
      <c r="L147" t="s">
        <v>356</v>
      </c>
      <c r="M147" t="s">
        <v>356</v>
      </c>
      <c r="N147">
        <v>13500</v>
      </c>
    </row>
    <row r="148" spans="1:14">
      <c r="A148" s="90">
        <v>45365</v>
      </c>
      <c r="B148" s="90">
        <v>45412</v>
      </c>
      <c r="C148" t="s">
        <v>3</v>
      </c>
      <c r="D148" t="s">
        <v>420</v>
      </c>
      <c r="E148" t="s">
        <v>410</v>
      </c>
      <c r="F148" t="s">
        <v>411</v>
      </c>
      <c r="G148" t="s">
        <v>412</v>
      </c>
      <c r="H148" t="s">
        <v>415</v>
      </c>
      <c r="I148">
        <v>8500000000</v>
      </c>
      <c r="J148" t="s">
        <v>414</v>
      </c>
      <c r="K148" t="s">
        <v>356</v>
      </c>
      <c r="L148" t="s">
        <v>356</v>
      </c>
      <c r="M148" t="s">
        <v>356</v>
      </c>
      <c r="N148">
        <v>8500</v>
      </c>
    </row>
    <row r="149" spans="1:14">
      <c r="A149" s="90">
        <v>45365</v>
      </c>
      <c r="B149" s="90">
        <v>45412</v>
      </c>
      <c r="C149" t="s">
        <v>3</v>
      </c>
      <c r="D149" t="s">
        <v>420</v>
      </c>
      <c r="E149" t="s">
        <v>410</v>
      </c>
      <c r="F149" t="s">
        <v>411</v>
      </c>
      <c r="G149" t="s">
        <v>412</v>
      </c>
      <c r="H149" t="s">
        <v>416</v>
      </c>
      <c r="I149">
        <v>49.82</v>
      </c>
      <c r="J149" t="s">
        <v>414</v>
      </c>
      <c r="K149" t="s">
        <v>356</v>
      </c>
      <c r="L149" t="s">
        <v>356</v>
      </c>
      <c r="M149" t="s">
        <v>356</v>
      </c>
      <c r="N149">
        <v>49.82</v>
      </c>
    </row>
    <row r="150" spans="1:14">
      <c r="A150" s="90">
        <v>45365</v>
      </c>
      <c r="B150" s="90">
        <v>45596</v>
      </c>
      <c r="C150" t="s">
        <v>2</v>
      </c>
      <c r="D150" t="s">
        <v>420</v>
      </c>
      <c r="E150" t="s">
        <v>410</v>
      </c>
      <c r="F150" t="s">
        <v>411</v>
      </c>
      <c r="G150" t="s">
        <v>412</v>
      </c>
      <c r="H150" t="s">
        <v>309</v>
      </c>
      <c r="I150">
        <v>357000000000</v>
      </c>
      <c r="J150" t="s">
        <v>414</v>
      </c>
      <c r="K150" t="s">
        <v>356</v>
      </c>
      <c r="L150" t="s">
        <v>422</v>
      </c>
      <c r="M150" t="s">
        <v>356</v>
      </c>
      <c r="N150">
        <v>357000</v>
      </c>
    </row>
    <row r="151" spans="1:14">
      <c r="A151" s="90">
        <v>45365</v>
      </c>
      <c r="B151" s="90">
        <v>45596</v>
      </c>
      <c r="C151" t="s">
        <v>2</v>
      </c>
      <c r="D151" t="s">
        <v>420</v>
      </c>
      <c r="E151" t="s">
        <v>410</v>
      </c>
      <c r="F151" t="s">
        <v>411</v>
      </c>
      <c r="G151" t="s">
        <v>412</v>
      </c>
      <c r="H151" t="s">
        <v>325</v>
      </c>
      <c r="I151">
        <v>35000000000</v>
      </c>
      <c r="J151" t="s">
        <v>414</v>
      </c>
      <c r="K151" t="s">
        <v>356</v>
      </c>
      <c r="L151" t="s">
        <v>422</v>
      </c>
      <c r="M151" t="s">
        <v>356</v>
      </c>
      <c r="N151">
        <v>35000</v>
      </c>
    </row>
    <row r="152" spans="1:14">
      <c r="A152" s="90">
        <v>45365</v>
      </c>
      <c r="B152" s="90">
        <v>45596</v>
      </c>
      <c r="C152" t="s">
        <v>2</v>
      </c>
      <c r="D152" t="s">
        <v>420</v>
      </c>
      <c r="E152" t="s">
        <v>410</v>
      </c>
      <c r="F152" t="s">
        <v>411</v>
      </c>
      <c r="G152" t="s">
        <v>412</v>
      </c>
      <c r="H152" t="s">
        <v>329</v>
      </c>
      <c r="I152">
        <v>31000000000</v>
      </c>
      <c r="J152" t="s">
        <v>414</v>
      </c>
      <c r="K152" t="s">
        <v>356</v>
      </c>
      <c r="L152" t="s">
        <v>422</v>
      </c>
      <c r="M152" t="s">
        <v>356</v>
      </c>
      <c r="N152">
        <v>31000</v>
      </c>
    </row>
    <row r="153" spans="1:14">
      <c r="A153" s="90">
        <v>45365</v>
      </c>
      <c r="B153" s="90">
        <v>45596</v>
      </c>
      <c r="C153" t="s">
        <v>2</v>
      </c>
      <c r="D153" t="s">
        <v>420</v>
      </c>
      <c r="E153" t="s">
        <v>410</v>
      </c>
      <c r="F153" t="s">
        <v>411</v>
      </c>
      <c r="G153" t="s">
        <v>412</v>
      </c>
      <c r="H153" t="s">
        <v>415</v>
      </c>
      <c r="I153">
        <v>20000000000</v>
      </c>
      <c r="J153" t="s">
        <v>414</v>
      </c>
      <c r="K153" t="s">
        <v>356</v>
      </c>
      <c r="L153" t="s">
        <v>422</v>
      </c>
      <c r="M153" t="s">
        <v>356</v>
      </c>
      <c r="N153">
        <v>20000</v>
      </c>
    </row>
    <row r="154" spans="1:14">
      <c r="A154" s="90">
        <v>45365</v>
      </c>
      <c r="B154" s="90">
        <v>45596</v>
      </c>
      <c r="C154" t="s">
        <v>2</v>
      </c>
      <c r="D154" t="s">
        <v>420</v>
      </c>
      <c r="E154" t="s">
        <v>410</v>
      </c>
      <c r="F154" t="s">
        <v>411</v>
      </c>
      <c r="G154" t="s">
        <v>412</v>
      </c>
      <c r="H154" t="s">
        <v>416</v>
      </c>
      <c r="I154">
        <v>117.23</v>
      </c>
      <c r="J154" t="s">
        <v>414</v>
      </c>
      <c r="K154" t="s">
        <v>356</v>
      </c>
      <c r="L154" t="s">
        <v>422</v>
      </c>
      <c r="M154" t="s">
        <v>356</v>
      </c>
      <c r="N154">
        <v>117.23</v>
      </c>
    </row>
    <row r="155" spans="1:14">
      <c r="A155" s="90">
        <v>45457</v>
      </c>
      <c r="B155" s="90">
        <v>45596</v>
      </c>
      <c r="C155" t="s">
        <v>408</v>
      </c>
      <c r="D155" t="s">
        <v>409</v>
      </c>
      <c r="E155" t="s">
        <v>410</v>
      </c>
      <c r="F155" t="s">
        <v>411</v>
      </c>
      <c r="G155" t="s">
        <v>412</v>
      </c>
      <c r="H155" t="s">
        <v>346</v>
      </c>
      <c r="I155">
        <v>5</v>
      </c>
      <c r="J155" t="s">
        <v>413</v>
      </c>
      <c r="K155" t="s">
        <v>356</v>
      </c>
      <c r="L155" t="s">
        <v>356</v>
      </c>
      <c r="M155" t="s">
        <v>356</v>
      </c>
      <c r="N155">
        <v>5</v>
      </c>
    </row>
    <row r="156" spans="1:14">
      <c r="A156" s="90">
        <v>45457</v>
      </c>
      <c r="B156" s="90">
        <v>45596</v>
      </c>
      <c r="C156" t="s">
        <v>2</v>
      </c>
      <c r="D156" t="s">
        <v>409</v>
      </c>
      <c r="E156" t="s">
        <v>410</v>
      </c>
      <c r="F156" t="s">
        <v>411</v>
      </c>
      <c r="G156" t="s">
        <v>412</v>
      </c>
      <c r="H156" t="s">
        <v>346</v>
      </c>
      <c r="I156">
        <v>5</v>
      </c>
      <c r="J156" t="s">
        <v>413</v>
      </c>
      <c r="K156" t="s">
        <v>356</v>
      </c>
      <c r="L156" t="s">
        <v>422</v>
      </c>
      <c r="M156" t="s">
        <v>356</v>
      </c>
      <c r="N156">
        <v>5</v>
      </c>
    </row>
    <row r="157" spans="1:14">
      <c r="A157" s="90">
        <v>45457</v>
      </c>
      <c r="B157" s="90">
        <v>45596</v>
      </c>
      <c r="C157" t="s">
        <v>2</v>
      </c>
      <c r="D157" t="s">
        <v>409</v>
      </c>
      <c r="E157" t="s">
        <v>410</v>
      </c>
      <c r="F157" t="s">
        <v>411</v>
      </c>
      <c r="G157" t="s">
        <v>412</v>
      </c>
      <c r="H157" t="s">
        <v>309</v>
      </c>
      <c r="I157">
        <v>357000000000</v>
      </c>
      <c r="J157" t="s">
        <v>414</v>
      </c>
      <c r="K157" t="s">
        <v>356</v>
      </c>
      <c r="L157" t="s">
        <v>422</v>
      </c>
      <c r="M157" t="s">
        <v>309</v>
      </c>
      <c r="N157">
        <v>357000</v>
      </c>
    </row>
    <row r="158" spans="1:14">
      <c r="A158" s="90">
        <v>45457</v>
      </c>
      <c r="B158" s="90">
        <v>45596</v>
      </c>
      <c r="C158" t="s">
        <v>2</v>
      </c>
      <c r="D158" t="s">
        <v>409</v>
      </c>
      <c r="E158" t="s">
        <v>410</v>
      </c>
      <c r="F158" t="s">
        <v>411</v>
      </c>
      <c r="G158" t="s">
        <v>412</v>
      </c>
      <c r="H158" t="s">
        <v>325</v>
      </c>
      <c r="I158">
        <v>35000000000</v>
      </c>
      <c r="J158" t="s">
        <v>414</v>
      </c>
      <c r="K158" t="s">
        <v>356</v>
      </c>
      <c r="L158" t="s">
        <v>422</v>
      </c>
      <c r="M158" t="s">
        <v>325</v>
      </c>
      <c r="N158">
        <v>35000</v>
      </c>
    </row>
    <row r="159" spans="1:14">
      <c r="A159" s="90">
        <v>45457</v>
      </c>
      <c r="B159" s="90">
        <v>45596</v>
      </c>
      <c r="C159" t="s">
        <v>2</v>
      </c>
      <c r="D159" t="s">
        <v>409</v>
      </c>
      <c r="E159" t="s">
        <v>410</v>
      </c>
      <c r="F159" t="s">
        <v>411</v>
      </c>
      <c r="G159" t="s">
        <v>412</v>
      </c>
      <c r="H159" t="s">
        <v>329</v>
      </c>
      <c r="I159">
        <v>31000000000</v>
      </c>
      <c r="J159" t="s">
        <v>414</v>
      </c>
      <c r="K159" t="s">
        <v>356</v>
      </c>
      <c r="L159" t="s">
        <v>422</v>
      </c>
      <c r="M159" t="s">
        <v>329</v>
      </c>
      <c r="N159">
        <v>31000</v>
      </c>
    </row>
    <row r="160" spans="1:14">
      <c r="A160" s="90">
        <v>45457</v>
      </c>
      <c r="B160" s="90">
        <v>45596</v>
      </c>
      <c r="C160" t="s">
        <v>2</v>
      </c>
      <c r="D160" t="s">
        <v>409</v>
      </c>
      <c r="E160" t="s">
        <v>410</v>
      </c>
      <c r="F160" t="s">
        <v>411</v>
      </c>
      <c r="G160" t="s">
        <v>412</v>
      </c>
      <c r="H160" t="s">
        <v>415</v>
      </c>
      <c r="I160">
        <v>20000000000</v>
      </c>
      <c r="J160" t="s">
        <v>414</v>
      </c>
      <c r="K160" t="s">
        <v>356</v>
      </c>
      <c r="L160" t="s">
        <v>422</v>
      </c>
      <c r="M160" t="s">
        <v>415</v>
      </c>
      <c r="N160">
        <v>20000</v>
      </c>
    </row>
    <row r="161" spans="1:14">
      <c r="A161" s="90">
        <v>45457</v>
      </c>
      <c r="B161" s="90">
        <v>45596</v>
      </c>
      <c r="C161" t="s">
        <v>2</v>
      </c>
      <c r="D161" t="s">
        <v>409</v>
      </c>
      <c r="E161" t="s">
        <v>410</v>
      </c>
      <c r="F161" t="s">
        <v>411</v>
      </c>
      <c r="G161" t="s">
        <v>412</v>
      </c>
      <c r="H161" t="s">
        <v>416</v>
      </c>
      <c r="I161">
        <v>117.23</v>
      </c>
      <c r="J161" t="s">
        <v>414</v>
      </c>
      <c r="K161" t="s">
        <v>356</v>
      </c>
      <c r="L161" t="s">
        <v>422</v>
      </c>
      <c r="M161" t="s">
        <v>416</v>
      </c>
      <c r="N161">
        <v>117.23</v>
      </c>
    </row>
    <row r="162" spans="1:14">
      <c r="A162" s="90"/>
      <c r="B162" s="90"/>
      <c r="C162"/>
      <c r="D162"/>
      <c r="E162"/>
      <c r="F162"/>
      <c r="G162"/>
      <c r="H162"/>
      <c r="I162"/>
      <c r="J162"/>
      <c r="K162"/>
      <c r="L162"/>
      <c r="M162"/>
    </row>
    <row r="163" spans="1:14">
      <c r="A163" s="90"/>
      <c r="B163" s="90"/>
      <c r="C163"/>
      <c r="D163"/>
      <c r="E163"/>
      <c r="F163"/>
      <c r="G163"/>
      <c r="H163"/>
      <c r="I163"/>
      <c r="J163"/>
      <c r="K163"/>
      <c r="L163"/>
      <c r="M163"/>
    </row>
    <row r="164" spans="1:14">
      <c r="A164" s="90"/>
      <c r="B164" s="90"/>
      <c r="C164"/>
      <c r="D164"/>
      <c r="E164"/>
      <c r="F164"/>
      <c r="G164"/>
      <c r="H164"/>
      <c r="I164"/>
      <c r="J164"/>
      <c r="K164"/>
      <c r="L164"/>
      <c r="M164"/>
    </row>
    <row r="165" spans="1:14">
      <c r="A165" s="90"/>
      <c r="B165" s="90"/>
      <c r="C165"/>
      <c r="D165"/>
      <c r="E165"/>
      <c r="F165"/>
      <c r="G165"/>
      <c r="H165"/>
      <c r="I165"/>
      <c r="J165"/>
      <c r="K165"/>
      <c r="L165"/>
      <c r="M165"/>
    </row>
    <row r="166" spans="1:14">
      <c r="A166" s="90"/>
      <c r="B166" s="90"/>
      <c r="C166"/>
      <c r="D166"/>
      <c r="E166"/>
      <c r="F166"/>
      <c r="G166"/>
      <c r="H166"/>
      <c r="I166"/>
      <c r="J166"/>
      <c r="K166"/>
      <c r="L166"/>
      <c r="M166"/>
    </row>
    <row r="167" spans="1:14">
      <c r="A167" s="90"/>
      <c r="B167" s="90"/>
      <c r="C167"/>
      <c r="D167"/>
      <c r="E167"/>
      <c r="F167"/>
      <c r="G167"/>
      <c r="H167"/>
      <c r="I167"/>
      <c r="J167"/>
      <c r="K167"/>
      <c r="L167"/>
      <c r="M167"/>
    </row>
    <row r="168" spans="1:14">
      <c r="A168" s="90"/>
      <c r="B168" s="90"/>
      <c r="C168"/>
      <c r="D168"/>
      <c r="E168"/>
      <c r="F168"/>
      <c r="G168"/>
      <c r="H168"/>
      <c r="I168"/>
      <c r="J168"/>
      <c r="K168"/>
      <c r="L168"/>
      <c r="M168"/>
    </row>
    <row r="169" spans="1:14">
      <c r="A169" s="90"/>
      <c r="B169" s="90"/>
      <c r="C169"/>
      <c r="D169"/>
      <c r="E169"/>
      <c r="F169"/>
      <c r="G169"/>
      <c r="H169"/>
      <c r="I169"/>
      <c r="J169"/>
      <c r="K169"/>
      <c r="L169"/>
      <c r="M169"/>
    </row>
    <row r="170" spans="1:14">
      <c r="A170" s="90"/>
      <c r="B170" s="90"/>
      <c r="C170"/>
      <c r="D170"/>
      <c r="E170"/>
      <c r="F170"/>
      <c r="G170"/>
      <c r="H170"/>
      <c r="I170"/>
      <c r="J170"/>
      <c r="K170"/>
      <c r="L170"/>
      <c r="M170"/>
    </row>
    <row r="171" spans="1:14">
      <c r="A171" s="90"/>
      <c r="B171" s="90"/>
      <c r="C171"/>
      <c r="D171"/>
      <c r="E171"/>
      <c r="F171"/>
      <c r="G171"/>
      <c r="H171"/>
      <c r="I171"/>
      <c r="J171"/>
      <c r="K171"/>
      <c r="L171"/>
      <c r="M171"/>
    </row>
    <row r="172" spans="1:14">
      <c r="A172" s="90"/>
      <c r="B172" s="90"/>
      <c r="C172"/>
      <c r="D172"/>
      <c r="E172"/>
      <c r="F172"/>
      <c r="G172"/>
      <c r="H172"/>
      <c r="I172"/>
      <c r="J172"/>
      <c r="K172"/>
      <c r="L172"/>
      <c r="M172"/>
    </row>
    <row r="173" spans="1:14">
      <c r="A173" s="90"/>
      <c r="B173" s="90"/>
      <c r="C173"/>
      <c r="D173"/>
      <c r="E173"/>
      <c r="F173"/>
      <c r="G173"/>
      <c r="H173"/>
      <c r="I173"/>
      <c r="J173"/>
      <c r="K173"/>
      <c r="L173"/>
      <c r="M173"/>
    </row>
    <row r="174" spans="1:14">
      <c r="A174" s="90"/>
      <c r="B174" s="90"/>
      <c r="C174"/>
      <c r="D174"/>
      <c r="E174"/>
      <c r="F174"/>
      <c r="G174"/>
      <c r="H174"/>
      <c r="I174"/>
      <c r="J174"/>
      <c r="K174"/>
      <c r="L174"/>
      <c r="M174"/>
    </row>
    <row r="175" spans="1:14">
      <c r="A175" s="90"/>
      <c r="B175" s="90"/>
      <c r="C175"/>
      <c r="D175"/>
      <c r="E175"/>
      <c r="F175"/>
      <c r="G175"/>
      <c r="H175"/>
      <c r="I175"/>
      <c r="J175"/>
      <c r="K175"/>
      <c r="L175"/>
      <c r="M175"/>
    </row>
    <row r="176" spans="1:14">
      <c r="A176" s="90"/>
      <c r="B176" s="90"/>
      <c r="C176"/>
      <c r="D176"/>
      <c r="E176"/>
      <c r="F176"/>
      <c r="G176"/>
      <c r="H176"/>
      <c r="I176"/>
      <c r="J176"/>
      <c r="K176"/>
      <c r="L176"/>
      <c r="M176"/>
    </row>
    <row r="177" spans="1:13">
      <c r="A177" s="90"/>
      <c r="B177" s="90"/>
      <c r="C177"/>
      <c r="D177"/>
      <c r="E177"/>
      <c r="F177"/>
      <c r="G177"/>
      <c r="H177"/>
      <c r="I177"/>
      <c r="J177"/>
      <c r="K177"/>
      <c r="L177"/>
      <c r="M177"/>
    </row>
    <row r="178" spans="1:13">
      <c r="A178" s="90"/>
      <c r="B178" s="90"/>
      <c r="C178"/>
      <c r="D178"/>
      <c r="E178"/>
      <c r="F178"/>
      <c r="G178"/>
      <c r="H178"/>
      <c r="I178"/>
      <c r="J178"/>
      <c r="K178"/>
      <c r="L178"/>
      <c r="M178"/>
    </row>
    <row r="179" spans="1:13">
      <c r="A179" s="90"/>
      <c r="B179" s="90"/>
      <c r="C179"/>
      <c r="D179"/>
      <c r="E179"/>
      <c r="F179"/>
      <c r="G179"/>
      <c r="H179"/>
      <c r="I179"/>
      <c r="J179"/>
      <c r="K179"/>
      <c r="L179"/>
      <c r="M179"/>
    </row>
    <row r="180" spans="1:13">
      <c r="A180" s="90"/>
      <c r="B180" s="90"/>
      <c r="C180"/>
      <c r="D180"/>
      <c r="E180"/>
      <c r="F180"/>
      <c r="G180"/>
      <c r="H180"/>
      <c r="I180"/>
      <c r="J180"/>
      <c r="K180"/>
      <c r="L180"/>
      <c r="M180"/>
    </row>
    <row r="181" spans="1:13">
      <c r="A181" s="90"/>
      <c r="B181" s="90"/>
      <c r="C181"/>
      <c r="D181"/>
      <c r="E181"/>
      <c r="F181"/>
      <c r="G181"/>
      <c r="H181"/>
      <c r="I181"/>
      <c r="J181"/>
      <c r="K181"/>
      <c r="L181"/>
      <c r="M181"/>
    </row>
    <row r="182" spans="1:13">
      <c r="A182" s="90"/>
      <c r="B182" s="90"/>
      <c r="C182"/>
      <c r="D182"/>
      <c r="E182"/>
      <c r="F182"/>
      <c r="G182"/>
      <c r="H182"/>
      <c r="I182"/>
      <c r="J182"/>
      <c r="K182"/>
      <c r="L182"/>
      <c r="M182"/>
    </row>
    <row r="183" spans="1:13">
      <c r="A183" s="90"/>
      <c r="B183" s="90"/>
      <c r="C183"/>
      <c r="D183"/>
      <c r="E183"/>
      <c r="F183"/>
      <c r="G183"/>
      <c r="H183"/>
      <c r="I183"/>
      <c r="J183"/>
      <c r="K183"/>
      <c r="L183"/>
      <c r="M183"/>
    </row>
    <row r="184" spans="1:13">
      <c r="A184" s="90"/>
      <c r="B184" s="90"/>
      <c r="C184"/>
      <c r="D184"/>
      <c r="E184"/>
      <c r="F184"/>
      <c r="G184"/>
      <c r="H184"/>
      <c r="I184"/>
      <c r="J184"/>
      <c r="K184"/>
      <c r="L184"/>
      <c r="M184"/>
    </row>
    <row r="185" spans="1:13">
      <c r="A185" s="90"/>
      <c r="B185" s="90"/>
      <c r="C185"/>
      <c r="D185"/>
      <c r="E185"/>
      <c r="F185"/>
      <c r="G185"/>
      <c r="H185"/>
      <c r="I185"/>
      <c r="J185"/>
      <c r="K185"/>
      <c r="L185"/>
      <c r="M185"/>
    </row>
    <row r="186" spans="1:13">
      <c r="A186" s="90"/>
      <c r="B186" s="90"/>
      <c r="C186"/>
      <c r="D186"/>
      <c r="E186"/>
      <c r="F186"/>
      <c r="G186"/>
      <c r="H186"/>
      <c r="I186"/>
      <c r="J186"/>
      <c r="K186"/>
      <c r="L186"/>
      <c r="M186"/>
    </row>
    <row r="187" spans="1:13">
      <c r="A187" s="90"/>
      <c r="B187" s="90"/>
      <c r="C187"/>
      <c r="D187"/>
      <c r="E187"/>
      <c r="F187"/>
      <c r="G187"/>
      <c r="H187"/>
      <c r="I187"/>
      <c r="J187"/>
      <c r="K187"/>
      <c r="L187"/>
      <c r="M187"/>
    </row>
    <row r="188" spans="1:13">
      <c r="A188" s="90"/>
      <c r="B188" s="90"/>
      <c r="C188"/>
      <c r="D188"/>
      <c r="E188"/>
      <c r="F188"/>
      <c r="G188"/>
      <c r="H188"/>
      <c r="I188"/>
      <c r="J188"/>
      <c r="K188"/>
      <c r="L188"/>
      <c r="M188"/>
    </row>
    <row r="189" spans="1:13">
      <c r="A189" s="90"/>
      <c r="B189" s="90"/>
      <c r="C189"/>
      <c r="D189"/>
      <c r="E189"/>
      <c r="F189"/>
      <c r="G189"/>
      <c r="H189"/>
      <c r="I189"/>
      <c r="J189"/>
      <c r="K189"/>
      <c r="L189"/>
      <c r="M189"/>
    </row>
    <row r="190" spans="1:13">
      <c r="A190" s="90"/>
      <c r="B190" s="90"/>
      <c r="C190"/>
      <c r="D190"/>
      <c r="E190"/>
      <c r="F190"/>
      <c r="G190"/>
      <c r="H190"/>
      <c r="I190"/>
      <c r="J190"/>
      <c r="K190"/>
      <c r="L190"/>
      <c r="M190"/>
    </row>
    <row r="191" spans="1:13">
      <c r="A191" s="90"/>
      <c r="B191" s="90"/>
      <c r="C191"/>
      <c r="D191"/>
      <c r="E191"/>
      <c r="F191"/>
      <c r="G191"/>
      <c r="H191"/>
      <c r="I191"/>
      <c r="J191"/>
      <c r="K191"/>
      <c r="L191"/>
      <c r="M191"/>
    </row>
    <row r="192" spans="1:13">
      <c r="A192" s="90"/>
      <c r="B192" s="90"/>
      <c r="C192"/>
      <c r="D192"/>
      <c r="E192"/>
      <c r="F192"/>
      <c r="G192"/>
      <c r="H192"/>
      <c r="I192"/>
      <c r="J192"/>
      <c r="K192"/>
      <c r="L192"/>
      <c r="M192"/>
    </row>
    <row r="193" spans="1:13">
      <c r="A193" s="90"/>
      <c r="B193" s="90"/>
      <c r="C193"/>
      <c r="D193"/>
      <c r="E193"/>
      <c r="F193"/>
      <c r="G193"/>
      <c r="H193"/>
      <c r="I193"/>
      <c r="J193"/>
      <c r="K193"/>
      <c r="L193"/>
      <c r="M193"/>
    </row>
    <row r="194" spans="1:13">
      <c r="A194" s="90"/>
      <c r="B194" s="90"/>
      <c r="C194"/>
      <c r="D194"/>
      <c r="E194"/>
      <c r="F194"/>
      <c r="G194"/>
      <c r="H194"/>
      <c r="I194"/>
      <c r="J194"/>
      <c r="K194"/>
      <c r="L194"/>
      <c r="M194"/>
    </row>
    <row r="195" spans="1:13">
      <c r="A195" s="90"/>
      <c r="B195" s="90"/>
      <c r="C195"/>
      <c r="D195"/>
      <c r="E195"/>
      <c r="F195"/>
      <c r="G195"/>
      <c r="H195"/>
      <c r="I195"/>
      <c r="J195"/>
      <c r="K195"/>
      <c r="L195"/>
      <c r="M195"/>
    </row>
    <row r="196" spans="1:13">
      <c r="A196" s="90"/>
      <c r="B196" s="90"/>
      <c r="C196"/>
      <c r="D196"/>
      <c r="E196"/>
      <c r="F196"/>
      <c r="G196"/>
      <c r="H196"/>
      <c r="I196"/>
      <c r="J196"/>
      <c r="K196"/>
      <c r="L196"/>
      <c r="M196"/>
    </row>
    <row r="197" spans="1:13">
      <c r="A197" s="90"/>
      <c r="B197" s="90"/>
      <c r="C197"/>
      <c r="D197"/>
      <c r="E197"/>
      <c r="F197"/>
      <c r="G197"/>
      <c r="H197"/>
      <c r="I197"/>
      <c r="J197"/>
      <c r="K197"/>
      <c r="L197"/>
      <c r="M197"/>
    </row>
    <row r="198" spans="1:13">
      <c r="A198" s="90"/>
      <c r="B198" s="90"/>
      <c r="C198"/>
      <c r="D198"/>
      <c r="E198"/>
      <c r="F198"/>
      <c r="G198"/>
      <c r="H198"/>
      <c r="I198"/>
      <c r="J198"/>
      <c r="K198"/>
      <c r="L198"/>
      <c r="M198"/>
    </row>
    <row r="199" spans="1:13">
      <c r="A199" s="90"/>
      <c r="B199" s="90"/>
      <c r="C199"/>
      <c r="D199"/>
      <c r="E199"/>
      <c r="F199"/>
      <c r="G199"/>
      <c r="H199"/>
      <c r="I199"/>
      <c r="J199"/>
      <c r="K199"/>
      <c r="L199"/>
      <c r="M199"/>
    </row>
    <row r="200" spans="1:13">
      <c r="A200" s="90"/>
      <c r="B200" s="90"/>
      <c r="C200"/>
      <c r="D200"/>
      <c r="E200"/>
      <c r="F200"/>
      <c r="G200"/>
      <c r="H200"/>
      <c r="I200"/>
      <c r="J200"/>
      <c r="K200"/>
      <c r="L200"/>
      <c r="M200"/>
    </row>
    <row r="201" spans="1:13">
      <c r="A201" s="90"/>
      <c r="B201" s="90"/>
      <c r="C201"/>
      <c r="D201"/>
      <c r="E201"/>
      <c r="F201"/>
      <c r="G201"/>
      <c r="H201"/>
      <c r="I201"/>
      <c r="J201"/>
      <c r="K201"/>
      <c r="L201"/>
      <c r="M201"/>
    </row>
    <row r="202" spans="1:13">
      <c r="A202" s="90"/>
      <c r="B202" s="90"/>
      <c r="C202"/>
      <c r="D202"/>
      <c r="E202"/>
      <c r="F202"/>
      <c r="G202"/>
      <c r="H202"/>
      <c r="I202"/>
      <c r="J202"/>
      <c r="K202"/>
      <c r="L202"/>
      <c r="M202"/>
    </row>
    <row r="203" spans="1:13">
      <c r="A203" s="90"/>
      <c r="B203" s="90"/>
      <c r="C203"/>
      <c r="D203"/>
      <c r="E203"/>
      <c r="F203"/>
      <c r="G203"/>
      <c r="H203"/>
      <c r="I203"/>
      <c r="J203"/>
      <c r="K203"/>
      <c r="L203"/>
      <c r="M203"/>
    </row>
    <row r="204" spans="1:13">
      <c r="A204" s="90"/>
      <c r="B204" s="90"/>
      <c r="C204"/>
      <c r="D204"/>
      <c r="E204"/>
      <c r="F204"/>
      <c r="G204"/>
      <c r="H204"/>
      <c r="I204"/>
      <c r="J204"/>
      <c r="K204"/>
      <c r="L204"/>
      <c r="M204"/>
    </row>
    <row r="205" spans="1:13">
      <c r="A205" s="90"/>
      <c r="B205" s="90"/>
      <c r="C205"/>
      <c r="D205"/>
      <c r="E205"/>
      <c r="F205"/>
      <c r="G205"/>
      <c r="H205"/>
      <c r="I205"/>
      <c r="J205"/>
      <c r="K205"/>
      <c r="L205"/>
      <c r="M205"/>
    </row>
    <row r="206" spans="1:13">
      <c r="A206" s="90"/>
      <c r="B206" s="90"/>
      <c r="C206"/>
      <c r="D206"/>
      <c r="E206"/>
      <c r="F206"/>
      <c r="G206"/>
      <c r="H206"/>
      <c r="I206"/>
      <c r="J206"/>
      <c r="K206"/>
      <c r="L206"/>
      <c r="M206"/>
    </row>
    <row r="207" spans="1:13">
      <c r="A207" s="90"/>
      <c r="B207" s="90"/>
      <c r="C207"/>
      <c r="D207"/>
      <c r="E207"/>
      <c r="F207"/>
      <c r="G207"/>
      <c r="H207"/>
      <c r="I207"/>
      <c r="J207"/>
      <c r="K207"/>
      <c r="L207"/>
      <c r="M207"/>
    </row>
    <row r="208" spans="1:13">
      <c r="A208" s="90"/>
      <c r="B208" s="90"/>
      <c r="C208"/>
      <c r="D208"/>
      <c r="E208"/>
      <c r="F208"/>
      <c r="G208"/>
      <c r="H208"/>
      <c r="I208"/>
      <c r="J208"/>
      <c r="K208"/>
      <c r="L208"/>
      <c r="M208"/>
    </row>
    <row r="209" spans="1:13">
      <c r="A209" s="90"/>
      <c r="B209" s="90"/>
      <c r="C209"/>
      <c r="D209"/>
      <c r="E209"/>
      <c r="F209"/>
      <c r="G209"/>
      <c r="H209"/>
      <c r="I209"/>
      <c r="J209"/>
      <c r="K209"/>
      <c r="L209"/>
      <c r="M209"/>
    </row>
    <row r="210" spans="1:13">
      <c r="A210" s="90"/>
      <c r="B210" s="90"/>
      <c r="C210"/>
      <c r="D210"/>
      <c r="E210"/>
      <c r="F210"/>
      <c r="G210"/>
      <c r="H210"/>
      <c r="I210"/>
      <c r="J210"/>
      <c r="K210"/>
      <c r="L210"/>
      <c r="M210"/>
    </row>
    <row r="211" spans="1:13">
      <c r="A211" s="90"/>
      <c r="B211" s="90"/>
      <c r="C211"/>
      <c r="D211"/>
      <c r="E211"/>
      <c r="F211"/>
      <c r="G211"/>
      <c r="H211"/>
      <c r="I211"/>
      <c r="J211"/>
      <c r="K211"/>
      <c r="L211"/>
      <c r="M211"/>
    </row>
    <row r="212" spans="1:13">
      <c r="A212" s="90"/>
      <c r="B212" s="90"/>
      <c r="C212"/>
      <c r="D212"/>
      <c r="E212"/>
      <c r="F212"/>
      <c r="G212"/>
      <c r="H212"/>
      <c r="I212"/>
      <c r="J212"/>
      <c r="K212"/>
      <c r="L212"/>
      <c r="M212"/>
    </row>
    <row r="213" spans="1:13">
      <c r="A213" s="90"/>
      <c r="B213" s="90"/>
      <c r="C213"/>
      <c r="D213"/>
      <c r="E213"/>
      <c r="F213"/>
      <c r="G213"/>
      <c r="H213"/>
      <c r="I213"/>
      <c r="J213"/>
      <c r="K213"/>
      <c r="L213"/>
      <c r="M213"/>
    </row>
    <row r="214" spans="1:13">
      <c r="A214" s="90"/>
      <c r="B214" s="90"/>
      <c r="C214"/>
      <c r="D214"/>
      <c r="E214"/>
      <c r="F214"/>
      <c r="G214"/>
      <c r="H214"/>
      <c r="I214"/>
      <c r="J214"/>
      <c r="K214"/>
      <c r="L214"/>
      <c r="M214"/>
    </row>
    <row r="215" spans="1:13">
      <c r="A215" s="90"/>
      <c r="B215" s="90"/>
      <c r="C215"/>
      <c r="D215"/>
      <c r="E215"/>
      <c r="F215"/>
      <c r="G215"/>
      <c r="H215"/>
      <c r="I215"/>
      <c r="J215"/>
      <c r="K215"/>
      <c r="L215"/>
      <c r="M215"/>
    </row>
    <row r="216" spans="1:13">
      <c r="A216" s="90"/>
      <c r="B216" s="90"/>
      <c r="C216"/>
      <c r="D216"/>
      <c r="E216"/>
      <c r="F216"/>
      <c r="G216"/>
      <c r="H216"/>
      <c r="I216"/>
      <c r="J216"/>
      <c r="K216"/>
      <c r="L216"/>
      <c r="M216"/>
    </row>
    <row r="217" spans="1:13">
      <c r="A217" s="90"/>
      <c r="B217" s="90"/>
      <c r="C217"/>
      <c r="D217"/>
      <c r="E217"/>
      <c r="F217"/>
      <c r="G217"/>
      <c r="H217"/>
      <c r="I217"/>
      <c r="J217"/>
      <c r="K217"/>
      <c r="L217"/>
      <c r="M217"/>
    </row>
    <row r="218" spans="1:13">
      <c r="A218" s="90"/>
      <c r="B218" s="90"/>
      <c r="C218"/>
      <c r="D218"/>
      <c r="E218"/>
      <c r="F218"/>
      <c r="G218"/>
      <c r="H218"/>
      <c r="I218"/>
      <c r="J218"/>
      <c r="K218"/>
      <c r="L218"/>
      <c r="M218"/>
    </row>
    <row r="219" spans="1:13">
      <c r="A219" s="90"/>
      <c r="B219" s="90"/>
      <c r="C219"/>
      <c r="D219"/>
      <c r="E219"/>
      <c r="F219"/>
      <c r="G219"/>
      <c r="H219"/>
      <c r="I219"/>
      <c r="J219"/>
      <c r="K219"/>
      <c r="L219"/>
      <c r="M219"/>
    </row>
    <row r="220" spans="1:13">
      <c r="A220" s="90"/>
      <c r="B220" s="90"/>
      <c r="C220"/>
      <c r="D220"/>
      <c r="E220"/>
      <c r="F220"/>
      <c r="G220"/>
      <c r="H220"/>
      <c r="I220"/>
      <c r="J220"/>
      <c r="K220"/>
      <c r="L220"/>
      <c r="M220"/>
    </row>
    <row r="221" spans="1:13">
      <c r="A221" s="90"/>
      <c r="B221" s="90"/>
      <c r="C221"/>
      <c r="D221"/>
      <c r="E221"/>
      <c r="F221"/>
      <c r="G221"/>
      <c r="H221"/>
      <c r="I221"/>
      <c r="J221"/>
      <c r="K221"/>
      <c r="L221"/>
      <c r="M221"/>
    </row>
    <row r="222" spans="1:13">
      <c r="A222" s="90"/>
      <c r="B222" s="90"/>
      <c r="C222"/>
      <c r="D222"/>
      <c r="E222"/>
      <c r="F222"/>
      <c r="G222"/>
      <c r="H222"/>
      <c r="I222"/>
      <c r="J222"/>
      <c r="K222"/>
      <c r="L222"/>
      <c r="M222"/>
    </row>
    <row r="223" spans="1:13">
      <c r="A223" s="90"/>
      <c r="B223" s="90"/>
      <c r="C223"/>
      <c r="D223"/>
      <c r="E223"/>
      <c r="F223"/>
      <c r="G223"/>
      <c r="H223"/>
      <c r="I223"/>
      <c r="J223"/>
      <c r="K223"/>
      <c r="L223"/>
      <c r="M223"/>
    </row>
    <row r="224" spans="1:13">
      <c r="A224" s="90"/>
      <c r="B224" s="90"/>
      <c r="C224"/>
      <c r="D224"/>
      <c r="E224"/>
      <c r="F224"/>
      <c r="G224"/>
      <c r="H224"/>
      <c r="I224"/>
      <c r="J224"/>
      <c r="K224"/>
      <c r="L224"/>
      <c r="M224"/>
    </row>
    <row r="225" spans="1:13">
      <c r="A225" s="90"/>
      <c r="B225" s="90"/>
      <c r="C225"/>
      <c r="D225"/>
      <c r="E225"/>
      <c r="F225"/>
      <c r="G225"/>
      <c r="H225"/>
      <c r="I225"/>
      <c r="J225"/>
      <c r="K225"/>
      <c r="L225"/>
      <c r="M225"/>
    </row>
    <row r="226" spans="1:13">
      <c r="A226" s="90"/>
      <c r="B226" s="90"/>
      <c r="C226"/>
      <c r="D226"/>
      <c r="E226"/>
      <c r="F226"/>
      <c r="G226"/>
      <c r="H226"/>
      <c r="I226"/>
      <c r="J226"/>
      <c r="K226"/>
      <c r="L226"/>
      <c r="M226"/>
    </row>
    <row r="227" spans="1:13">
      <c r="A227" s="90"/>
      <c r="B227" s="90"/>
      <c r="C227"/>
      <c r="D227"/>
      <c r="E227"/>
      <c r="F227"/>
      <c r="G227"/>
      <c r="H227"/>
      <c r="I227"/>
      <c r="J227"/>
      <c r="K227"/>
      <c r="L227"/>
      <c r="M227"/>
    </row>
    <row r="228" spans="1:13">
      <c r="A228" s="90"/>
      <c r="B228" s="90"/>
      <c r="C228"/>
      <c r="D228"/>
      <c r="E228"/>
      <c r="F228"/>
      <c r="G228"/>
      <c r="H228"/>
      <c r="I228"/>
      <c r="J228"/>
      <c r="K228"/>
      <c r="L228"/>
      <c r="M228"/>
    </row>
    <row r="229" spans="1:13">
      <c r="A229" s="90"/>
      <c r="B229" s="90"/>
      <c r="C229"/>
      <c r="D229"/>
      <c r="E229"/>
      <c r="F229"/>
      <c r="G229"/>
      <c r="H229"/>
      <c r="I229"/>
      <c r="J229"/>
      <c r="K229"/>
      <c r="L229"/>
      <c r="M229"/>
    </row>
    <row r="230" spans="1:13">
      <c r="A230" s="90"/>
      <c r="B230" s="90"/>
      <c r="C230"/>
      <c r="D230"/>
      <c r="E230"/>
      <c r="F230"/>
      <c r="G230"/>
      <c r="H230"/>
      <c r="I230"/>
      <c r="J230"/>
      <c r="K230"/>
      <c r="L230"/>
      <c r="M230"/>
    </row>
    <row r="231" spans="1:13">
      <c r="A231" s="90"/>
      <c r="B231" s="90"/>
      <c r="C231"/>
      <c r="D231"/>
      <c r="E231"/>
      <c r="F231"/>
      <c r="G231"/>
      <c r="H231"/>
      <c r="I231"/>
      <c r="J231"/>
      <c r="K231"/>
      <c r="L231"/>
      <c r="M231"/>
    </row>
    <row r="232" spans="1:13">
      <c r="A232" s="90"/>
      <c r="B232" s="90"/>
      <c r="C232"/>
      <c r="D232"/>
      <c r="E232"/>
      <c r="F232"/>
      <c r="G232"/>
      <c r="H232"/>
      <c r="I232"/>
      <c r="J232"/>
      <c r="K232"/>
      <c r="L232"/>
      <c r="M232"/>
    </row>
    <row r="233" spans="1:13">
      <c r="A233" s="90"/>
      <c r="B233" s="90"/>
      <c r="C233"/>
      <c r="D233"/>
      <c r="E233"/>
      <c r="F233"/>
      <c r="G233"/>
      <c r="H233"/>
      <c r="I233"/>
      <c r="J233"/>
      <c r="K233"/>
      <c r="L233"/>
      <c r="M233"/>
    </row>
    <row r="234" spans="1:13">
      <c r="A234" s="90"/>
      <c r="B234" s="90"/>
      <c r="C234"/>
      <c r="D234"/>
      <c r="E234"/>
      <c r="F234"/>
      <c r="G234"/>
      <c r="H234"/>
      <c r="I234"/>
      <c r="J234"/>
      <c r="K234"/>
      <c r="L234"/>
      <c r="M234"/>
    </row>
    <row r="235" spans="1:13">
      <c r="A235" s="90"/>
      <c r="B235" s="90"/>
      <c r="C235"/>
      <c r="D235"/>
      <c r="E235"/>
      <c r="F235"/>
      <c r="G235"/>
      <c r="H235"/>
      <c r="I235"/>
      <c r="J235"/>
      <c r="K235"/>
      <c r="L235"/>
      <c r="M235"/>
    </row>
    <row r="236" spans="1:13">
      <c r="A236" s="90"/>
      <c r="B236" s="90"/>
      <c r="C236"/>
      <c r="D236"/>
      <c r="E236"/>
      <c r="F236"/>
      <c r="G236"/>
      <c r="H236"/>
      <c r="I236"/>
      <c r="J236"/>
      <c r="K236"/>
      <c r="L236"/>
      <c r="M236"/>
    </row>
    <row r="237" spans="1:13">
      <c r="A237" s="90"/>
      <c r="B237" s="90"/>
      <c r="C237"/>
      <c r="D237"/>
      <c r="E237"/>
      <c r="F237"/>
      <c r="G237"/>
      <c r="H237"/>
      <c r="I237"/>
      <c r="J237"/>
      <c r="K237"/>
      <c r="L237"/>
      <c r="M237"/>
    </row>
    <row r="238" spans="1:13">
      <c r="A238" s="90"/>
      <c r="B238" s="90"/>
      <c r="C238"/>
      <c r="D238"/>
      <c r="E238"/>
      <c r="F238"/>
      <c r="G238"/>
      <c r="H238"/>
      <c r="I238"/>
      <c r="J238"/>
      <c r="K238"/>
      <c r="L238"/>
      <c r="M238"/>
    </row>
    <row r="239" spans="1:13">
      <c r="A239" s="90"/>
      <c r="B239" s="90"/>
      <c r="C239"/>
      <c r="D239"/>
      <c r="E239"/>
      <c r="F239"/>
      <c r="G239"/>
      <c r="H239"/>
      <c r="I239"/>
      <c r="J239"/>
      <c r="K239"/>
      <c r="L239"/>
      <c r="M239"/>
    </row>
    <row r="240" spans="1:13">
      <c r="A240" s="90"/>
      <c r="B240" s="90"/>
      <c r="C240"/>
      <c r="D240"/>
      <c r="E240"/>
      <c r="F240"/>
      <c r="G240"/>
      <c r="H240"/>
      <c r="I240"/>
      <c r="J240"/>
      <c r="K240"/>
      <c r="L240"/>
      <c r="M240"/>
    </row>
    <row r="241" spans="1:13">
      <c r="A241" s="90"/>
      <c r="B241" s="90"/>
      <c r="C241"/>
      <c r="D241"/>
      <c r="E241"/>
      <c r="F241"/>
      <c r="G241"/>
      <c r="H241"/>
      <c r="I241"/>
      <c r="J241"/>
      <c r="K241"/>
      <c r="L241"/>
      <c r="M241"/>
    </row>
    <row r="242" spans="1:13">
      <c r="A242" s="90"/>
      <c r="B242" s="90"/>
      <c r="C242"/>
      <c r="D242"/>
      <c r="E242"/>
      <c r="F242"/>
      <c r="G242"/>
      <c r="H242"/>
      <c r="I242"/>
      <c r="J242"/>
      <c r="K242"/>
      <c r="L242"/>
      <c r="M242"/>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A91C-0637-4F40-8711-6ED92197A8B0}">
  <dimension ref="A1:AB89"/>
  <sheetViews>
    <sheetView showGridLines="0" tabSelected="1" workbookViewId="0">
      <pane xSplit="4" ySplit="3" topLeftCell="E4" activePane="bottomRight" state="frozen"/>
      <selection pane="topRight" activeCell="D1" sqref="D1"/>
      <selection pane="bottomLeft" activeCell="A4" sqref="A4"/>
      <selection pane="bottomRight" activeCell="W14" sqref="W14"/>
    </sheetView>
  </sheetViews>
  <sheetFormatPr defaultRowHeight="13.5"/>
  <cols>
    <col min="1" max="1" width="13.9140625" customWidth="1"/>
    <col min="2" max="2" width="14.25" customWidth="1"/>
    <col min="3" max="3" width="21.5" customWidth="1"/>
    <col min="4" max="4" width="30.1640625" customWidth="1"/>
    <col min="5" max="5" width="10.5" customWidth="1"/>
    <col min="6" max="6" width="11.5" customWidth="1"/>
    <col min="7" max="7" width="10" customWidth="1"/>
    <col min="8" max="13" width="9.08203125" bestFit="1" customWidth="1"/>
    <col min="14" max="14" width="9.5" bestFit="1" customWidth="1"/>
    <col min="15" max="15" width="9.83203125" bestFit="1" customWidth="1"/>
    <col min="16" max="16" width="9.33203125" bestFit="1" customWidth="1"/>
    <col min="17" max="17" width="9.08203125" customWidth="1"/>
    <col min="18" max="18" width="9.6640625" customWidth="1"/>
    <col min="19" max="23" width="9.1640625" customWidth="1"/>
    <col min="24" max="25" width="9.08203125" bestFit="1" customWidth="1"/>
    <col min="26" max="26" width="11.9140625" customWidth="1"/>
    <col min="27" max="28" width="9.08203125" bestFit="1" customWidth="1"/>
  </cols>
  <sheetData>
    <row r="1" spans="1:28" ht="15">
      <c r="A1" s="141" t="s">
        <v>605</v>
      </c>
      <c r="E1" s="140" t="s">
        <v>441</v>
      </c>
      <c r="F1" s="140" t="s">
        <v>442</v>
      </c>
      <c r="G1" s="236" t="s">
        <v>443</v>
      </c>
      <c r="H1" s="140" t="s">
        <v>441</v>
      </c>
      <c r="I1" s="141"/>
      <c r="J1" s="141"/>
      <c r="K1" s="141"/>
      <c r="L1" s="140" t="s">
        <v>442</v>
      </c>
      <c r="M1" s="141"/>
      <c r="N1" s="141"/>
      <c r="O1" s="141"/>
      <c r="P1" s="140" t="s">
        <v>443</v>
      </c>
      <c r="Q1" s="141"/>
      <c r="R1" s="141"/>
      <c r="S1" s="141"/>
      <c r="T1" s="141"/>
      <c r="U1" s="141"/>
      <c r="V1" s="141"/>
      <c r="W1" s="141"/>
    </row>
    <row r="2" spans="1:28" ht="15">
      <c r="E2" s="141" t="s">
        <v>423</v>
      </c>
      <c r="F2" s="141" t="s">
        <v>423</v>
      </c>
      <c r="G2" s="237" t="s">
        <v>423</v>
      </c>
      <c r="H2" s="141" t="s">
        <v>424</v>
      </c>
      <c r="I2" s="141" t="s">
        <v>425</v>
      </c>
      <c r="J2" s="141" t="s">
        <v>426</v>
      </c>
      <c r="K2" s="141" t="s">
        <v>427</v>
      </c>
      <c r="L2" s="141" t="s">
        <v>424</v>
      </c>
      <c r="M2" s="141" t="s">
        <v>425</v>
      </c>
      <c r="N2" s="141" t="s">
        <v>426</v>
      </c>
      <c r="O2" s="141" t="s">
        <v>427</v>
      </c>
      <c r="P2" s="141" t="s">
        <v>424</v>
      </c>
      <c r="Q2" s="141" t="s">
        <v>425</v>
      </c>
      <c r="R2" s="141" t="s">
        <v>426</v>
      </c>
      <c r="S2" s="141" t="s">
        <v>427</v>
      </c>
      <c r="T2" s="141"/>
      <c r="U2" s="141"/>
      <c r="V2" s="141"/>
      <c r="W2" s="141"/>
    </row>
    <row r="3" spans="1:28" ht="15">
      <c r="E3" s="142" t="s">
        <v>428</v>
      </c>
      <c r="F3" s="142" t="s">
        <v>428</v>
      </c>
      <c r="G3" s="238" t="s">
        <v>428</v>
      </c>
      <c r="H3" s="142" t="s">
        <v>428</v>
      </c>
      <c r="I3" s="142" t="s">
        <v>428</v>
      </c>
      <c r="J3" s="142" t="s">
        <v>428</v>
      </c>
      <c r="K3" s="142" t="s">
        <v>428</v>
      </c>
      <c r="L3" s="142" t="s">
        <v>428</v>
      </c>
      <c r="M3" s="142" t="s">
        <v>428</v>
      </c>
      <c r="N3" s="142" t="s">
        <v>428</v>
      </c>
      <c r="O3" s="142" t="s">
        <v>428</v>
      </c>
      <c r="P3" s="142" t="s">
        <v>428</v>
      </c>
      <c r="Q3" s="142" t="s">
        <v>429</v>
      </c>
      <c r="R3" s="142" t="s">
        <v>429</v>
      </c>
      <c r="S3" s="142" t="s">
        <v>429</v>
      </c>
      <c r="T3" s="142"/>
      <c r="U3" s="142"/>
      <c r="V3" s="142"/>
      <c r="W3" s="142"/>
    </row>
    <row r="4" spans="1:28" ht="15">
      <c r="A4" s="141" t="s">
        <v>431</v>
      </c>
      <c r="B4" s="232"/>
      <c r="C4" s="232"/>
      <c r="D4" s="121"/>
      <c r="E4" s="203">
        <f>財務諸表!I98</f>
        <v>330123</v>
      </c>
      <c r="F4" s="203">
        <f>L4+M4+N4+O4</f>
        <v>370911</v>
      </c>
      <c r="G4" s="239">
        <f>P4+Q4+R4+S4</f>
        <v>408701.196</v>
      </c>
      <c r="H4" s="203">
        <f>財務諸表!BB98</f>
        <v>79022</v>
      </c>
      <c r="I4" s="203">
        <f>財務諸表!BC98</f>
        <v>78056</v>
      </c>
      <c r="J4" s="203">
        <f>財務諸表!BD98</f>
        <v>84426</v>
      </c>
      <c r="K4" s="203">
        <f>財務諸表!BE98</f>
        <v>88619</v>
      </c>
      <c r="L4" s="203">
        <f>財務諸表!BF98</f>
        <v>86731</v>
      </c>
      <c r="M4" s="203">
        <f>財務諸表!BG98</f>
        <v>89144</v>
      </c>
      <c r="N4" s="203">
        <f>N7+N22+N38</f>
        <v>94730</v>
      </c>
      <c r="O4" s="203">
        <f>O7+O22+O38</f>
        <v>100306</v>
      </c>
      <c r="P4" s="203">
        <f>P7+P22+P38</f>
        <v>97266</v>
      </c>
      <c r="Q4" s="147">
        <f>Q7+Q22+Q38</f>
        <v>99020.146000000008</v>
      </c>
      <c r="R4" s="147">
        <f>R7+R22+R38</f>
        <v>102162.175</v>
      </c>
      <c r="S4" s="147">
        <f>S7+S22+S38</f>
        <v>110252.875</v>
      </c>
      <c r="T4" s="160"/>
      <c r="U4" s="160"/>
      <c r="V4" s="160"/>
      <c r="W4" s="160"/>
    </row>
    <row r="5" spans="1:28" s="152" customFormat="1" ht="15">
      <c r="A5" s="154" t="s">
        <v>432</v>
      </c>
      <c r="B5" s="157"/>
      <c r="C5" s="157"/>
      <c r="D5" s="157"/>
      <c r="E5" s="154">
        <v>0.13736292131347483</v>
      </c>
      <c r="F5" s="154">
        <f t="shared" ref="F5:G5" si="0">F4/E4-1</f>
        <v>0.12355394807389963</v>
      </c>
      <c r="G5" s="240">
        <f t="shared" si="0"/>
        <v>0.10188480794584143</v>
      </c>
      <c r="H5" s="227">
        <v>0.13004804942226289</v>
      </c>
      <c r="I5" s="227">
        <v>0.18333004866364466</v>
      </c>
      <c r="J5" s="227">
        <v>0.12359759911630452</v>
      </c>
      <c r="K5" s="227">
        <v>0.11860192115925927</v>
      </c>
      <c r="L5" s="227">
        <f t="shared" ref="L5:M5" si="1">L4/H4-1</f>
        <v>9.7555111234846059E-2</v>
      </c>
      <c r="M5" s="227">
        <f t="shared" si="1"/>
        <v>0.14205186020293126</v>
      </c>
      <c r="N5" s="227">
        <f t="shared" ref="N5" si="2">N4/J4-1</f>
        <v>0.1220477104209603</v>
      </c>
      <c r="O5" s="227">
        <f t="shared" ref="O5" si="3">O4/K4-1</f>
        <v>0.13187916812421707</v>
      </c>
      <c r="P5" s="227">
        <f t="shared" ref="P5" si="4">P4/L4-1</f>
        <v>0.12146752602875566</v>
      </c>
      <c r="Q5" s="227">
        <f t="shared" ref="Q5" si="5">Q4/M4-1</f>
        <v>0.11078867899129508</v>
      </c>
      <c r="R5" s="227">
        <f t="shared" ref="R5" si="6">R4/N4-1</f>
        <v>7.8456402406840597E-2</v>
      </c>
      <c r="S5" s="227">
        <f t="shared" ref="S5" si="7">S4/O4-1</f>
        <v>9.9165304169242185E-2</v>
      </c>
      <c r="T5" s="143"/>
      <c r="U5" s="143"/>
      <c r="V5" s="143"/>
      <c r="W5" s="143"/>
    </row>
    <row r="6" spans="1:28" s="152" customFormat="1" ht="15">
      <c r="A6" s="154"/>
      <c r="B6" s="157"/>
      <c r="C6" s="157"/>
      <c r="D6" s="157"/>
      <c r="E6" s="154"/>
      <c r="F6" s="154"/>
      <c r="G6" s="240"/>
      <c r="H6" s="154"/>
      <c r="I6" s="154"/>
      <c r="J6" s="154"/>
      <c r="K6" s="154"/>
      <c r="L6" s="154"/>
      <c r="M6" s="154"/>
      <c r="N6" s="154"/>
      <c r="O6" s="154"/>
      <c r="P6" s="154"/>
      <c r="Q6" s="154"/>
      <c r="R6" s="154"/>
      <c r="S6" s="154"/>
      <c r="T6" s="143"/>
      <c r="U6" s="143"/>
      <c r="V6" s="143"/>
      <c r="W6" s="143"/>
    </row>
    <row r="7" spans="1:28" ht="15">
      <c r="A7" s="214"/>
      <c r="B7" s="215" t="s">
        <v>569</v>
      </c>
      <c r="C7" s="215"/>
      <c r="D7" s="215"/>
      <c r="E7" s="209">
        <f>'モデル(百万円)'!K40</f>
        <v>162557</v>
      </c>
      <c r="F7" s="209">
        <f>L7+M7+N7+O7</f>
        <v>176704</v>
      </c>
      <c r="G7" s="241">
        <f>P7+Q7+R7+S7</f>
        <v>190403.196</v>
      </c>
      <c r="H7" s="209">
        <f>'モデル(百万円)'!AE40</f>
        <v>39835</v>
      </c>
      <c r="I7" s="209">
        <f>'モデル(百万円)'!AF40</f>
        <v>39227</v>
      </c>
      <c r="J7" s="209">
        <f>'モデル(百万円)'!AG40</f>
        <v>41536</v>
      </c>
      <c r="K7" s="209">
        <f>'モデル(百万円)'!AH40</f>
        <v>41959</v>
      </c>
      <c r="L7" s="209">
        <f>'モデル(百万円)'!AI40</f>
        <v>42285</v>
      </c>
      <c r="M7" s="209">
        <f>'モデル(百万円)'!AJ40</f>
        <v>43219</v>
      </c>
      <c r="N7" s="206">
        <v>45223</v>
      </c>
      <c r="O7" s="206">
        <v>45977</v>
      </c>
      <c r="P7" s="206">
        <v>46180</v>
      </c>
      <c r="Q7" s="150">
        <f>Q20*(Q9+Q16)*0.01</f>
        <v>47048.146000000008</v>
      </c>
      <c r="R7" s="150">
        <f t="shared" ref="R7:S7" si="8">R20*(R9+R16)*0.01</f>
        <v>48272.175000000003</v>
      </c>
      <c r="S7" s="150">
        <f t="shared" si="8"/>
        <v>48902.874999999993</v>
      </c>
      <c r="T7" s="150"/>
      <c r="U7" s="150"/>
      <c r="V7" s="150"/>
      <c r="W7" s="150"/>
    </row>
    <row r="8" spans="1:28" s="152" customFormat="1" ht="15">
      <c r="B8" s="143" t="s">
        <v>432</v>
      </c>
      <c r="C8" s="143"/>
      <c r="D8" s="143"/>
      <c r="E8" s="143">
        <v>5.4784120845607687E-2</v>
      </c>
      <c r="F8" s="143">
        <f t="shared" ref="F8:G8" si="9">F7/E7-1</f>
        <v>8.7027934816710451E-2</v>
      </c>
      <c r="G8" s="240">
        <f t="shared" si="9"/>
        <v>7.7526235965230006E-2</v>
      </c>
      <c r="H8" s="226">
        <v>3.9616880235926688E-2</v>
      </c>
      <c r="I8" s="226">
        <v>7.1424669507265337E-2</v>
      </c>
      <c r="J8" s="226">
        <v>5.6976359518538411E-2</v>
      </c>
      <c r="K8" s="226">
        <v>5.1920377055756139E-2</v>
      </c>
      <c r="L8" s="226">
        <f t="shared" ref="L8" si="10">L7/H7-1</f>
        <v>6.1503702773942459E-2</v>
      </c>
      <c r="M8" s="226">
        <f>M7/I7-1</f>
        <v>0.10176664032426652</v>
      </c>
      <c r="N8" s="226">
        <f>N7/J7-1</f>
        <v>8.8766371340523786E-2</v>
      </c>
      <c r="O8" s="226">
        <f>O7/K7-1</f>
        <v>9.5760146809981128E-2</v>
      </c>
      <c r="P8" s="226">
        <f>P7/L7-1</f>
        <v>9.2113042450041371E-2</v>
      </c>
      <c r="Q8" s="226">
        <f t="shared" ref="Q8:S8" si="11">Q7/M7-1</f>
        <v>8.8598671880423252E-2</v>
      </c>
      <c r="R8" s="226">
        <f t="shared" si="11"/>
        <v>6.7425314552329585E-2</v>
      </c>
      <c r="S8" s="226">
        <f t="shared" si="11"/>
        <v>6.3637797159449061E-2</v>
      </c>
      <c r="T8" s="143"/>
      <c r="U8" s="143"/>
      <c r="V8" s="143"/>
      <c r="W8" s="143"/>
    </row>
    <row r="9" spans="1:28" s="150" customFormat="1" ht="15">
      <c r="C9" s="150" t="s">
        <v>575</v>
      </c>
      <c r="E9" s="206">
        <f>K9</f>
        <v>25379</v>
      </c>
      <c r="F9" s="206">
        <f>O9</f>
        <v>26300</v>
      </c>
      <c r="G9" s="242">
        <f>S9</f>
        <v>26694.499999999996</v>
      </c>
      <c r="H9" s="206">
        <v>25094</v>
      </c>
      <c r="I9" s="206">
        <v>25277</v>
      </c>
      <c r="J9" s="206">
        <v>25334</v>
      </c>
      <c r="K9" s="206">
        <v>25379</v>
      </c>
      <c r="L9" s="206">
        <v>25375</v>
      </c>
      <c r="M9" s="206">
        <v>25646</v>
      </c>
      <c r="N9" s="206">
        <v>25940</v>
      </c>
      <c r="O9" s="206">
        <v>26300</v>
      </c>
      <c r="P9" s="206">
        <v>26167</v>
      </c>
      <c r="Q9" s="150">
        <f>M9*(1+Q10)</f>
        <v>26415.38</v>
      </c>
      <c r="R9" s="150">
        <f t="shared" ref="R9:S9" si="12">N9*(1+R10)</f>
        <v>26329.1</v>
      </c>
      <c r="S9" s="150">
        <f t="shared" si="12"/>
        <v>26694.499999999996</v>
      </c>
    </row>
    <row r="10" spans="1:28" s="163" customFormat="1" ht="15">
      <c r="C10" s="162" t="s">
        <v>432</v>
      </c>
      <c r="D10" s="162"/>
      <c r="E10" s="162">
        <v>5.2681612928779931E-3</v>
      </c>
      <c r="F10" s="162">
        <f t="shared" ref="F10:G10" si="13">F9/E9-1</f>
        <v>3.6289845935616016E-2</v>
      </c>
      <c r="G10" s="243">
        <f t="shared" si="13"/>
        <v>1.4999999999999902E-2</v>
      </c>
      <c r="H10" s="178">
        <v>-6.6503048056368863E-3</v>
      </c>
      <c r="I10" s="228">
        <v>1.9784742006967448E-4</v>
      </c>
      <c r="J10" s="228">
        <v>-4.3401065298875885E-4</v>
      </c>
      <c r="K10" s="228">
        <v>5.2681612928779931E-3</v>
      </c>
      <c r="L10" s="228">
        <f t="shared" ref="L10:M10" si="14">L9/H9-1</f>
        <v>1.1197895911373212E-2</v>
      </c>
      <c r="M10" s="228">
        <f t="shared" si="14"/>
        <v>1.4598251374767557E-2</v>
      </c>
      <c r="N10" s="226">
        <f>N9/J9-1</f>
        <v>2.3920423146759351E-2</v>
      </c>
      <c r="O10" s="226">
        <f>O9/K9-1</f>
        <v>3.6289845935616016E-2</v>
      </c>
      <c r="P10" s="226">
        <f>P9/L9-1</f>
        <v>3.1211822660098587E-2</v>
      </c>
      <c r="Q10" s="228">
        <v>0.03</v>
      </c>
      <c r="R10" s="228">
        <v>1.4999999999999999E-2</v>
      </c>
      <c r="S10" s="228">
        <v>1.4999999999999999E-2</v>
      </c>
    </row>
    <row r="11" spans="1:28" s="150" customFormat="1" ht="15">
      <c r="C11" s="150" t="s">
        <v>594</v>
      </c>
      <c r="E11" s="206">
        <v>17639</v>
      </c>
      <c r="F11" s="206">
        <f>O11</f>
        <v>18571</v>
      </c>
      <c r="G11" s="242">
        <f>S11</f>
        <v>19100</v>
      </c>
      <c r="H11" s="206">
        <v>17469</v>
      </c>
      <c r="I11" s="206">
        <v>17509</v>
      </c>
      <c r="J11" s="206">
        <v>17543</v>
      </c>
      <c r="K11" s="206">
        <v>17639</v>
      </c>
      <c r="L11" s="206">
        <v>17768</v>
      </c>
      <c r="M11" s="206">
        <v>17999</v>
      </c>
      <c r="N11" s="206">
        <v>18231</v>
      </c>
      <c r="O11" s="206">
        <v>18571</v>
      </c>
      <c r="P11" s="206">
        <v>18699</v>
      </c>
      <c r="Q11" s="150">
        <v>18700</v>
      </c>
      <c r="R11" s="150">
        <v>18900</v>
      </c>
      <c r="S11" s="150">
        <v>19100</v>
      </c>
    </row>
    <row r="12" spans="1:28" s="153" customFormat="1" ht="15">
      <c r="C12" s="143" t="s">
        <v>432</v>
      </c>
      <c r="D12" s="143"/>
      <c r="E12" s="154">
        <v>1.3793896200931188E-2</v>
      </c>
      <c r="F12" s="154">
        <f t="shared" ref="F12:G12" si="15">F11/E11-1</f>
        <v>5.2837462441181371E-2</v>
      </c>
      <c r="G12" s="240">
        <f t="shared" si="15"/>
        <v>2.848527273706325E-2</v>
      </c>
      <c r="H12" s="155">
        <v>-1.5276211950394636E-2</v>
      </c>
      <c r="I12" s="154">
        <v>-3.4151061528828741E-3</v>
      </c>
      <c r="J12" s="154">
        <v>3.1450137236963549E-3</v>
      </c>
      <c r="K12" s="154">
        <v>1.3793896200931188E-2</v>
      </c>
      <c r="L12" s="154">
        <f t="shared" ref="L12:M12" si="16">L11/H11-1</f>
        <v>1.7116034117579781E-2</v>
      </c>
      <c r="M12" s="154">
        <f t="shared" si="16"/>
        <v>2.7985607401907586E-2</v>
      </c>
      <c r="N12" s="143">
        <f>N11/J11-1</f>
        <v>3.9217921678162293E-2</v>
      </c>
      <c r="O12" s="143">
        <f>O11/K11-1</f>
        <v>5.2837462441181371E-2</v>
      </c>
      <c r="P12" s="143">
        <f>P11/L11-1</f>
        <v>5.239756866276446E-2</v>
      </c>
      <c r="Q12" s="143">
        <f t="shared" ref="Q12:S12" si="17">Q11/M11-1</f>
        <v>3.8946608144897032E-2</v>
      </c>
      <c r="R12" s="143">
        <f t="shared" si="17"/>
        <v>3.6695738028632574E-2</v>
      </c>
      <c r="S12" s="143">
        <f t="shared" si="17"/>
        <v>2.848527273706325E-2</v>
      </c>
      <c r="T12" s="154"/>
      <c r="U12" s="154"/>
      <c r="V12" s="154"/>
      <c r="W12" s="168" t="s">
        <v>442</v>
      </c>
      <c r="X12" s="140" t="s">
        <v>443</v>
      </c>
      <c r="Y12" s="168"/>
      <c r="Z12" s="168"/>
      <c r="AA12" s="140"/>
      <c r="AB12" s="168"/>
    </row>
    <row r="13" spans="1:28" s="150" customFormat="1" ht="15">
      <c r="C13" s="150" t="s">
        <v>595</v>
      </c>
      <c r="E13" s="206">
        <v>576262</v>
      </c>
      <c r="F13" s="150">
        <f>O13</f>
        <v>633208</v>
      </c>
      <c r="G13" s="242">
        <f>S13</f>
        <v>683864.64</v>
      </c>
      <c r="H13" s="206">
        <v>558463</v>
      </c>
      <c r="I13" s="206">
        <v>568820</v>
      </c>
      <c r="J13" s="206">
        <v>571511</v>
      </c>
      <c r="K13" s="206">
        <v>576262</v>
      </c>
      <c r="L13" s="206">
        <v>584158</v>
      </c>
      <c r="M13" s="206">
        <v>604236</v>
      </c>
      <c r="N13" s="206">
        <v>620488</v>
      </c>
      <c r="O13" s="206">
        <v>633208</v>
      </c>
      <c r="P13" s="206">
        <v>640912</v>
      </c>
      <c r="Q13" s="150">
        <f>M13*(1+Q14)</f>
        <v>652574.88</v>
      </c>
      <c r="R13" s="150">
        <f t="shared" ref="R13:S13" si="18">N13*(1+R14)</f>
        <v>670127.04</v>
      </c>
      <c r="S13" s="150">
        <f t="shared" si="18"/>
        <v>683864.64</v>
      </c>
      <c r="W13" s="168" t="s">
        <v>614</v>
      </c>
      <c r="X13" s="168" t="s">
        <v>537</v>
      </c>
      <c r="Y13" s="186" t="s">
        <v>613</v>
      </c>
      <c r="Z13" s="168" t="s">
        <v>538</v>
      </c>
      <c r="AA13" s="186"/>
      <c r="AB13" s="168"/>
    </row>
    <row r="14" spans="1:28" s="150" customFormat="1" ht="15">
      <c r="C14" s="143" t="s">
        <v>432</v>
      </c>
      <c r="D14" s="143"/>
      <c r="E14" s="154">
        <v>4.387347339514025E-2</v>
      </c>
      <c r="F14" s="154">
        <f t="shared" ref="F14:G14" si="19">F13/E13-1</f>
        <v>9.8819634124755806E-2</v>
      </c>
      <c r="G14" s="240">
        <f t="shared" si="19"/>
        <v>8.0000000000000071E-2</v>
      </c>
      <c r="H14" s="163">
        <v>-2.5095201011666735E-3</v>
      </c>
      <c r="I14" s="163">
        <v>2.7646847341635361E-2</v>
      </c>
      <c r="J14" s="163">
        <v>3.4916674060942121E-2</v>
      </c>
      <c r="K14" s="163">
        <v>4.387347339514025E-2</v>
      </c>
      <c r="L14" s="163">
        <f t="shared" ref="L14" si="20">L13/H13-1</f>
        <v>4.6010210166116616E-2</v>
      </c>
      <c r="M14" s="163">
        <f t="shared" ref="M14:P14" si="21">M13/I13-1</f>
        <v>6.2262227066558928E-2</v>
      </c>
      <c r="N14" s="163">
        <f t="shared" si="21"/>
        <v>8.5697388151759091E-2</v>
      </c>
      <c r="O14" s="163">
        <f t="shared" si="21"/>
        <v>9.8819634124755806E-2</v>
      </c>
      <c r="P14" s="163">
        <f t="shared" si="21"/>
        <v>9.7155221703717043E-2</v>
      </c>
      <c r="Q14" s="191">
        <v>0.08</v>
      </c>
      <c r="R14" s="191">
        <v>0.08</v>
      </c>
      <c r="S14" s="191">
        <v>0.08</v>
      </c>
      <c r="T14" s="140"/>
      <c r="U14" s="140"/>
      <c r="V14" s="150" t="s">
        <v>494</v>
      </c>
      <c r="Y14" s="156"/>
      <c r="AA14" s="156"/>
    </row>
    <row r="15" spans="1:28" s="190" customFormat="1" ht="15">
      <c r="D15" s="192" t="s">
        <v>596</v>
      </c>
      <c r="E15" s="193">
        <f t="shared" ref="E15:S15" si="22">E13/E11</f>
        <v>32.669765859742618</v>
      </c>
      <c r="F15" s="193">
        <f t="shared" si="22"/>
        <v>34.096602229282212</v>
      </c>
      <c r="G15" s="244">
        <f t="shared" si="22"/>
        <v>35.804431413612569</v>
      </c>
      <c r="H15" s="193">
        <f t="shared" si="22"/>
        <v>31.968801877611771</v>
      </c>
      <c r="I15" s="193">
        <f t="shared" si="22"/>
        <v>32.487292249700154</v>
      </c>
      <c r="J15" s="193">
        <f t="shared" si="22"/>
        <v>32.577723308442117</v>
      </c>
      <c r="K15" s="193">
        <f t="shared" si="22"/>
        <v>32.669765859742618</v>
      </c>
      <c r="L15" s="193">
        <f t="shared" si="22"/>
        <v>32.876969833408374</v>
      </c>
      <c r="M15" s="193">
        <f t="shared" si="22"/>
        <v>33.570531696205343</v>
      </c>
      <c r="N15" s="193">
        <f t="shared" si="22"/>
        <v>34.03477593110636</v>
      </c>
      <c r="O15" s="193">
        <f t="shared" si="22"/>
        <v>34.096602229282212</v>
      </c>
      <c r="P15" s="193">
        <f t="shared" si="22"/>
        <v>34.275201882453608</v>
      </c>
      <c r="Q15" s="193">
        <f t="shared" si="22"/>
        <v>34.89705240641711</v>
      </c>
      <c r="R15" s="193">
        <f t="shared" si="22"/>
        <v>35.456457142857147</v>
      </c>
      <c r="S15" s="193">
        <f t="shared" si="22"/>
        <v>35.804431413612569</v>
      </c>
      <c r="T15" s="194"/>
      <c r="U15" s="194"/>
      <c r="V15" s="150" t="s">
        <v>438</v>
      </c>
      <c r="W15" s="150"/>
      <c r="X15" s="150"/>
      <c r="Y15" s="156"/>
      <c r="Z15" s="150"/>
      <c r="AA15" s="156"/>
      <c r="AB15" s="150"/>
    </row>
    <row r="16" spans="1:28" s="150" customFormat="1" ht="15">
      <c r="C16" s="150" t="s">
        <v>572</v>
      </c>
      <c r="E16" s="206">
        <v>1316</v>
      </c>
      <c r="F16" s="206">
        <f>O16</f>
        <v>1265</v>
      </c>
      <c r="G16" s="242">
        <f>S16</f>
        <v>1250</v>
      </c>
      <c r="H16" s="206">
        <v>1350</v>
      </c>
      <c r="I16" s="206">
        <v>1350</v>
      </c>
      <c r="J16" s="206">
        <v>1350</v>
      </c>
      <c r="K16" s="206">
        <v>1316</v>
      </c>
      <c r="L16" s="206">
        <v>1269</v>
      </c>
      <c r="M16" s="206">
        <v>1277</v>
      </c>
      <c r="N16" s="206">
        <v>1265</v>
      </c>
      <c r="O16" s="206">
        <v>1265</v>
      </c>
      <c r="P16" s="206">
        <v>1262</v>
      </c>
      <c r="Q16" s="150">
        <v>1260</v>
      </c>
      <c r="R16" s="150">
        <v>1255</v>
      </c>
      <c r="S16" s="150">
        <v>1250</v>
      </c>
      <c r="T16" s="142"/>
      <c r="X16"/>
      <c r="Y16"/>
      <c r="Z16"/>
      <c r="AA16"/>
      <c r="AB16"/>
    </row>
    <row r="17" spans="2:28" s="150" customFormat="1" ht="15">
      <c r="C17" s="143" t="s">
        <v>432</v>
      </c>
      <c r="E17" s="222">
        <v>-2.3014105419450592E-2</v>
      </c>
      <c r="F17" s="222">
        <f t="shared" ref="F17:G17" si="23">F16/E16-1</f>
        <v>-3.8753799392097221E-2</v>
      </c>
      <c r="G17" s="245">
        <f t="shared" si="23"/>
        <v>-1.1857707509881465E-2</v>
      </c>
      <c r="H17" s="228">
        <v>2.195306585919754E-2</v>
      </c>
      <c r="I17" s="228">
        <v>1.3513513513513598E-2</v>
      </c>
      <c r="J17" s="228">
        <v>8.2150858849887598E-3</v>
      </c>
      <c r="K17" s="178">
        <v>-2.3014105419450592E-2</v>
      </c>
      <c r="L17" s="178">
        <f t="shared" ref="L17" si="24">L16/H16-1</f>
        <v>-6.0000000000000053E-2</v>
      </c>
      <c r="M17" s="178">
        <f t="shared" ref="M17" si="25">M16/I16-1</f>
        <v>-5.4074074074074052E-2</v>
      </c>
      <c r="N17" s="178">
        <f t="shared" ref="N17:P17" si="26">N16/J16-1</f>
        <v>-6.2962962962962998E-2</v>
      </c>
      <c r="O17" s="178">
        <f t="shared" si="26"/>
        <v>-3.8753799392097221E-2</v>
      </c>
      <c r="P17" s="178">
        <f t="shared" si="26"/>
        <v>-5.5161544523246731E-3</v>
      </c>
      <c r="Q17" s="178">
        <f t="shared" ref="Q17" si="27">Q16/M16-1</f>
        <v>-1.3312451057165275E-2</v>
      </c>
      <c r="R17" s="178">
        <f t="shared" ref="R17" si="28">R16/N16-1</f>
        <v>-7.905138339920903E-3</v>
      </c>
      <c r="S17" s="178">
        <f t="shared" ref="S17" si="29">S16/O16-1</f>
        <v>-1.1857707509881465E-2</v>
      </c>
      <c r="T17" s="142"/>
      <c r="X17"/>
      <c r="Y17"/>
      <c r="Z17"/>
      <c r="AA17"/>
      <c r="AB17"/>
    </row>
    <row r="18" spans="2:28" s="150" customFormat="1" ht="15">
      <c r="C18" s="150" t="s">
        <v>597</v>
      </c>
      <c r="E18" s="203">
        <f>H18+I18+J18+K18</f>
        <v>484110</v>
      </c>
      <c r="F18" s="203">
        <f>L18+M18+N18+O18</f>
        <v>470305</v>
      </c>
      <c r="G18" s="241">
        <f>P18+Q18+R18+S18</f>
        <v>443500</v>
      </c>
      <c r="H18" s="206">
        <v>120118</v>
      </c>
      <c r="I18" s="206">
        <v>120949</v>
      </c>
      <c r="J18" s="206">
        <v>122195</v>
      </c>
      <c r="K18" s="206">
        <v>120848</v>
      </c>
      <c r="L18" s="206">
        <v>119279</v>
      </c>
      <c r="M18" s="206">
        <v>119888</v>
      </c>
      <c r="N18" s="206">
        <v>120164</v>
      </c>
      <c r="O18" s="206">
        <v>110974</v>
      </c>
      <c r="P18" s="206">
        <v>109500</v>
      </c>
      <c r="Q18" s="150">
        <v>109000</v>
      </c>
      <c r="R18" s="150">
        <v>115000</v>
      </c>
      <c r="S18" s="150">
        <v>110000</v>
      </c>
      <c r="T18" s="142"/>
      <c r="X18"/>
      <c r="Y18"/>
      <c r="Z18"/>
      <c r="AA18"/>
      <c r="AB18"/>
    </row>
    <row r="19" spans="2:28" s="150" customFormat="1" ht="15">
      <c r="C19" s="143" t="s">
        <v>432</v>
      </c>
      <c r="E19" s="230">
        <v>-1.1145082448328625E-3</v>
      </c>
      <c r="F19" s="222">
        <f t="shared" ref="F19:G19" si="30">F18/E18-1</f>
        <v>-2.8516246307657367E-2</v>
      </c>
      <c r="G19" s="245">
        <f t="shared" si="30"/>
        <v>-5.6994928822785229E-2</v>
      </c>
      <c r="H19" s="155">
        <v>-7.6829026501883391E-3</v>
      </c>
      <c r="I19" s="155">
        <v>-2.3218439074815911E-2</v>
      </c>
      <c r="J19" s="163">
        <v>7.9268192091328515E-3</v>
      </c>
      <c r="K19" s="163">
        <v>1.8516489536539948E-2</v>
      </c>
      <c r="L19" s="155">
        <f t="shared" ref="L19" si="31">L18/H18-1</f>
        <v>-6.9847982816896304E-3</v>
      </c>
      <c r="M19" s="155">
        <f t="shared" ref="M19" si="32">M18/I18-1</f>
        <v>-8.7722924538441438E-3</v>
      </c>
      <c r="N19" s="155">
        <f t="shared" ref="N19:P19" si="33">N18/J18-1</f>
        <v>-1.6620974671631372E-2</v>
      </c>
      <c r="O19" s="155">
        <f t="shared" si="33"/>
        <v>-8.1705944657751939E-2</v>
      </c>
      <c r="P19" s="155">
        <f t="shared" si="33"/>
        <v>-8.1984255401202244E-2</v>
      </c>
      <c r="Q19" s="155">
        <f t="shared" ref="Q19" si="34">Q18/M18-1</f>
        <v>-9.0818096890431077E-2</v>
      </c>
      <c r="R19" s="155">
        <f t="shared" ref="R19" si="35">R18/N18-1</f>
        <v>-4.2974601378116595E-2</v>
      </c>
      <c r="S19" s="155">
        <f t="shared" ref="S19" si="36">S18/O18-1</f>
        <v>-8.7768306089714976E-3</v>
      </c>
      <c r="T19" s="142"/>
      <c r="X19"/>
      <c r="Y19"/>
      <c r="Z19"/>
      <c r="AA19"/>
      <c r="AB19"/>
    </row>
    <row r="20" spans="2:28" s="150" customFormat="1" ht="15">
      <c r="C20" s="143"/>
      <c r="D20" s="192" t="s">
        <v>604</v>
      </c>
      <c r="E20" s="231">
        <f t="shared" ref="E20:G20" si="37">E7/(E9+E16)*100</f>
        <v>608.94174939127174</v>
      </c>
      <c r="F20" s="231">
        <f t="shared" si="37"/>
        <v>641.0448031924542</v>
      </c>
      <c r="G20" s="246">
        <f t="shared" si="37"/>
        <v>681.3619710497594</v>
      </c>
      <c r="H20" s="231">
        <f>H7/(H9+H16)*100</f>
        <v>150.63908637119951</v>
      </c>
      <c r="I20" s="231">
        <f t="shared" ref="I20:P20" si="38">I7/(I9+I16)*100</f>
        <v>147.32038907875463</v>
      </c>
      <c r="J20" s="231">
        <f t="shared" si="38"/>
        <v>155.6588217658522</v>
      </c>
      <c r="K20" s="231">
        <f t="shared" si="38"/>
        <v>157.17924705000937</v>
      </c>
      <c r="L20" s="231">
        <f t="shared" si="38"/>
        <v>158.70364810088574</v>
      </c>
      <c r="M20" s="231">
        <f t="shared" si="38"/>
        <v>160.52817293763698</v>
      </c>
      <c r="N20" s="231">
        <f t="shared" si="38"/>
        <v>166.23047233964346</v>
      </c>
      <c r="O20" s="231">
        <f t="shared" si="38"/>
        <v>166.79484853981498</v>
      </c>
      <c r="P20" s="231">
        <f t="shared" si="38"/>
        <v>168.36195267782276</v>
      </c>
      <c r="Q20" s="231">
        <v>170</v>
      </c>
      <c r="R20" s="231">
        <v>175</v>
      </c>
      <c r="S20" s="231">
        <v>175</v>
      </c>
      <c r="T20" s="142"/>
      <c r="X20"/>
      <c r="Y20"/>
      <c r="Z20"/>
      <c r="AA20"/>
      <c r="AB20"/>
    </row>
    <row r="21" spans="2:28" s="150" customFormat="1" ht="15">
      <c r="B21" s="255"/>
      <c r="C21" s="187"/>
      <c r="D21" s="256"/>
      <c r="E21" s="195">
        <v>5.5114528412352093E-2</v>
      </c>
      <c r="F21" s="257">
        <f t="shared" ref="F21" si="39">F20/E20-1</f>
        <v>5.2719416649087192E-2</v>
      </c>
      <c r="G21" s="258">
        <f t="shared" ref="G21" si="40">G20/F20-1</f>
        <v>6.2892901801126166E-2</v>
      </c>
      <c r="H21" s="177">
        <v>4.5081512906959498E-2</v>
      </c>
      <c r="I21" s="177">
        <v>7.0499189077676272E-2</v>
      </c>
      <c r="J21" s="177">
        <v>5.6976359518538411E-2</v>
      </c>
      <c r="K21" s="177">
        <v>4.7901052146234191E-2</v>
      </c>
      <c r="L21" s="177">
        <f t="shared" ref="L21" si="41">L20/H20-1</f>
        <v>5.3535652160116243E-2</v>
      </c>
      <c r="M21" s="177">
        <f t="shared" ref="M21" si="42">M20/I20-1</f>
        <v>8.9653468481010634E-2</v>
      </c>
      <c r="N21" s="177">
        <f t="shared" ref="N21" si="43">N20/J20-1</f>
        <v>6.7915524824500695E-2</v>
      </c>
      <c r="O21" s="177">
        <f t="shared" ref="O21" si="44">O20/K20-1</f>
        <v>6.1176024636040216E-2</v>
      </c>
      <c r="P21" s="177">
        <f t="shared" ref="P21" si="45">P20/L20-1</f>
        <v>6.0857483066787177E-2</v>
      </c>
      <c r="Q21" s="177">
        <f t="shared" ref="Q21" si="46">Q20/M20-1</f>
        <v>5.9004141696938683E-2</v>
      </c>
      <c r="R21" s="177">
        <f t="shared" ref="R21" si="47">R20/N20-1</f>
        <v>5.2755235167945447E-2</v>
      </c>
      <c r="S21" s="177">
        <f t="shared" ref="S21" si="48">S20/O20-1</f>
        <v>4.9193074798268732E-2</v>
      </c>
      <c r="T21" s="142"/>
      <c r="X21"/>
      <c r="Y21"/>
      <c r="Z21"/>
      <c r="AA21"/>
      <c r="AB21"/>
    </row>
    <row r="22" spans="2:28" s="150" customFormat="1" ht="15">
      <c r="B22" s="150" t="s">
        <v>570</v>
      </c>
      <c r="E22" s="206">
        <f>'モデル(百万円)'!K41</f>
        <v>69478</v>
      </c>
      <c r="F22" s="203">
        <f>L22+M22+N22+O22</f>
        <v>82411</v>
      </c>
      <c r="G22" s="241">
        <f>P22+Q22+R22+S22</f>
        <v>90550</v>
      </c>
      <c r="H22" s="206">
        <f>'モデル(百万円)'!AE41</f>
        <v>17053</v>
      </c>
      <c r="I22" s="206">
        <f>'モデル(百万円)'!AF41</f>
        <v>15722</v>
      </c>
      <c r="J22" s="206">
        <f>'モデル(百万円)'!AG41</f>
        <v>17165</v>
      </c>
      <c r="K22" s="206">
        <f>'モデル(百万円)'!AH41</f>
        <v>19538</v>
      </c>
      <c r="L22" s="206">
        <f>'モデル(百万円)'!AI41</f>
        <v>19256</v>
      </c>
      <c r="M22" s="206">
        <f>'モデル(百万円)'!AJ41</f>
        <v>19208</v>
      </c>
      <c r="N22" s="206">
        <v>21232</v>
      </c>
      <c r="O22" s="206">
        <v>22715</v>
      </c>
      <c r="P22" s="206">
        <v>21538</v>
      </c>
      <c r="Q22" s="150">
        <f>Q34*Q36*0.01</f>
        <v>21372</v>
      </c>
      <c r="R22" s="150">
        <f t="shared" ref="R22:S22" si="49">R34*R36*0.01</f>
        <v>22890</v>
      </c>
      <c r="S22" s="150">
        <f t="shared" si="49"/>
        <v>24750</v>
      </c>
      <c r="V22" s="143"/>
      <c r="W22" s="143"/>
      <c r="X22" s="152"/>
      <c r="Y22" s="152"/>
      <c r="Z22" s="152"/>
      <c r="AA22" s="152"/>
      <c r="AB22" s="152"/>
    </row>
    <row r="23" spans="2:28" s="152" customFormat="1" ht="15">
      <c r="B23" s="143" t="s">
        <v>432</v>
      </c>
      <c r="C23" s="143"/>
      <c r="D23" s="143"/>
      <c r="E23" s="143">
        <v>0.19824776227514951</v>
      </c>
      <c r="F23" s="143">
        <f t="shared" ref="F23:G25" si="50">F22/E22-1</f>
        <v>0.18614525461297093</v>
      </c>
      <c r="G23" s="240">
        <f t="shared" si="50"/>
        <v>9.8761087718872487E-2</v>
      </c>
      <c r="H23" s="226">
        <v>0.26057066824364283</v>
      </c>
      <c r="I23" s="226">
        <v>0.29794435730207214</v>
      </c>
      <c r="J23" s="226">
        <v>0.1090650642889448</v>
      </c>
      <c r="K23" s="226">
        <v>0.15849392232434045</v>
      </c>
      <c r="L23" s="226">
        <f t="shared" ref="L23:M23" si="51">L22/H22-1</f>
        <v>0.12918548056060519</v>
      </c>
      <c r="M23" s="226">
        <f t="shared" si="51"/>
        <v>0.2217275155832592</v>
      </c>
      <c r="N23" s="226">
        <f t="shared" ref="N23" si="52">N22/J22-1</f>
        <v>0.2369356248179435</v>
      </c>
      <c r="O23" s="226">
        <f t="shared" ref="O23" si="53">O22/K22-1</f>
        <v>0.16260620329614084</v>
      </c>
      <c r="P23" s="226">
        <f>P22/L22-1</f>
        <v>0.11850851682592434</v>
      </c>
      <c r="Q23" s="226">
        <f t="shared" ref="Q23:S23" si="54">Q22/M22-1</f>
        <v>0.11266139108704709</v>
      </c>
      <c r="R23" s="226">
        <f t="shared" si="54"/>
        <v>7.8089675960813842E-2</v>
      </c>
      <c r="S23" s="226">
        <f t="shared" si="54"/>
        <v>8.9588377723970991E-2</v>
      </c>
      <c r="T23" s="143"/>
      <c r="U23" s="143"/>
      <c r="V23" s="150"/>
      <c r="W23" s="150"/>
      <c r="X23"/>
      <c r="Y23"/>
      <c r="Z23"/>
      <c r="AA23"/>
      <c r="AB23"/>
    </row>
    <row r="24" spans="2:28" ht="15">
      <c r="B24" s="141"/>
      <c r="C24" s="141" t="s">
        <v>598</v>
      </c>
      <c r="D24" s="141"/>
      <c r="E24" s="203">
        <f>H24+I24+J24+K24</f>
        <v>9828</v>
      </c>
      <c r="F24" s="203">
        <f>L24+M24+N24+O24</f>
        <v>10809</v>
      </c>
      <c r="G24" s="241">
        <f>P24+Q24+R24+S24</f>
        <v>11492</v>
      </c>
      <c r="H24" s="203">
        <v>2394</v>
      </c>
      <c r="I24" s="203">
        <v>2383</v>
      </c>
      <c r="J24" s="203">
        <v>2465</v>
      </c>
      <c r="K24" s="203">
        <v>2586</v>
      </c>
      <c r="L24" s="203">
        <v>2634</v>
      </c>
      <c r="M24" s="203">
        <v>2682</v>
      </c>
      <c r="N24" s="206">
        <v>2687</v>
      </c>
      <c r="O24" s="206">
        <v>2806</v>
      </c>
      <c r="P24" s="206">
        <v>2837</v>
      </c>
      <c r="Q24" s="150">
        <f>Q26+Q28+Q30+Q32</f>
        <v>2850</v>
      </c>
      <c r="R24" s="150">
        <f t="shared" ref="R24:S24" si="55">R26+R28+R30+R32</f>
        <v>2885</v>
      </c>
      <c r="S24" s="150">
        <f t="shared" si="55"/>
        <v>2920</v>
      </c>
      <c r="T24" s="150"/>
      <c r="U24" s="150"/>
      <c r="V24" s="143"/>
      <c r="W24" s="143"/>
      <c r="X24" s="146"/>
      <c r="Y24" s="146"/>
      <c r="Z24" s="146"/>
      <c r="AA24" s="146"/>
      <c r="AB24" s="146"/>
    </row>
    <row r="25" spans="2:28" s="146" customFormat="1" ht="15">
      <c r="B25" s="159"/>
      <c r="C25" s="143" t="s">
        <v>432</v>
      </c>
      <c r="D25" s="143"/>
      <c r="E25" s="162">
        <f>(H25+I25+J25+K25)/4</f>
        <v>6.4347617893402875E-2</v>
      </c>
      <c r="F25" s="143">
        <f t="shared" si="50"/>
        <v>9.9816849816849906E-2</v>
      </c>
      <c r="G25" s="240">
        <f t="shared" si="50"/>
        <v>6.318808400407061E-2</v>
      </c>
      <c r="H25" s="226">
        <v>7.3061407440609516E-2</v>
      </c>
      <c r="I25" s="226">
        <v>3.6988685813751143E-2</v>
      </c>
      <c r="J25" s="226">
        <v>5.2968816744980884E-2</v>
      </c>
      <c r="K25" s="226">
        <v>9.4371561574269958E-2</v>
      </c>
      <c r="L25" s="226">
        <f t="shared" ref="L25" si="56">L24/H24-1</f>
        <v>0.10025062656641603</v>
      </c>
      <c r="M25" s="226">
        <f t="shared" ref="M25" si="57">M24/I24-1</f>
        <v>0.12547209399916071</v>
      </c>
      <c r="N25" s="226">
        <f t="shared" ref="N25" si="58">N24/J24-1</f>
        <v>9.0060851926977659E-2</v>
      </c>
      <c r="O25" s="226">
        <f t="shared" ref="O25" si="59">O24/K24-1</f>
        <v>8.5073472544470174E-2</v>
      </c>
      <c r="P25" s="226">
        <f t="shared" ref="P25" si="60">P24/L24-1</f>
        <v>7.7069096431283235E-2</v>
      </c>
      <c r="Q25" s="226">
        <f t="shared" ref="Q25" si="61">Q24/M24-1</f>
        <v>6.2639821029082832E-2</v>
      </c>
      <c r="R25" s="226">
        <f t="shared" ref="R25" si="62">R24/N24-1</f>
        <v>7.3688128023818411E-2</v>
      </c>
      <c r="S25" s="226">
        <f t="shared" ref="S25" si="63">S24/O24-1</f>
        <v>4.0627227369921526E-2</v>
      </c>
      <c r="T25" s="143"/>
      <c r="U25" s="143"/>
      <c r="V25" s="141"/>
      <c r="W25" s="141"/>
      <c r="X25"/>
      <c r="Y25"/>
      <c r="Z25"/>
      <c r="AA25"/>
      <c r="AB25"/>
    </row>
    <row r="26" spans="2:28" ht="15">
      <c r="B26" s="141"/>
      <c r="C26" s="141" t="s">
        <v>507</v>
      </c>
      <c r="D26" s="141"/>
      <c r="E26" s="203">
        <f>H26+I26+J26+K26</f>
        <v>2964</v>
      </c>
      <c r="F26" s="203">
        <f>L26+M26+N26+O26</f>
        <v>3426</v>
      </c>
      <c r="G26" s="247">
        <f>P26+Q26+R26+S26</f>
        <v>3482</v>
      </c>
      <c r="H26" s="203">
        <v>734</v>
      </c>
      <c r="I26" s="203">
        <v>679</v>
      </c>
      <c r="J26" s="203">
        <v>742</v>
      </c>
      <c r="K26" s="203">
        <v>809</v>
      </c>
      <c r="L26" s="203">
        <v>832</v>
      </c>
      <c r="M26" s="203">
        <v>843</v>
      </c>
      <c r="N26" s="206">
        <v>853</v>
      </c>
      <c r="O26" s="206">
        <v>898</v>
      </c>
      <c r="P26" s="206">
        <v>872</v>
      </c>
      <c r="Q26" s="150">
        <v>860</v>
      </c>
      <c r="R26" s="150">
        <v>870</v>
      </c>
      <c r="S26" s="150">
        <v>880</v>
      </c>
      <c r="T26" s="141"/>
      <c r="U26" s="141"/>
      <c r="V26" s="141"/>
      <c r="W26" s="141"/>
    </row>
    <row r="27" spans="2:28" ht="15">
      <c r="B27" s="141"/>
      <c r="C27" s="143" t="s">
        <v>432</v>
      </c>
      <c r="D27" s="143"/>
      <c r="E27" s="162">
        <v>0.15465523957927552</v>
      </c>
      <c r="F27" s="162">
        <f t="shared" ref="F27:G27" si="64">F26/E26-1</f>
        <v>0.15587044534412953</v>
      </c>
      <c r="G27" s="243">
        <f t="shared" si="64"/>
        <v>1.6345592527729158E-2</v>
      </c>
      <c r="H27" s="226">
        <v>0.27209705372616977</v>
      </c>
      <c r="I27" s="226">
        <v>9.6930533117932205E-2</v>
      </c>
      <c r="J27" s="226">
        <v>0.10416666666666674</v>
      </c>
      <c r="K27" s="226">
        <v>0.15736766809728175</v>
      </c>
      <c r="L27" s="226">
        <f t="shared" ref="L27" si="65">L26/H26-1</f>
        <v>0.13351498637602188</v>
      </c>
      <c r="M27" s="226">
        <f t="shared" ref="M27" si="66">M26/I26-1</f>
        <v>0.24153166421207661</v>
      </c>
      <c r="N27" s="226">
        <f t="shared" ref="N27" si="67">N26/J26-1</f>
        <v>0.1495956873315365</v>
      </c>
      <c r="O27" s="226">
        <f t="shared" ref="O27" si="68">O26/K26-1</f>
        <v>0.11001236093943145</v>
      </c>
      <c r="P27" s="226">
        <f t="shared" ref="P27" si="69">P26/L26-1</f>
        <v>4.8076923076923128E-2</v>
      </c>
      <c r="Q27" s="226">
        <f t="shared" ref="Q27" si="70">Q26/M26-1</f>
        <v>2.0166073546856511E-2</v>
      </c>
      <c r="R27" s="226">
        <f t="shared" ref="R27" si="71">R26/N26-1</f>
        <v>1.9929660023446649E-2</v>
      </c>
      <c r="S27" s="230">
        <f t="shared" ref="S27" si="72">S26/O26-1</f>
        <v>-2.0044543429844075E-2</v>
      </c>
      <c r="T27" s="141"/>
      <c r="U27" s="141"/>
    </row>
    <row r="28" spans="2:28" ht="15">
      <c r="B28" s="141"/>
      <c r="C28" s="141" t="s">
        <v>508</v>
      </c>
      <c r="D28" s="141"/>
      <c r="E28" s="203">
        <f>H28+I28+J28+K28</f>
        <v>1837</v>
      </c>
      <c r="F28" s="203">
        <f>L28+M28+N28+O28</f>
        <v>1818</v>
      </c>
      <c r="G28" s="247">
        <f>P28+Q28+R28+S28</f>
        <v>2022</v>
      </c>
      <c r="H28" s="203">
        <v>470</v>
      </c>
      <c r="I28" s="203">
        <v>457</v>
      </c>
      <c r="J28" s="203">
        <v>459</v>
      </c>
      <c r="K28" s="203">
        <v>451</v>
      </c>
      <c r="L28" s="203">
        <v>456</v>
      </c>
      <c r="M28" s="203">
        <v>454</v>
      </c>
      <c r="N28" s="206">
        <v>442</v>
      </c>
      <c r="O28" s="206">
        <v>466</v>
      </c>
      <c r="P28" s="206">
        <v>492</v>
      </c>
      <c r="Q28" s="150">
        <v>500</v>
      </c>
      <c r="R28" s="150">
        <v>510</v>
      </c>
      <c r="S28" s="150">
        <v>520</v>
      </c>
    </row>
    <row r="29" spans="2:28" ht="15">
      <c r="B29" s="141"/>
      <c r="C29" s="143" t="s">
        <v>432</v>
      </c>
      <c r="D29" s="143"/>
      <c r="E29" s="148">
        <v>-9.1942659416707873E-2</v>
      </c>
      <c r="F29" s="148">
        <f t="shared" ref="F29:G29" si="73">F28/E28-1</f>
        <v>-1.0342950462710943E-2</v>
      </c>
      <c r="G29" s="243">
        <f t="shared" si="73"/>
        <v>0.11221122112211224</v>
      </c>
      <c r="H29" s="230">
        <v>-0.10646387832699622</v>
      </c>
      <c r="I29" s="230">
        <v>-0.11776061776061775</v>
      </c>
      <c r="J29" s="230">
        <v>-8.0160320641282534E-2</v>
      </c>
      <c r="K29" s="230">
        <v>-6.0416666666666674E-2</v>
      </c>
      <c r="L29" s="230">
        <f t="shared" ref="L29" si="74">L28/H28-1</f>
        <v>-2.9787234042553234E-2</v>
      </c>
      <c r="M29" s="230">
        <f t="shared" ref="M29" si="75">M28/I28-1</f>
        <v>-6.5645514223194867E-3</v>
      </c>
      <c r="N29" s="230">
        <f t="shared" ref="N29" si="76">N28/J28-1</f>
        <v>-3.703703703703709E-2</v>
      </c>
      <c r="O29" s="226">
        <f t="shared" ref="O29" si="77">O28/K28-1</f>
        <v>3.3259423503325891E-2</v>
      </c>
      <c r="P29" s="226">
        <f t="shared" ref="P29" si="78">P28/L28-1</f>
        <v>7.8947368421052655E-2</v>
      </c>
      <c r="Q29" s="226">
        <f t="shared" ref="Q29" si="79">Q28/M28-1</f>
        <v>0.1013215859030836</v>
      </c>
      <c r="R29" s="226">
        <f t="shared" ref="R29" si="80">R28/N28-1</f>
        <v>0.15384615384615374</v>
      </c>
      <c r="S29" s="226">
        <f t="shared" ref="S29" si="81">S28/O28-1</f>
        <v>0.11587982832618016</v>
      </c>
      <c r="V29" s="150"/>
      <c r="W29" s="150"/>
      <c r="X29" s="150"/>
      <c r="Y29" s="150"/>
      <c r="Z29" s="150"/>
      <c r="AA29" s="150"/>
      <c r="AB29" s="150"/>
    </row>
    <row r="30" spans="2:28" s="150" customFormat="1" ht="15">
      <c r="C30" s="150" t="s">
        <v>509</v>
      </c>
      <c r="E30" s="203">
        <f>H30+I30+J30+K30</f>
        <v>3037</v>
      </c>
      <c r="F30" s="203">
        <f>L30+M30+N30+O30</f>
        <v>3452</v>
      </c>
      <c r="G30" s="242">
        <f>P30+Q30+R30+S30</f>
        <v>3760</v>
      </c>
      <c r="H30" s="206">
        <v>713</v>
      </c>
      <c r="I30" s="206">
        <v>753</v>
      </c>
      <c r="J30" s="206">
        <v>763</v>
      </c>
      <c r="K30" s="206">
        <v>808</v>
      </c>
      <c r="L30" s="206">
        <v>823</v>
      </c>
      <c r="M30" s="206">
        <v>863</v>
      </c>
      <c r="N30" s="206">
        <v>865</v>
      </c>
      <c r="O30" s="206">
        <v>901</v>
      </c>
      <c r="P30" s="206">
        <v>925</v>
      </c>
      <c r="Q30" s="150">
        <v>935</v>
      </c>
      <c r="R30" s="150">
        <v>945</v>
      </c>
      <c r="S30" s="150">
        <v>955</v>
      </c>
    </row>
    <row r="31" spans="2:28" s="150" customFormat="1" ht="15">
      <c r="C31" s="143" t="s">
        <v>432</v>
      </c>
      <c r="D31" s="143"/>
      <c r="E31" s="162">
        <v>0.10718191760845786</v>
      </c>
      <c r="F31" s="162">
        <f t="shared" ref="F31:G31" si="82">F30/E30-1</f>
        <v>0.1366480079025354</v>
      </c>
      <c r="G31" s="243">
        <f t="shared" si="82"/>
        <v>8.9223638470451894E-2</v>
      </c>
      <c r="H31" s="226">
        <v>8.6890243902439046E-2</v>
      </c>
      <c r="I31" s="226">
        <v>8.8150289017341121E-2</v>
      </c>
      <c r="J31" s="226">
        <v>0.10260115606936426</v>
      </c>
      <c r="K31" s="226">
        <v>0.14935988620199137</v>
      </c>
      <c r="L31" s="226">
        <f t="shared" ref="L31" si="83">L30/H30-1</f>
        <v>0.15427769985974749</v>
      </c>
      <c r="M31" s="226">
        <f t="shared" ref="M31" si="84">M30/I30-1</f>
        <v>0.14608233731739717</v>
      </c>
      <c r="N31" s="226">
        <f t="shared" ref="N31" si="85">N30/J30-1</f>
        <v>0.13368283093053734</v>
      </c>
      <c r="O31" s="226">
        <f t="shared" ref="O31" si="86">O30/K30-1</f>
        <v>0.11509900990099009</v>
      </c>
      <c r="P31" s="226">
        <f t="shared" ref="P31" si="87">P30/L30-1</f>
        <v>0.12393681652490884</v>
      </c>
      <c r="Q31" s="226">
        <f t="shared" ref="Q31" si="88">Q30/M30-1</f>
        <v>8.3429895712630264E-2</v>
      </c>
      <c r="R31" s="226">
        <f t="shared" ref="R31" si="89">R30/N30-1</f>
        <v>9.2485549132947931E-2</v>
      </c>
      <c r="S31" s="226">
        <f t="shared" ref="S31" si="90">S30/O30-1</f>
        <v>5.9933407325194255E-2</v>
      </c>
    </row>
    <row r="32" spans="2:28" s="150" customFormat="1" ht="15">
      <c r="C32" s="150" t="s">
        <v>487</v>
      </c>
      <c r="E32" s="203">
        <f>H32+I32+J32+K32</f>
        <v>1990</v>
      </c>
      <c r="F32" s="203">
        <f>L32+M32+N32+O32</f>
        <v>2113</v>
      </c>
      <c r="G32" s="242">
        <f>P32+Q32+R32+S32</f>
        <v>2228</v>
      </c>
      <c r="H32" s="206">
        <f>H24-H26-H28-H30</f>
        <v>477</v>
      </c>
      <c r="I32" s="206">
        <f t="shared" ref="I32:P32" si="91">I24-I26-I28-I30</f>
        <v>494</v>
      </c>
      <c r="J32" s="206">
        <f t="shared" si="91"/>
        <v>501</v>
      </c>
      <c r="K32" s="206">
        <f t="shared" si="91"/>
        <v>518</v>
      </c>
      <c r="L32" s="206">
        <f t="shared" si="91"/>
        <v>523</v>
      </c>
      <c r="M32" s="206">
        <f t="shared" si="91"/>
        <v>522</v>
      </c>
      <c r="N32" s="206">
        <f t="shared" si="91"/>
        <v>527</v>
      </c>
      <c r="O32" s="206">
        <f t="shared" si="91"/>
        <v>541</v>
      </c>
      <c r="P32" s="206">
        <f t="shared" si="91"/>
        <v>548</v>
      </c>
      <c r="Q32" s="150">
        <v>555</v>
      </c>
      <c r="R32" s="150">
        <v>560</v>
      </c>
      <c r="S32" s="150">
        <v>565</v>
      </c>
    </row>
    <row r="33" spans="2:28" s="150" customFormat="1" ht="15">
      <c r="C33" s="143" t="s">
        <v>432</v>
      </c>
      <c r="D33" s="143"/>
      <c r="E33" s="162">
        <v>4.7368421052631504E-2</v>
      </c>
      <c r="F33" s="162">
        <f t="shared" ref="F33:G33" si="92">F32/E32-1</f>
        <v>6.1809045226130621E-2</v>
      </c>
      <c r="G33" s="243">
        <f t="shared" si="92"/>
        <v>5.4424988168480848E-2</v>
      </c>
      <c r="H33" s="226">
        <v>1.0593220338983134E-2</v>
      </c>
      <c r="I33" s="226">
        <v>5.3304904051172608E-2</v>
      </c>
      <c r="J33" s="226">
        <v>4.8117154811715412E-2</v>
      </c>
      <c r="K33" s="226">
        <v>7.6923076923076872E-2</v>
      </c>
      <c r="L33" s="226">
        <f t="shared" ref="L33" si="93">L32/H32-1</f>
        <v>9.6436058700209548E-2</v>
      </c>
      <c r="M33" s="226">
        <f t="shared" ref="M33" si="94">M32/I32-1</f>
        <v>5.6680161943319929E-2</v>
      </c>
      <c r="N33" s="226">
        <f t="shared" ref="N33" si="95">N32/J32-1</f>
        <v>5.1896207584830378E-2</v>
      </c>
      <c r="O33" s="226">
        <f t="shared" ref="O33" si="96">O32/K32-1</f>
        <v>4.4401544401544424E-2</v>
      </c>
      <c r="P33" s="226">
        <f t="shared" ref="P33" si="97">P32/L32-1</f>
        <v>4.780114722753348E-2</v>
      </c>
      <c r="Q33" s="226">
        <f t="shared" ref="Q33" si="98">Q32/M32-1</f>
        <v>6.321839080459779E-2</v>
      </c>
      <c r="R33" s="226">
        <f t="shared" ref="R33" si="99">R32/N32-1</f>
        <v>6.2618595825426837E-2</v>
      </c>
      <c r="S33" s="226">
        <f t="shared" ref="S33" si="100">S32/O32-1</f>
        <v>4.4362292051755903E-2</v>
      </c>
      <c r="V33" s="189"/>
      <c r="W33" s="189"/>
      <c r="X33" s="189"/>
      <c r="Y33" s="189"/>
      <c r="Z33" s="189"/>
      <c r="AA33" s="189"/>
      <c r="AB33" s="189"/>
    </row>
    <row r="34" spans="2:28" s="150" customFormat="1" ht="15">
      <c r="C34" s="150" t="s">
        <v>599</v>
      </c>
      <c r="E34" s="203">
        <f>H34+I34+J34+K34</f>
        <v>2156581</v>
      </c>
      <c r="F34" s="203">
        <f>L34+M34+N34+O34</f>
        <v>2156139</v>
      </c>
      <c r="G34" s="241">
        <f>P34+Q34+R34+S34</f>
        <v>2191554</v>
      </c>
      <c r="H34" s="206">
        <v>550405</v>
      </c>
      <c r="I34" s="206">
        <v>535374</v>
      </c>
      <c r="J34" s="206">
        <v>535374</v>
      </c>
      <c r="K34" s="206">
        <v>535428</v>
      </c>
      <c r="L34" s="206">
        <v>538161</v>
      </c>
      <c r="M34" s="206">
        <v>536832</v>
      </c>
      <c r="N34" s="206">
        <v>537353</v>
      </c>
      <c r="O34" s="206">
        <v>543793</v>
      </c>
      <c r="P34" s="206">
        <v>548554</v>
      </c>
      <c r="Q34" s="150">
        <v>548000</v>
      </c>
      <c r="R34" s="150">
        <v>545000</v>
      </c>
      <c r="S34" s="150">
        <v>550000</v>
      </c>
    </row>
    <row r="35" spans="2:28" s="150" customFormat="1" ht="15">
      <c r="C35" s="143" t="s">
        <v>432</v>
      </c>
      <c r="E35" s="148">
        <v>-5.1759827771248906E-2</v>
      </c>
      <c r="F35" s="259">
        <f t="shared" ref="F35" si="101">F34/E34-1</f>
        <v>-2.0495404531528649E-4</v>
      </c>
      <c r="G35" s="261">
        <f t="shared" ref="G35" si="102">G34/F34-1</f>
        <v>1.6425193366475854E-2</v>
      </c>
      <c r="H35" s="178">
        <v>-5.3195350653416518E-2</v>
      </c>
      <c r="I35" s="230">
        <v>-6.2367662898324849E-2</v>
      </c>
      <c r="J35" s="230">
        <v>-4.7783864541832699E-2</v>
      </c>
      <c r="K35" s="230">
        <v>-4.3692432991421559E-2</v>
      </c>
      <c r="L35" s="230">
        <f t="shared" ref="L35" si="103">L34/H34-1</f>
        <v>-2.2245437450604588E-2</v>
      </c>
      <c r="M35" s="226">
        <f t="shared" ref="M35" si="104">M34/I34-1</f>
        <v>2.7233298591264887E-3</v>
      </c>
      <c r="N35" s="226">
        <f t="shared" ref="N35" si="105">N34/J34-1</f>
        <v>3.6964813382793782E-3</v>
      </c>
      <c r="O35" s="226">
        <f t="shared" ref="O35" si="106">O34/K34-1</f>
        <v>1.5623015606206714E-2</v>
      </c>
      <c r="P35" s="226">
        <f t="shared" ref="P35" si="107">P34/L34-1</f>
        <v>1.9312064605201851E-2</v>
      </c>
      <c r="Q35" s="226">
        <f t="shared" ref="Q35" si="108">Q34/M34-1</f>
        <v>2.0803528850739106E-2</v>
      </c>
      <c r="R35" s="226">
        <f t="shared" ref="R35" si="109">R34/N34-1</f>
        <v>1.4230868721306189E-2</v>
      </c>
      <c r="S35" s="226">
        <f t="shared" ref="S35" si="110">S34/O34-1</f>
        <v>1.14142697680919E-2</v>
      </c>
    </row>
    <row r="36" spans="2:28" s="150" customFormat="1" ht="15">
      <c r="C36" s="143"/>
      <c r="D36" s="150" t="s">
        <v>600</v>
      </c>
      <c r="E36" s="229">
        <f t="shared" ref="E36:F36" si="111">E22/E34*100</f>
        <v>3.2216735657042328</v>
      </c>
      <c r="F36" s="229">
        <f t="shared" si="111"/>
        <v>3.8221561782426825</v>
      </c>
      <c r="G36" s="248">
        <f t="shared" ref="G36:P36" si="112">G22/G34*100</f>
        <v>4.1317713366862057</v>
      </c>
      <c r="H36" s="229">
        <f t="shared" si="112"/>
        <v>3.0982640055958797</v>
      </c>
      <c r="I36" s="229">
        <f t="shared" si="112"/>
        <v>2.9366386862268246</v>
      </c>
      <c r="J36" s="229">
        <f t="shared" si="112"/>
        <v>3.206169892449017</v>
      </c>
      <c r="K36" s="229">
        <f t="shared" si="112"/>
        <v>3.6490433821167367</v>
      </c>
      <c r="L36" s="229">
        <f>L22/L34*100</f>
        <v>3.5781113830247824</v>
      </c>
      <c r="M36" s="229">
        <f t="shared" si="112"/>
        <v>3.5780281354315693</v>
      </c>
      <c r="N36" s="229">
        <f t="shared" si="112"/>
        <v>3.9512201476496824</v>
      </c>
      <c r="O36" s="229">
        <f t="shared" si="112"/>
        <v>4.1771409341422201</v>
      </c>
      <c r="P36" s="229">
        <f t="shared" si="112"/>
        <v>3.9263226592094851</v>
      </c>
      <c r="Q36" s="229">
        <v>3.9</v>
      </c>
      <c r="R36" s="229">
        <v>4.2</v>
      </c>
      <c r="S36" s="229">
        <v>4.5</v>
      </c>
    </row>
    <row r="37" spans="2:28" s="150" customFormat="1" ht="15">
      <c r="B37" s="255"/>
      <c r="C37" s="187"/>
      <c r="D37" s="187" t="s">
        <v>432</v>
      </c>
      <c r="E37" s="260">
        <v>0.27295427916324638</v>
      </c>
      <c r="F37" s="257">
        <f t="shared" ref="F37" si="113">F36/E36-1</f>
        <v>0.18638840971685755</v>
      </c>
      <c r="G37" s="258">
        <f t="shared" ref="G37" si="114">G36/F36-1</f>
        <v>8.1005365559362108E-2</v>
      </c>
      <c r="H37" s="177">
        <v>0.33139467482927776</v>
      </c>
      <c r="I37" s="177">
        <v>0.38427857694644074</v>
      </c>
      <c r="J37" s="177">
        <v>0.16471988132747639</v>
      </c>
      <c r="K37" s="177">
        <v>0.21142398354979064</v>
      </c>
      <c r="L37" s="177">
        <f t="shared" ref="L37" si="115">L36/H36-1</f>
        <v>0.15487620698631033</v>
      </c>
      <c r="M37" s="177">
        <f t="shared" ref="M37" si="116">M36/I36-1</f>
        <v>0.218409384924654</v>
      </c>
      <c r="N37" s="177">
        <f t="shared" ref="N37" si="117">N36/J36-1</f>
        <v>0.23238015457489136</v>
      </c>
      <c r="O37" s="177">
        <f t="shared" ref="O37" si="118">O36/K36-1</f>
        <v>0.1447221906468934</v>
      </c>
      <c r="P37" s="177">
        <f t="shared" ref="P37" si="119">P36/L36-1</f>
        <v>9.7317058892208097E-2</v>
      </c>
      <c r="Q37" s="177">
        <f t="shared" ref="Q37" si="120">Q36/M36-1</f>
        <v>8.9985839233652554E-2</v>
      </c>
      <c r="R37" s="177">
        <f t="shared" ref="R37" si="121">R36/N36-1</f>
        <v>6.2962792012057456E-2</v>
      </c>
      <c r="S37" s="177">
        <f t="shared" ref="S37" si="122">S36/O36-1</f>
        <v>7.729187761391132E-2</v>
      </c>
    </row>
    <row r="38" spans="2:28" ht="15">
      <c r="B38" s="141" t="s">
        <v>434</v>
      </c>
      <c r="C38" s="141"/>
      <c r="D38" s="141"/>
      <c r="E38" s="203">
        <f>E4-E7-E22</f>
        <v>98088</v>
      </c>
      <c r="F38" s="203">
        <f>L38+M38+N38+O38</f>
        <v>111795</v>
      </c>
      <c r="G38" s="241">
        <f>P38+Q38+R38+S38</f>
        <v>127748</v>
      </c>
      <c r="H38" s="203">
        <v>22133</v>
      </c>
      <c r="I38" s="203">
        <v>23108</v>
      </c>
      <c r="J38" s="203">
        <v>25724</v>
      </c>
      <c r="K38" s="203">
        <v>27122</v>
      </c>
      <c r="L38" s="203">
        <v>25189</v>
      </c>
      <c r="M38" s="203">
        <v>26717</v>
      </c>
      <c r="N38" s="203">
        <v>28275</v>
      </c>
      <c r="O38" s="203">
        <v>31614</v>
      </c>
      <c r="P38" s="207">
        <v>29548</v>
      </c>
      <c r="Q38" s="147">
        <f>(Q40*Q42*0.01)+Q48</f>
        <v>30600</v>
      </c>
      <c r="R38" s="147">
        <f t="shared" ref="R38:S38" si="123">(R40*R42*0.01)+R48</f>
        <v>31000</v>
      </c>
      <c r="S38" s="147">
        <f t="shared" si="123"/>
        <v>36600</v>
      </c>
      <c r="T38" s="147"/>
      <c r="U38" s="147"/>
      <c r="V38" s="143"/>
      <c r="W38" s="143"/>
      <c r="X38" s="152"/>
      <c r="Y38" s="152"/>
      <c r="Z38" s="152"/>
      <c r="AA38" s="152"/>
      <c r="AB38" s="152"/>
    </row>
    <row r="39" spans="2:28" s="152" customFormat="1" ht="15">
      <c r="B39" s="143" t="s">
        <v>432</v>
      </c>
      <c r="C39" s="143"/>
      <c r="D39" s="143"/>
      <c r="E39" s="143">
        <v>0.25502840472900346</v>
      </c>
      <c r="F39" s="143">
        <f t="shared" ref="F39:G39" si="124">F38/E38-1</f>
        <v>0.13974186444825065</v>
      </c>
      <c r="G39" s="240">
        <f t="shared" si="124"/>
        <v>0.14269868956572296</v>
      </c>
      <c r="H39" s="226">
        <v>0.22403495188585332</v>
      </c>
      <c r="I39" s="226">
        <v>0.34052674324167542</v>
      </c>
      <c r="J39" s="226">
        <v>0.26320958554311535</v>
      </c>
      <c r="K39" s="226">
        <v>0.20697788260424543</v>
      </c>
      <c r="L39" s="226">
        <f t="shared" ref="L39:M39" si="125">L38/H38-1</f>
        <v>0.13807436858988842</v>
      </c>
      <c r="M39" s="226">
        <f t="shared" si="125"/>
        <v>0.15617967803358135</v>
      </c>
      <c r="N39" s="226">
        <f t="shared" ref="N39" si="126">N38/J38-1</f>
        <v>9.9168092054112922E-2</v>
      </c>
      <c r="O39" s="226">
        <f t="shared" ref="O39:P39" si="127">O38/K38-1</f>
        <v>0.16562200427697071</v>
      </c>
      <c r="P39" s="226">
        <f t="shared" si="127"/>
        <v>0.17305172892929455</v>
      </c>
      <c r="Q39" s="226">
        <f t="shared" ref="Q39" si="128">Q38/M38-1</f>
        <v>0.14533817419620476</v>
      </c>
      <c r="R39" s="226">
        <f t="shared" ref="R39" si="129">R38/N38-1</f>
        <v>9.6374889478337833E-2</v>
      </c>
      <c r="S39" s="226">
        <f t="shared" ref="S39" si="130">S38/O38-1</f>
        <v>0.15771493642057322</v>
      </c>
      <c r="T39" s="143"/>
      <c r="U39" s="143"/>
      <c r="V39" s="150"/>
      <c r="W39" s="150"/>
      <c r="X39" s="150"/>
      <c r="Y39" s="150"/>
      <c r="Z39" s="150"/>
      <c r="AA39" s="150"/>
      <c r="AB39" s="150"/>
    </row>
    <row r="40" spans="2:28" s="150" customFormat="1" ht="15">
      <c r="C40" s="150" t="s">
        <v>445</v>
      </c>
      <c r="E40" s="206">
        <v>60047</v>
      </c>
      <c r="F40" s="206">
        <f>O40</f>
        <v>69170</v>
      </c>
      <c r="G40" s="242">
        <f>S40</f>
        <v>78000</v>
      </c>
      <c r="H40" s="206">
        <v>53332</v>
      </c>
      <c r="I40" s="206">
        <v>56590</v>
      </c>
      <c r="J40" s="206">
        <v>60082</v>
      </c>
      <c r="K40" s="206">
        <v>60047</v>
      </c>
      <c r="L40" s="206">
        <v>61721</v>
      </c>
      <c r="M40" s="206">
        <v>64363</v>
      </c>
      <c r="N40" s="206">
        <v>67650</v>
      </c>
      <c r="O40" s="206">
        <v>69170</v>
      </c>
      <c r="P40" s="206">
        <v>71042</v>
      </c>
      <c r="Q40" s="150">
        <v>73000</v>
      </c>
      <c r="R40" s="150">
        <v>75000</v>
      </c>
      <c r="S40" s="150">
        <v>78000</v>
      </c>
      <c r="V40" s="154"/>
      <c r="W40" s="154"/>
      <c r="X40" s="154"/>
      <c r="Y40" s="154"/>
      <c r="Z40" s="154"/>
      <c r="AA40" s="154"/>
      <c r="AB40" s="154"/>
    </row>
    <row r="41" spans="2:28" s="154" customFormat="1" ht="15">
      <c r="C41" s="143" t="s">
        <v>432</v>
      </c>
      <c r="D41" s="143"/>
      <c r="E41" s="143">
        <v>0.13163846066865181</v>
      </c>
      <c r="F41" s="143">
        <f t="shared" ref="F41:G41" si="131">F40/E40-1</f>
        <v>0.15193098739320865</v>
      </c>
      <c r="G41" s="240">
        <f t="shared" si="131"/>
        <v>0.12765649848200078</v>
      </c>
      <c r="H41" s="227">
        <v>4.652577461195806E-2</v>
      </c>
      <c r="I41" s="227">
        <v>8.6534953823704575E-2</v>
      </c>
      <c r="J41" s="227">
        <v>0.12342701146201462</v>
      </c>
      <c r="K41" s="227">
        <v>0.13163846066865181</v>
      </c>
      <c r="L41" s="227">
        <f t="shared" ref="L41:M41" si="132">L40/H40-1</f>
        <v>0.1572976824420611</v>
      </c>
      <c r="M41" s="227">
        <f t="shared" si="132"/>
        <v>0.13735642339635978</v>
      </c>
      <c r="N41" s="227">
        <f t="shared" ref="N41" si="133">N40/J40-1</f>
        <v>0.12596118637861586</v>
      </c>
      <c r="O41" s="227">
        <f t="shared" ref="O41" si="134">O40/K40-1</f>
        <v>0.15193098739320865</v>
      </c>
      <c r="P41" s="227">
        <f t="shared" ref="P41" si="135">P40/L40-1</f>
        <v>0.1510182919913805</v>
      </c>
      <c r="Q41" s="227">
        <f t="shared" ref="Q41" si="136">Q40/M40-1</f>
        <v>0.13419200472321058</v>
      </c>
      <c r="R41" s="227">
        <f t="shared" ref="R41" si="137">R40/N40-1</f>
        <v>0.10864745011086474</v>
      </c>
      <c r="S41" s="227">
        <f t="shared" ref="S41" si="138">S40/O40-1</f>
        <v>0.12765649848200078</v>
      </c>
      <c r="V41" s="150"/>
      <c r="W41" s="150"/>
      <c r="X41" s="150"/>
      <c r="Y41" s="150"/>
      <c r="Z41" s="150"/>
      <c r="AA41" s="150"/>
      <c r="AB41" s="150"/>
    </row>
    <row r="42" spans="2:28" s="150" customFormat="1" ht="15">
      <c r="D42" s="150" t="s">
        <v>602</v>
      </c>
      <c r="E42" s="229">
        <f t="shared" ref="E42:G42" si="139">(E38-E48)/E40*100</f>
        <v>146.6950888470698</v>
      </c>
      <c r="F42" s="229">
        <f t="shared" si="139"/>
        <v>154.2677461327165</v>
      </c>
      <c r="G42" s="248">
        <f t="shared" si="139"/>
        <v>156.91923076923078</v>
      </c>
      <c r="H42" s="229">
        <f t="shared" ref="H42:P42" si="140">(H38-H48)/H40*100</f>
        <v>36.473411835295884</v>
      </c>
      <c r="I42" s="229">
        <f t="shared" si="140"/>
        <v>35.750132532249509</v>
      </c>
      <c r="J42" s="229">
        <f t="shared" si="140"/>
        <v>37.946473153357083</v>
      </c>
      <c r="K42" s="229">
        <f t="shared" si="140"/>
        <v>42.638266691091978</v>
      </c>
      <c r="L42" s="229">
        <f t="shared" si="140"/>
        <v>38.071320944249123</v>
      </c>
      <c r="M42" s="229">
        <f t="shared" si="140"/>
        <v>39.375106816027845</v>
      </c>
      <c r="N42" s="229">
        <f t="shared" si="140"/>
        <v>40.520325203252035</v>
      </c>
      <c r="O42" s="229">
        <f t="shared" si="140"/>
        <v>44.027757698424175</v>
      </c>
      <c r="P42" s="229">
        <f t="shared" si="140"/>
        <v>39.549843754398808</v>
      </c>
      <c r="Q42" s="229">
        <v>40</v>
      </c>
      <c r="R42" s="229">
        <v>40</v>
      </c>
      <c r="S42" s="229">
        <v>45</v>
      </c>
    </row>
    <row r="43" spans="2:28" s="150" customFormat="1" ht="15">
      <c r="E43" s="222">
        <v>-4.0515373863532211E-3</v>
      </c>
      <c r="F43" s="221">
        <f t="shared" ref="F43" si="141">F42/E42-1</f>
        <v>5.1621750565495894E-2</v>
      </c>
      <c r="G43" s="253">
        <f>G42/F42-1</f>
        <v>1.7187550236413163E-2</v>
      </c>
      <c r="H43" s="226">
        <v>0.16643962380829214</v>
      </c>
      <c r="I43" s="226">
        <v>0.18907602827584857</v>
      </c>
      <c r="J43" s="226">
        <v>0.13179149557453029</v>
      </c>
      <c r="K43" s="226">
        <v>9.9034152901351646E-2</v>
      </c>
      <c r="L43" s="226">
        <f t="shared" ref="L43" si="142">L42/H42-1</f>
        <v>4.3810245012694926E-2</v>
      </c>
      <c r="M43" s="226">
        <f t="shared" ref="M43" si="143">M42/I42-1</f>
        <v>0.10139750616332166</v>
      </c>
      <c r="N43" s="226">
        <f t="shared" ref="N43" si="144">N42/J42-1</f>
        <v>6.7828491978502825E-2</v>
      </c>
      <c r="O43" s="226">
        <f t="shared" ref="O43" si="145">O42/K42-1</f>
        <v>3.2587886777829311E-2</v>
      </c>
      <c r="P43" s="226">
        <f t="shared" ref="P43" si="146">P42/L42-1</f>
        <v>3.8835605738892109E-2</v>
      </c>
      <c r="Q43" s="226">
        <f t="shared" ref="Q43:S43" si="147">Q42/M42-1</f>
        <v>1.5870260032355921E-2</v>
      </c>
      <c r="R43" s="230">
        <f t="shared" ref="R43" si="148">R42/N42-1</f>
        <v>-1.2841091492776902E-2</v>
      </c>
      <c r="S43" s="226">
        <f t="shared" si="147"/>
        <v>2.2082485059433887E-2</v>
      </c>
    </row>
    <row r="44" spans="2:28" s="150" customFormat="1" ht="15">
      <c r="C44" s="150" t="s">
        <v>446</v>
      </c>
      <c r="E44" s="206">
        <v>16017</v>
      </c>
      <c r="F44" s="206">
        <f>O44</f>
        <v>19961</v>
      </c>
      <c r="G44" s="242">
        <f>S44</f>
        <v>22200</v>
      </c>
      <c r="H44" s="206">
        <v>14412</v>
      </c>
      <c r="I44" s="206">
        <v>15027</v>
      </c>
      <c r="J44" s="206">
        <v>15621</v>
      </c>
      <c r="K44" s="206">
        <v>16017</v>
      </c>
      <c r="L44" s="206">
        <v>16983</v>
      </c>
      <c r="M44" s="206">
        <v>18091</v>
      </c>
      <c r="N44" s="206">
        <v>19118</v>
      </c>
      <c r="O44" s="206">
        <v>19961</v>
      </c>
      <c r="P44" s="206">
        <v>21312</v>
      </c>
      <c r="Q44" s="150">
        <v>21600</v>
      </c>
      <c r="R44" s="150">
        <v>21900</v>
      </c>
      <c r="S44" s="150">
        <v>22200</v>
      </c>
    </row>
    <row r="45" spans="2:28" s="150" customFormat="1" ht="15">
      <c r="C45" s="143" t="s">
        <v>432</v>
      </c>
      <c r="D45" s="143"/>
      <c r="E45" s="143">
        <v>0.1333852250212284</v>
      </c>
      <c r="F45" s="143">
        <f t="shared" ref="F45" si="149">F44/E44-1</f>
        <v>0.24623837173003693</v>
      </c>
      <c r="G45" s="240">
        <f t="shared" ref="G45" si="150">G44/F44-1</f>
        <v>0.11216872902159203</v>
      </c>
      <c r="H45" s="154">
        <v>7.192264782447011E-2</v>
      </c>
      <c r="I45" s="154">
        <v>9.7021462987297413E-2</v>
      </c>
      <c r="J45" s="154">
        <v>0.12632489725286611</v>
      </c>
      <c r="K45" s="154">
        <v>0.1333852250212284</v>
      </c>
      <c r="L45" s="154">
        <f t="shared" ref="L45:M45" si="151">L44/H44-1</f>
        <v>0.17839300582847617</v>
      </c>
      <c r="M45" s="154">
        <f t="shared" si="151"/>
        <v>0.20389964730152399</v>
      </c>
      <c r="N45" s="154">
        <f t="shared" ref="N45" si="152">N44/J44-1</f>
        <v>0.22386530951923689</v>
      </c>
      <c r="O45" s="154">
        <f t="shared" ref="O45" si="153">O44/K44-1</f>
        <v>0.24623837173003693</v>
      </c>
      <c r="P45" s="154">
        <f t="shared" ref="P45" si="154">P44/L44-1</f>
        <v>0.25490196078431371</v>
      </c>
      <c r="Q45" s="154">
        <f t="shared" ref="Q45" si="155">Q44/M44-1</f>
        <v>0.19396384942789235</v>
      </c>
      <c r="R45" s="154">
        <f t="shared" ref="R45" si="156">R44/N44-1</f>
        <v>0.14551731352651953</v>
      </c>
      <c r="S45" s="154">
        <f t="shared" ref="S45" si="157">S44/O44-1</f>
        <v>0.11216872902159203</v>
      </c>
    </row>
    <row r="46" spans="2:28" s="150" customFormat="1" ht="15">
      <c r="C46" s="150" t="s">
        <v>447</v>
      </c>
      <c r="E46" s="206">
        <v>2423</v>
      </c>
      <c r="F46" s="206">
        <f>O46</f>
        <v>3032</v>
      </c>
      <c r="G46" s="242">
        <f>S46</f>
        <v>3500</v>
      </c>
      <c r="H46" s="206">
        <v>2091</v>
      </c>
      <c r="I46" s="206">
        <v>2181</v>
      </c>
      <c r="J46" s="206">
        <v>2289</v>
      </c>
      <c r="K46" s="206">
        <v>2423</v>
      </c>
      <c r="L46" s="206">
        <v>2564</v>
      </c>
      <c r="M46" s="206">
        <v>2693</v>
      </c>
      <c r="N46" s="206">
        <v>2833</v>
      </c>
      <c r="O46" s="206">
        <v>3032</v>
      </c>
      <c r="P46" s="206">
        <v>3136</v>
      </c>
      <c r="Q46" s="150">
        <v>3200</v>
      </c>
      <c r="R46" s="150">
        <v>3400</v>
      </c>
      <c r="S46" s="150">
        <v>3500</v>
      </c>
      <c r="V46" s="154"/>
      <c r="W46" s="154"/>
      <c r="X46" s="154"/>
      <c r="Y46" s="154"/>
      <c r="Z46" s="154"/>
      <c r="AA46" s="154"/>
      <c r="AB46" s="154"/>
    </row>
    <row r="47" spans="2:28" s="154" customFormat="1" ht="15">
      <c r="C47" s="143" t="s">
        <v>432</v>
      </c>
      <c r="D47" s="143"/>
      <c r="E47" s="143">
        <v>0.18774509803921569</v>
      </c>
      <c r="F47" s="143">
        <f t="shared" ref="F47" si="158">F46/E46-1</f>
        <v>0.25134131242261648</v>
      </c>
      <c r="G47" s="240">
        <f t="shared" ref="G47" si="159">G46/F46-1</f>
        <v>0.15435356200527695</v>
      </c>
      <c r="H47" s="143">
        <v>0.18135593220338975</v>
      </c>
      <c r="I47" s="143">
        <v>0.1821138211382114</v>
      </c>
      <c r="J47" s="143">
        <v>0.17989690721649487</v>
      </c>
      <c r="K47" s="143">
        <v>0.18774509803921569</v>
      </c>
      <c r="L47" s="143">
        <f t="shared" ref="L47" si="160">L46/H46-1</f>
        <v>0.22620755619320909</v>
      </c>
      <c r="M47" s="143">
        <f t="shared" ref="M47" si="161">M46/I46-1</f>
        <v>0.23475469967904639</v>
      </c>
      <c r="N47" s="143">
        <f t="shared" ref="N47" si="162">N46/J46-1</f>
        <v>0.23765836609873303</v>
      </c>
      <c r="O47" s="143">
        <f t="shared" ref="O47" si="163">O46/K46-1</f>
        <v>0.25134131242261648</v>
      </c>
      <c r="P47" s="143">
        <f t="shared" ref="P47" si="164">P46/L46-1</f>
        <v>0.22308892355694221</v>
      </c>
      <c r="Q47" s="143">
        <f t="shared" ref="Q47" si="165">Q46/M46-1</f>
        <v>0.18826587448941701</v>
      </c>
      <c r="R47" s="143">
        <f t="shared" ref="R47" si="166">R46/N46-1</f>
        <v>0.2001411930815391</v>
      </c>
      <c r="S47" s="143">
        <f t="shared" ref="S47" si="167">S46/O46-1</f>
        <v>0.15435356200527695</v>
      </c>
      <c r="V47" s="150"/>
      <c r="W47" s="150"/>
      <c r="X47" s="150"/>
      <c r="Y47" s="150"/>
      <c r="Z47" s="150"/>
      <c r="AA47" s="150"/>
      <c r="AB47" s="150"/>
    </row>
    <row r="48" spans="2:28" s="150" customFormat="1" ht="15">
      <c r="C48" s="150" t="s">
        <v>601</v>
      </c>
      <c r="E48" s="206">
        <f>H48+I48+J48+K48</f>
        <v>10002</v>
      </c>
      <c r="F48" s="203">
        <f>L48+M48+N48+O48</f>
        <v>5088</v>
      </c>
      <c r="G48" s="241">
        <f>P48+Q48+R48+S48</f>
        <v>5351</v>
      </c>
      <c r="H48" s="206">
        <v>2681</v>
      </c>
      <c r="I48" s="206">
        <v>2877</v>
      </c>
      <c r="J48" s="206">
        <v>2925</v>
      </c>
      <c r="K48" s="206">
        <v>1519</v>
      </c>
      <c r="L48" s="206">
        <v>1691</v>
      </c>
      <c r="M48" s="206">
        <v>1374</v>
      </c>
      <c r="N48" s="206">
        <v>863</v>
      </c>
      <c r="O48" s="206">
        <v>1160</v>
      </c>
      <c r="P48" s="206">
        <v>1451</v>
      </c>
      <c r="Q48" s="150">
        <v>1400</v>
      </c>
      <c r="R48" s="150">
        <v>1000</v>
      </c>
      <c r="S48" s="150">
        <v>1500</v>
      </c>
    </row>
    <row r="49" spans="1:28" s="150" customFormat="1" ht="15">
      <c r="G49" s="242"/>
    </row>
    <row r="50" spans="1:28" ht="15">
      <c r="A50" s="141" t="s">
        <v>435</v>
      </c>
      <c r="B50" s="141"/>
      <c r="C50" s="141"/>
      <c r="D50" s="141"/>
      <c r="E50" s="147">
        <f>財務諸表!I99</f>
        <v>240496</v>
      </c>
      <c r="F50" s="147">
        <f>L50+M50+N50+O50</f>
        <v>268843</v>
      </c>
      <c r="G50" s="241">
        <f>P50+Q50+R50+S50</f>
        <v>299571.92002000002</v>
      </c>
      <c r="H50" s="147">
        <f>財務諸表!BB99</f>
        <v>57419</v>
      </c>
      <c r="I50" s="147">
        <f>財務諸表!BC99</f>
        <v>58044</v>
      </c>
      <c r="J50" s="147">
        <f>財務諸表!BD99</f>
        <v>60821</v>
      </c>
      <c r="K50" s="147">
        <f>財務諸表!BE99</f>
        <v>64212</v>
      </c>
      <c r="L50" s="147">
        <f>財務諸表!BF99</f>
        <v>63718</v>
      </c>
      <c r="M50" s="147">
        <f>財務諸表!BG99</f>
        <v>66105</v>
      </c>
      <c r="N50" s="150">
        <v>68575</v>
      </c>
      <c r="O50" s="150">
        <v>70445</v>
      </c>
      <c r="P50" s="150">
        <v>71801</v>
      </c>
      <c r="Q50" s="150">
        <f>Q51*Q4</f>
        <v>73770.00877</v>
      </c>
      <c r="R50" s="150">
        <f t="shared" ref="R50:S50" si="168">R51*R4</f>
        <v>74067.576874999999</v>
      </c>
      <c r="S50" s="150">
        <f t="shared" si="168"/>
        <v>79933.334374999991</v>
      </c>
      <c r="T50" s="150"/>
      <c r="U50" s="150"/>
      <c r="V50" s="159"/>
      <c r="W50" s="159"/>
      <c r="X50" s="146"/>
      <c r="Y50" s="146"/>
      <c r="Z50" s="146"/>
      <c r="AA50" s="146"/>
      <c r="AB50" s="146"/>
    </row>
    <row r="51" spans="1:28" s="165" customFormat="1" ht="15">
      <c r="A51" s="201" t="s">
        <v>581</v>
      </c>
      <c r="B51" s="201"/>
      <c r="C51" s="201"/>
      <c r="D51" s="201"/>
      <c r="E51" s="225">
        <f>E50/E4</f>
        <v>0.72850422418310756</v>
      </c>
      <c r="F51" s="225">
        <f t="shared" ref="F51:G51" si="169">F50/F4</f>
        <v>0.72481808304418038</v>
      </c>
      <c r="G51" s="262">
        <f t="shared" si="169"/>
        <v>0.73298518074314623</v>
      </c>
      <c r="H51" s="225">
        <f>H50/H4</f>
        <v>0.726620434815621</v>
      </c>
      <c r="I51" s="225">
        <f>I50/I4</f>
        <v>0.74361996515322337</v>
      </c>
      <c r="J51" s="225">
        <f>J50/J4</f>
        <v>0.72040603605524367</v>
      </c>
      <c r="K51" s="225">
        <f>K50/K4</f>
        <v>0.72458502127083357</v>
      </c>
      <c r="L51" s="225">
        <f>L50/L4</f>
        <v>0.73466234679641651</v>
      </c>
      <c r="M51" s="225">
        <f>M50/M4</f>
        <v>0.74155299291034726</v>
      </c>
      <c r="N51" s="225">
        <f>N50/N4</f>
        <v>0.72389950385305601</v>
      </c>
      <c r="O51" s="225">
        <f>O50/O4</f>
        <v>0.70230095906526036</v>
      </c>
      <c r="P51" s="225">
        <f>P50/P4</f>
        <v>0.73819217403820447</v>
      </c>
      <c r="Q51" s="225">
        <v>0.745</v>
      </c>
      <c r="R51" s="225">
        <v>0.72499999999999998</v>
      </c>
      <c r="S51" s="225">
        <v>0.72499999999999998</v>
      </c>
      <c r="T51" s="162"/>
      <c r="U51" s="162"/>
      <c r="V51" s="223"/>
      <c r="W51" s="223"/>
      <c r="X51" s="224"/>
      <c r="Y51" s="224"/>
      <c r="Z51" s="224"/>
      <c r="AA51" s="224"/>
      <c r="AB51" s="224"/>
    </row>
    <row r="52" spans="1:28" ht="15">
      <c r="A52" s="198" t="s">
        <v>436</v>
      </c>
      <c r="B52" s="198"/>
      <c r="C52" s="198"/>
      <c r="D52" s="198"/>
      <c r="E52" s="199">
        <f>財務諸表!I100</f>
        <v>89626</v>
      </c>
      <c r="F52" s="199">
        <f>L52+M52+N52+O52</f>
        <v>102067</v>
      </c>
      <c r="G52" s="250">
        <f>P52+Q52+R52+S52</f>
        <v>109129.27598000002</v>
      </c>
      <c r="H52" s="199">
        <f>財務諸表!BB100</f>
        <v>21602</v>
      </c>
      <c r="I52" s="199">
        <f>財務諸表!BC100</f>
        <v>20012</v>
      </c>
      <c r="J52" s="199">
        <f>財務諸表!BD100</f>
        <v>23606</v>
      </c>
      <c r="K52" s="199">
        <f>財務諸表!BE100</f>
        <v>24406</v>
      </c>
      <c r="L52" s="199">
        <f>財務諸表!BF100</f>
        <v>23013</v>
      </c>
      <c r="M52" s="199">
        <f>財務諸表!BG100</f>
        <v>23038</v>
      </c>
      <c r="N52" s="199">
        <f>N4-N50</f>
        <v>26155</v>
      </c>
      <c r="O52" s="199">
        <f>O4-O50</f>
        <v>29861</v>
      </c>
      <c r="P52" s="199">
        <f>P4-P50</f>
        <v>25465</v>
      </c>
      <c r="Q52" s="199">
        <f>Q4-Q50</f>
        <v>25250.137230000008</v>
      </c>
      <c r="R52" s="199">
        <f>R4-R50</f>
        <v>28094.598125000004</v>
      </c>
      <c r="S52" s="199">
        <f>S4-S50</f>
        <v>30319.540625000009</v>
      </c>
      <c r="T52" s="147"/>
      <c r="U52" s="147"/>
      <c r="V52" s="147"/>
      <c r="W52" s="147"/>
    </row>
    <row r="53" spans="1:28" ht="15">
      <c r="A53" s="141" t="s">
        <v>437</v>
      </c>
      <c r="B53" s="141"/>
      <c r="C53" s="141"/>
      <c r="D53" s="147"/>
      <c r="E53" s="147">
        <f>財務諸表!I101</f>
        <v>57639</v>
      </c>
      <c r="F53" s="147">
        <f>L53+M53+N53+O53</f>
        <v>63717</v>
      </c>
      <c r="G53" s="251">
        <f>P53+Q53+R53+S53</f>
        <v>68936.984916000001</v>
      </c>
      <c r="H53" s="147">
        <v>13185</v>
      </c>
      <c r="I53" s="147">
        <v>13332</v>
      </c>
      <c r="J53" s="147">
        <v>14312</v>
      </c>
      <c r="K53" s="147">
        <v>16810</v>
      </c>
      <c r="L53" s="147">
        <v>14390</v>
      </c>
      <c r="M53" s="147">
        <v>15007</v>
      </c>
      <c r="N53" s="147">
        <v>18491</v>
      </c>
      <c r="O53" s="147">
        <v>15829.000000000002</v>
      </c>
      <c r="P53" s="147">
        <f>P55+P57+P59+P61+P63+P64+P65</f>
        <v>16733.186000000002</v>
      </c>
      <c r="Q53" s="147">
        <f t="shared" ref="Q53:S53" si="170">Q55+Q57+Q59+Q61+Q63+Q64+Q65</f>
        <v>16964.480366</v>
      </c>
      <c r="R53" s="147">
        <f t="shared" si="170"/>
        <v>17294.314424999997</v>
      </c>
      <c r="S53" s="147">
        <f t="shared" si="170"/>
        <v>17945.004124999996</v>
      </c>
      <c r="T53" s="147"/>
      <c r="U53" s="147"/>
      <c r="V53" s="143"/>
      <c r="W53" s="143"/>
    </row>
    <row r="54" spans="1:28" ht="15">
      <c r="A54" s="154" t="s">
        <v>582</v>
      </c>
      <c r="B54" s="154"/>
      <c r="C54" s="154"/>
      <c r="D54" s="215"/>
      <c r="E54" s="228">
        <f t="shared" ref="E54:G54" si="171">E53/E4</f>
        <v>0.17459855871902291</v>
      </c>
      <c r="F54" s="228">
        <f t="shared" si="171"/>
        <v>0.17178514522351723</v>
      </c>
      <c r="G54" s="252">
        <f t="shared" si="171"/>
        <v>0.16867331339054853</v>
      </c>
      <c r="H54" s="228">
        <f>H53/H4</f>
        <v>0.16685226898838298</v>
      </c>
      <c r="I54" s="228">
        <f>I53/I4</f>
        <v>0.17080045095828636</v>
      </c>
      <c r="J54" s="228">
        <f>J53/J4</f>
        <v>0.16952123753346127</v>
      </c>
      <c r="K54" s="228">
        <f>K53/K4</f>
        <v>0.18968844153059727</v>
      </c>
      <c r="L54" s="228">
        <f>L53/L4</f>
        <v>0.16591530133400975</v>
      </c>
      <c r="M54" s="228">
        <f>M53/M4</f>
        <v>0.16834559813335725</v>
      </c>
      <c r="N54" s="228">
        <f>N53/N4</f>
        <v>0.19519687532988494</v>
      </c>
      <c r="O54" s="228">
        <f>O53/O4</f>
        <v>0.15780711024265748</v>
      </c>
      <c r="P54" s="228">
        <f t="shared" ref="P54:S54" si="172">P53/P4</f>
        <v>0.1720353052454095</v>
      </c>
      <c r="Q54" s="228">
        <f t="shared" si="172"/>
        <v>0.17132352406347692</v>
      </c>
      <c r="R54" s="228">
        <f t="shared" si="172"/>
        <v>0.16928295061259216</v>
      </c>
      <c r="S54" s="228">
        <f t="shared" si="172"/>
        <v>0.16276223295764392</v>
      </c>
      <c r="T54" s="143"/>
      <c r="U54" s="143"/>
      <c r="V54" s="147"/>
      <c r="W54" s="147"/>
    </row>
    <row r="55" spans="1:28" s="150" customFormat="1" ht="15">
      <c r="B55" s="150" t="s">
        <v>480</v>
      </c>
      <c r="E55" s="150">
        <v>30438</v>
      </c>
      <c r="F55" s="150">
        <v>33048</v>
      </c>
      <c r="G55" s="241">
        <f>P55+Q55+R55+S55</f>
        <v>34599.199999999997</v>
      </c>
      <c r="H55" s="150">
        <f>(H78*H79)/4</f>
        <v>7327.4512800917082</v>
      </c>
      <c r="I55" s="150">
        <f t="shared" ref="I55:S55" si="173">(I78*I79)/4</f>
        <v>7429.2214367596489</v>
      </c>
      <c r="J55" s="150">
        <f t="shared" si="173"/>
        <v>7530.9915934275896</v>
      </c>
      <c r="K55" s="150">
        <f t="shared" si="173"/>
        <v>7609.5000000000009</v>
      </c>
      <c r="L55" s="150">
        <f t="shared" si="173"/>
        <v>7964.6761177753542</v>
      </c>
      <c r="M55" s="150">
        <f t="shared" si="173"/>
        <v>8069.7906215921485</v>
      </c>
      <c r="N55" s="150">
        <f t="shared" si="173"/>
        <v>8174.9051254089418</v>
      </c>
      <c r="O55" s="150">
        <f t="shared" si="173"/>
        <v>8262</v>
      </c>
      <c r="P55" s="150">
        <f t="shared" si="173"/>
        <v>8497.2999999999993</v>
      </c>
      <c r="Q55" s="150">
        <f t="shared" si="173"/>
        <v>8604.0499999999993</v>
      </c>
      <c r="R55" s="150">
        <f t="shared" si="173"/>
        <v>8710.7999999999993</v>
      </c>
      <c r="S55" s="150">
        <f t="shared" si="173"/>
        <v>8787.0499999999993</v>
      </c>
    </row>
    <row r="56" spans="1:28" s="150" customFormat="1" ht="15">
      <c r="E56" s="221">
        <f t="shared" ref="E56:G56" si="174">E55/E4</f>
        <v>9.2201997437318814E-2</v>
      </c>
      <c r="F56" s="221">
        <f t="shared" si="174"/>
        <v>8.9099541399419266E-2</v>
      </c>
      <c r="G56" s="253">
        <f t="shared" si="174"/>
        <v>8.4656468683296918E-2</v>
      </c>
      <c r="H56" s="221">
        <f t="shared" ref="H56" si="175">H55/H4</f>
        <v>9.2726725216923239E-2</v>
      </c>
      <c r="I56" s="221">
        <f t="shared" ref="I56" si="176">I55/I4</f>
        <v>9.5178095684632175E-2</v>
      </c>
      <c r="J56" s="221">
        <f t="shared" ref="J56" si="177">J55/J4</f>
        <v>8.9202278840968305E-2</v>
      </c>
      <c r="K56" s="221">
        <f t="shared" ref="K56" si="178">K55/K4</f>
        <v>8.5867590471569319E-2</v>
      </c>
      <c r="L56" s="221">
        <f t="shared" ref="L56" si="179">L55/L4</f>
        <v>9.1831941494683031E-2</v>
      </c>
      <c r="M56" s="221">
        <f t="shared" ref="M56" si="180">M55/M4</f>
        <v>9.0525336776363513E-2</v>
      </c>
      <c r="N56" s="221">
        <f t="shared" ref="N56" si="181">N55/N4</f>
        <v>8.6296897766377514E-2</v>
      </c>
      <c r="O56" s="221">
        <f t="shared" ref="O56" si="182">O55/O4</f>
        <v>8.2367954060574636E-2</v>
      </c>
      <c r="P56" s="221">
        <f t="shared" ref="P56" si="183">P55/P4</f>
        <v>8.7361462381510491E-2</v>
      </c>
      <c r="Q56" s="221">
        <f t="shared" ref="Q56" si="184">Q55/Q4</f>
        <v>8.6891913893966569E-2</v>
      </c>
      <c r="R56" s="221">
        <f t="shared" ref="R56" si="185">R55/R4</f>
        <v>8.5264433729998396E-2</v>
      </c>
      <c r="S56" s="221">
        <f t="shared" ref="S56" si="186">S55/S4</f>
        <v>7.9699055466807542E-2</v>
      </c>
    </row>
    <row r="57" spans="1:28" s="150" customFormat="1" ht="15">
      <c r="B57" s="150" t="s">
        <v>481</v>
      </c>
      <c r="E57" s="150">
        <v>1706</v>
      </c>
      <c r="F57" s="150">
        <v>2451</v>
      </c>
      <c r="G57" s="241">
        <f>P57+Q57+R57+S57</f>
        <v>3269.6095680000003</v>
      </c>
      <c r="H57" s="150">
        <f>H58*H4</f>
        <v>408.36758420346354</v>
      </c>
      <c r="I57" s="150">
        <f t="shared" ref="I57:O57" si="187">I58*I4</f>
        <v>403.37551761010292</v>
      </c>
      <c r="J57" s="150">
        <f t="shared" si="187"/>
        <v>436.2942176098</v>
      </c>
      <c r="K57" s="150">
        <f t="shared" si="187"/>
        <v>457.96268057663355</v>
      </c>
      <c r="L57" s="150">
        <f t="shared" si="187"/>
        <v>573.12315083672365</v>
      </c>
      <c r="M57" s="150">
        <f t="shared" si="187"/>
        <v>589.0683856774267</v>
      </c>
      <c r="N57" s="150">
        <f t="shared" si="187"/>
        <v>625.98097656850291</v>
      </c>
      <c r="O57" s="150">
        <f t="shared" si="187"/>
        <v>662.82748691734673</v>
      </c>
      <c r="P57" s="150">
        <f t="shared" ref="P57" si="188">P58*P4</f>
        <v>778.12800000000004</v>
      </c>
      <c r="Q57" s="150">
        <f t="shared" ref="Q57" si="189">Q58*Q4</f>
        <v>792.16116800000009</v>
      </c>
      <c r="R57" s="150">
        <f t="shared" ref="R57" si="190">R58*R4</f>
        <v>817.29740000000004</v>
      </c>
      <c r="S57" s="150">
        <f t="shared" ref="S57" si="191">S58*S4</f>
        <v>882.02300000000002</v>
      </c>
    </row>
    <row r="58" spans="1:28" s="150" customFormat="1" ht="15">
      <c r="E58" s="221">
        <f t="shared" ref="E58:G58" si="192">E57/E4</f>
        <v>5.1677708005803897E-3</v>
      </c>
      <c r="F58" s="221">
        <f t="shared" si="192"/>
        <v>6.6080542232503214E-3</v>
      </c>
      <c r="G58" s="253">
        <f t="shared" si="192"/>
        <v>8.0000000000000002E-3</v>
      </c>
      <c r="H58" s="221">
        <f>$E$58</f>
        <v>5.1677708005803897E-3</v>
      </c>
      <c r="I58" s="221">
        <f t="shared" ref="I58:K58" si="193">$E$58</f>
        <v>5.1677708005803897E-3</v>
      </c>
      <c r="J58" s="221">
        <f t="shared" si="193"/>
        <v>5.1677708005803897E-3</v>
      </c>
      <c r="K58" s="221">
        <f t="shared" si="193"/>
        <v>5.1677708005803897E-3</v>
      </c>
      <c r="L58" s="221">
        <f>$F$58</f>
        <v>6.6080542232503214E-3</v>
      </c>
      <c r="M58" s="221">
        <f t="shared" ref="M58:O58" si="194">$F$58</f>
        <v>6.6080542232503214E-3</v>
      </c>
      <c r="N58" s="221">
        <f t="shared" si="194"/>
        <v>6.6080542232503214E-3</v>
      </c>
      <c r="O58" s="221">
        <f t="shared" si="194"/>
        <v>6.6080542232503214E-3</v>
      </c>
      <c r="P58" s="221">
        <v>8.0000000000000002E-3</v>
      </c>
      <c r="Q58" s="221">
        <v>8.0000000000000002E-3</v>
      </c>
      <c r="R58" s="221">
        <v>8.0000000000000002E-3</v>
      </c>
      <c r="S58" s="221">
        <v>8.0000000000000002E-3</v>
      </c>
    </row>
    <row r="59" spans="1:28" s="150" customFormat="1" ht="15">
      <c r="B59" s="150" t="s">
        <v>483</v>
      </c>
      <c r="E59" s="150">
        <v>8968</v>
      </c>
      <c r="F59" s="150">
        <v>9412</v>
      </c>
      <c r="G59" s="241">
        <f>P59+Q59+R59+S59</f>
        <v>10217.5299</v>
      </c>
      <c r="H59" s="150">
        <f>H60*H4</f>
        <v>2146.6825880050769</v>
      </c>
      <c r="I59" s="150">
        <f t="shared" ref="I59:O59" si="195">I60*I4</f>
        <v>2120.4405872962502</v>
      </c>
      <c r="J59" s="150">
        <f t="shared" si="195"/>
        <v>2293.4856644341658</v>
      </c>
      <c r="K59" s="150">
        <f t="shared" si="195"/>
        <v>2407.3911602645076</v>
      </c>
      <c r="L59" s="150">
        <f t="shared" si="195"/>
        <v>2200.830312393</v>
      </c>
      <c r="M59" s="150">
        <f t="shared" si="195"/>
        <v>2262.0610550779024</v>
      </c>
      <c r="N59" s="150">
        <f t="shared" si="195"/>
        <v>2403.8078137342918</v>
      </c>
      <c r="O59" s="150">
        <f t="shared" si="195"/>
        <v>2545.3008187948049</v>
      </c>
      <c r="P59" s="150">
        <f t="shared" ref="P59" si="196">P60*P4</f>
        <v>2431.65</v>
      </c>
      <c r="Q59" s="150">
        <f t="shared" ref="Q59" si="197">Q60*Q4</f>
        <v>2475.5036500000006</v>
      </c>
      <c r="R59" s="150">
        <f t="shared" ref="R59" si="198">R60*R4</f>
        <v>2554.0543750000002</v>
      </c>
      <c r="S59" s="150">
        <f t="shared" ref="S59" si="199">S60*S4</f>
        <v>2756.3218750000001</v>
      </c>
    </row>
    <row r="60" spans="1:28" s="150" customFormat="1" ht="15">
      <c r="E60" s="221">
        <f>E59/E4</f>
        <v>2.7165632203754359E-2</v>
      </c>
      <c r="F60" s="221">
        <f>F59/F4</f>
        <v>2.5375359587609964E-2</v>
      </c>
      <c r="G60" s="253">
        <f>G59/G4</f>
        <v>2.4999999999999998E-2</v>
      </c>
      <c r="H60" s="221">
        <f>$E$60</f>
        <v>2.7165632203754359E-2</v>
      </c>
      <c r="I60" s="221">
        <f t="shared" ref="I60:K60" si="200">$E$60</f>
        <v>2.7165632203754359E-2</v>
      </c>
      <c r="J60" s="221">
        <f t="shared" si="200"/>
        <v>2.7165632203754359E-2</v>
      </c>
      <c r="K60" s="221">
        <f t="shared" si="200"/>
        <v>2.7165632203754359E-2</v>
      </c>
      <c r="L60" s="221">
        <f>$F$60</f>
        <v>2.5375359587609964E-2</v>
      </c>
      <c r="M60" s="221">
        <f t="shared" ref="M60:O60" si="201">$F$60</f>
        <v>2.5375359587609964E-2</v>
      </c>
      <c r="N60" s="221">
        <f t="shared" si="201"/>
        <v>2.5375359587609964E-2</v>
      </c>
      <c r="O60" s="221">
        <f t="shared" si="201"/>
        <v>2.5375359587609964E-2</v>
      </c>
      <c r="P60" s="221">
        <v>2.5000000000000001E-2</v>
      </c>
      <c r="Q60" s="221">
        <v>2.5000000000000001E-2</v>
      </c>
      <c r="R60" s="221">
        <v>2.5000000000000001E-2</v>
      </c>
      <c r="S60" s="221">
        <v>2.5000000000000001E-2</v>
      </c>
    </row>
    <row r="61" spans="1:28" s="150" customFormat="1" ht="15">
      <c r="B61" s="150" t="s">
        <v>607</v>
      </c>
      <c r="E61" s="150">
        <v>2574</v>
      </c>
      <c r="F61" s="150">
        <v>3117</v>
      </c>
      <c r="G61" s="241">
        <f>P61+Q61+R61+S61</f>
        <v>3269.6095680000003</v>
      </c>
      <c r="H61" s="150">
        <f>H62*H4</f>
        <v>616.14194709244737</v>
      </c>
      <c r="I61" s="150">
        <f t="shared" ref="I61:O61" si="202">I62*I4</f>
        <v>608.60995447151515</v>
      </c>
      <c r="J61" s="150">
        <f t="shared" si="202"/>
        <v>658.27744204432895</v>
      </c>
      <c r="K61" s="150">
        <f t="shared" si="202"/>
        <v>690.97065639170853</v>
      </c>
      <c r="L61" s="150">
        <f t="shared" si="202"/>
        <v>728.85551250839148</v>
      </c>
      <c r="M61" s="150">
        <f t="shared" si="202"/>
        <v>749.13347946003216</v>
      </c>
      <c r="N61" s="150">
        <f t="shared" si="202"/>
        <v>796.07617460792483</v>
      </c>
      <c r="O61" s="150">
        <f t="shared" si="202"/>
        <v>842.93483342365153</v>
      </c>
      <c r="P61" s="150">
        <f t="shared" ref="P61" si="203">P62*P4</f>
        <v>778.12800000000004</v>
      </c>
      <c r="Q61" s="150">
        <f t="shared" ref="Q61" si="204">Q62*Q4</f>
        <v>792.16116800000009</v>
      </c>
      <c r="R61" s="150">
        <f t="shared" ref="R61" si="205">R62*R4</f>
        <v>817.29740000000004</v>
      </c>
      <c r="S61" s="150">
        <f t="shared" ref="S61" si="206">S62*S4</f>
        <v>882.02300000000002</v>
      </c>
    </row>
    <row r="62" spans="1:28" s="150" customFormat="1" ht="15">
      <c r="E62" s="221">
        <f t="shared" ref="E62:G62" si="207">E61/E4</f>
        <v>7.7970938104888182E-3</v>
      </c>
      <c r="F62" s="221">
        <f t="shared" si="207"/>
        <v>8.4036332165937384E-3</v>
      </c>
      <c r="G62" s="253">
        <f t="shared" si="207"/>
        <v>8.0000000000000002E-3</v>
      </c>
      <c r="H62" s="221">
        <f>$E$62</f>
        <v>7.7970938104888182E-3</v>
      </c>
      <c r="I62" s="221">
        <f t="shared" ref="I62:K62" si="208">$E$62</f>
        <v>7.7970938104888182E-3</v>
      </c>
      <c r="J62" s="221">
        <f t="shared" si="208"/>
        <v>7.7970938104888182E-3</v>
      </c>
      <c r="K62" s="221">
        <f t="shared" si="208"/>
        <v>7.7970938104888182E-3</v>
      </c>
      <c r="L62" s="221">
        <f>$F$62</f>
        <v>8.4036332165937384E-3</v>
      </c>
      <c r="M62" s="221">
        <f t="shared" ref="M62:O62" si="209">$F$62</f>
        <v>8.4036332165937384E-3</v>
      </c>
      <c r="N62" s="221">
        <f t="shared" si="209"/>
        <v>8.4036332165937384E-3</v>
      </c>
      <c r="O62" s="221">
        <f t="shared" si="209"/>
        <v>8.4036332165937384E-3</v>
      </c>
      <c r="P62" s="221">
        <v>8.0000000000000002E-3</v>
      </c>
      <c r="Q62" s="221">
        <v>8.0000000000000002E-3</v>
      </c>
      <c r="R62" s="221">
        <v>8.0000000000000002E-3</v>
      </c>
      <c r="S62" s="221">
        <v>8.0000000000000002E-3</v>
      </c>
    </row>
    <row r="63" spans="1:28" s="150" customFormat="1" ht="15">
      <c r="B63" s="150" t="s">
        <v>492</v>
      </c>
      <c r="E63" s="150">
        <v>2805</v>
      </c>
      <c r="F63" s="150">
        <v>3277</v>
      </c>
      <c r="G63" s="241">
        <f>P63+Q63+R63+S63</f>
        <v>3480</v>
      </c>
      <c r="H63" s="150">
        <v>700</v>
      </c>
      <c r="I63" s="150">
        <v>700</v>
      </c>
      <c r="J63" s="150">
        <v>700</v>
      </c>
      <c r="K63" s="150">
        <v>705</v>
      </c>
      <c r="L63" s="150">
        <v>820</v>
      </c>
      <c r="M63" s="150">
        <v>820</v>
      </c>
      <c r="N63" s="150">
        <v>820</v>
      </c>
      <c r="O63" s="150">
        <v>817</v>
      </c>
      <c r="P63" s="150">
        <v>870</v>
      </c>
      <c r="Q63" s="150">
        <v>870</v>
      </c>
      <c r="R63" s="150">
        <v>870</v>
      </c>
      <c r="S63" s="150">
        <v>870</v>
      </c>
    </row>
    <row r="64" spans="1:28" s="150" customFormat="1" ht="15">
      <c r="B64" s="150" t="s">
        <v>608</v>
      </c>
      <c r="E64" s="150">
        <v>1887</v>
      </c>
      <c r="F64" s="150">
        <v>1848</v>
      </c>
      <c r="G64" s="241">
        <f>P64+Q64+R64+S64</f>
        <v>1840</v>
      </c>
      <c r="H64" s="150">
        <v>470</v>
      </c>
      <c r="I64" s="150">
        <v>470</v>
      </c>
      <c r="J64" s="150">
        <v>470</v>
      </c>
      <c r="K64" s="150">
        <v>477</v>
      </c>
      <c r="L64" s="150">
        <v>462</v>
      </c>
      <c r="M64" s="150">
        <v>462</v>
      </c>
      <c r="N64" s="150">
        <v>462</v>
      </c>
      <c r="O64" s="150">
        <v>462</v>
      </c>
      <c r="P64" s="150">
        <v>460</v>
      </c>
      <c r="Q64" s="150">
        <v>460</v>
      </c>
      <c r="R64" s="150">
        <v>460</v>
      </c>
      <c r="S64" s="150">
        <v>460</v>
      </c>
    </row>
    <row r="65" spans="1:28" s="150" customFormat="1" ht="15">
      <c r="B65" s="150" t="s">
        <v>487</v>
      </c>
      <c r="E65" s="150">
        <f>E53-E55-E57-E59-E61-E63-E64</f>
        <v>9261</v>
      </c>
      <c r="F65" s="150">
        <f>F53-F55-F57-F59-F61-F63-F64</f>
        <v>10564</v>
      </c>
      <c r="G65" s="241">
        <f>P65+Q65+R65+S65</f>
        <v>12261.035879999999</v>
      </c>
      <c r="H65" s="150">
        <f t="shared" ref="H65:O65" si="210">H53-H55-H57-H59-H61-H63-H64</f>
        <v>1516.3566006073038</v>
      </c>
      <c r="I65" s="150">
        <f t="shared" si="210"/>
        <v>1600.3525038624825</v>
      </c>
      <c r="J65" s="150">
        <f t="shared" si="210"/>
        <v>2222.9510824841154</v>
      </c>
      <c r="K65" s="150">
        <f t="shared" si="210"/>
        <v>4462.1755027671506</v>
      </c>
      <c r="L65" s="150">
        <f t="shared" si="210"/>
        <v>1640.5149064865309</v>
      </c>
      <c r="M65" s="150">
        <f t="shared" si="210"/>
        <v>2054.9464581924904</v>
      </c>
      <c r="N65" s="150">
        <f t="shared" si="210"/>
        <v>5208.2299096803381</v>
      </c>
      <c r="O65" s="150">
        <f t="shared" si="210"/>
        <v>2236.9368608641994</v>
      </c>
      <c r="P65" s="150">
        <f>P66*P4</f>
        <v>2917.98</v>
      </c>
      <c r="Q65" s="150">
        <f t="shared" ref="Q65:S65" si="211">Q66*Q4</f>
        <v>2970.6043800000002</v>
      </c>
      <c r="R65" s="150">
        <f t="shared" si="211"/>
        <v>3064.8652499999998</v>
      </c>
      <c r="S65" s="150">
        <f t="shared" si="211"/>
        <v>3307.5862499999998</v>
      </c>
    </row>
    <row r="66" spans="1:28" s="150" customFormat="1" ht="15">
      <c r="A66" s="233"/>
      <c r="B66" s="233"/>
      <c r="C66" s="233"/>
      <c r="D66" s="233"/>
      <c r="E66" s="234">
        <f>E65/E4</f>
        <v>2.805318017829718E-2</v>
      </c>
      <c r="F66" s="234">
        <f>F65/F4</f>
        <v>2.8481225954474255E-2</v>
      </c>
      <c r="G66" s="254">
        <f>G65/G4</f>
        <v>0.03</v>
      </c>
      <c r="H66" s="234">
        <f t="shared" ref="H66:O66" si="212">H65/H4</f>
        <v>1.9189043565175569E-2</v>
      </c>
      <c r="I66" s="234">
        <f t="shared" si="212"/>
        <v>2.0502619963391443E-2</v>
      </c>
      <c r="J66" s="234">
        <f t="shared" si="212"/>
        <v>2.6330171777463288E-2</v>
      </c>
      <c r="K66" s="234">
        <f t="shared" si="212"/>
        <v>5.0352356749310538E-2</v>
      </c>
      <c r="L66" s="234">
        <f t="shared" si="212"/>
        <v>1.8914977418530064E-2</v>
      </c>
      <c r="M66" s="234">
        <f t="shared" si="212"/>
        <v>2.3051988447820273E-2</v>
      </c>
      <c r="N66" s="234">
        <f t="shared" si="212"/>
        <v>5.4979730916080841E-2</v>
      </c>
      <c r="O66" s="234">
        <f t="shared" si="212"/>
        <v>2.2301127159533821E-2</v>
      </c>
      <c r="P66" s="234">
        <v>0.03</v>
      </c>
      <c r="Q66" s="234">
        <v>0.03</v>
      </c>
      <c r="R66" s="234">
        <v>0.03</v>
      </c>
      <c r="S66" s="234">
        <v>0.03</v>
      </c>
    </row>
    <row r="67" spans="1:28" ht="15">
      <c r="A67" s="141" t="s">
        <v>438</v>
      </c>
      <c r="B67" s="141"/>
      <c r="C67" s="141"/>
      <c r="D67" s="141"/>
      <c r="E67" s="147">
        <f>財務諸表!I102</f>
        <v>31986</v>
      </c>
      <c r="F67" s="147">
        <f>L67+M67+N67+O67</f>
        <v>38697</v>
      </c>
      <c r="G67" s="241">
        <f>P67+Q67+R67+S67</f>
        <v>40778.477064000028</v>
      </c>
      <c r="H67" s="147">
        <f>財務諸表!BB102</f>
        <v>8416</v>
      </c>
      <c r="I67" s="147">
        <f>財務諸表!BC102</f>
        <v>6681</v>
      </c>
      <c r="J67" s="147">
        <f>財務諸表!BD102</f>
        <v>9293</v>
      </c>
      <c r="K67" s="147">
        <f>財務諸表!BE102</f>
        <v>7596</v>
      </c>
      <c r="L67" s="147">
        <f>財務諸表!BF102</f>
        <v>8622</v>
      </c>
      <c r="M67" s="147">
        <f>財務諸表!BG102</f>
        <v>8032</v>
      </c>
      <c r="N67" s="147">
        <v>9956</v>
      </c>
      <c r="O67" s="147">
        <v>12087</v>
      </c>
      <c r="P67" s="147">
        <v>9318</v>
      </c>
      <c r="Q67" s="147">
        <f>Q52-Q53</f>
        <v>8285.6568640000078</v>
      </c>
      <c r="R67" s="147">
        <f>R52-R53</f>
        <v>10800.283700000007</v>
      </c>
      <c r="S67" s="147">
        <f>S52-S53</f>
        <v>12374.536500000013</v>
      </c>
      <c r="T67" s="202"/>
      <c r="U67" s="147"/>
      <c r="V67" s="143"/>
      <c r="W67" s="143"/>
    </row>
    <row r="68" spans="1:28" ht="15">
      <c r="A68" s="145" t="s">
        <v>606</v>
      </c>
      <c r="B68" s="145"/>
      <c r="C68" s="145"/>
      <c r="D68" s="141"/>
      <c r="E68" s="226">
        <f>E67/E4</f>
        <v>9.6891158749920478E-2</v>
      </c>
      <c r="F68" s="226">
        <f>F67/F4</f>
        <v>0.10432961006818348</v>
      </c>
      <c r="G68" s="249">
        <f>G67/G4</f>
        <v>9.977577130456948E-2</v>
      </c>
      <c r="H68" s="226">
        <f>H67/H4</f>
        <v>0.10650198678848928</v>
      </c>
      <c r="I68" s="226">
        <f>I67/I4</f>
        <v>8.559239520344368E-2</v>
      </c>
      <c r="J68" s="226">
        <f>J67/J4</f>
        <v>0.1100727264112951</v>
      </c>
      <c r="K68" s="226">
        <f>K67/K4</f>
        <v>8.5715252936729144E-2</v>
      </c>
      <c r="L68" s="226">
        <f>L67/L4</f>
        <v>9.9410821966770826E-2</v>
      </c>
      <c r="M68" s="226">
        <f>M67/M4</f>
        <v>9.0101408956295426E-2</v>
      </c>
      <c r="N68" s="226">
        <f>N67/N4</f>
        <v>0.10509870157289138</v>
      </c>
      <c r="O68" s="226">
        <f>O67/O4</f>
        <v>0.1205012661256555</v>
      </c>
      <c r="P68" s="226">
        <f>P67/P4</f>
        <v>9.579914872617358E-2</v>
      </c>
      <c r="Q68" s="226">
        <f>Q67/Q4</f>
        <v>8.3676475936523137E-2</v>
      </c>
      <c r="R68" s="226">
        <f>R67/R4</f>
        <v>0.10571704938740788</v>
      </c>
      <c r="S68" s="226">
        <f>S67/S4</f>
        <v>0.11223776704235615</v>
      </c>
      <c r="T68" s="154"/>
      <c r="U68" s="143"/>
      <c r="V68" s="150"/>
      <c r="W68" s="150"/>
      <c r="X68" s="150"/>
      <c r="Y68" s="150"/>
      <c r="Z68" s="150"/>
      <c r="AA68" s="150"/>
      <c r="AB68" s="150"/>
    </row>
    <row r="69" spans="1:28" s="150" customFormat="1" ht="15">
      <c r="D69" s="150" t="s">
        <v>569</v>
      </c>
      <c r="E69" s="150">
        <f>H69+I69+J69+K69</f>
        <v>36909</v>
      </c>
      <c r="F69" s="147">
        <f>L69+M69+N69+O69</f>
        <v>36367</v>
      </c>
      <c r="G69" s="241">
        <f>P69+Q69+R69+S69</f>
        <v>38120.639200000005</v>
      </c>
      <c r="H69" s="150">
        <v>9210</v>
      </c>
      <c r="I69" s="150">
        <v>8391</v>
      </c>
      <c r="J69" s="150">
        <v>10168</v>
      </c>
      <c r="K69" s="150">
        <v>9140</v>
      </c>
      <c r="L69" s="150">
        <v>8889</v>
      </c>
      <c r="M69" s="150">
        <v>8638</v>
      </c>
      <c r="N69" s="150">
        <v>9327</v>
      </c>
      <c r="O69" s="150">
        <v>9513</v>
      </c>
      <c r="P69" s="150">
        <v>9276</v>
      </c>
      <c r="Q69" s="150">
        <f>Q70*Q7</f>
        <v>9409.6292000000012</v>
      </c>
      <c r="R69" s="150">
        <f t="shared" ref="R69:S69" si="213">R70*R7</f>
        <v>9654.4350000000013</v>
      </c>
      <c r="S69" s="150">
        <f t="shared" si="213"/>
        <v>9780.5749999999989</v>
      </c>
    </row>
    <row r="70" spans="1:28" s="220" customFormat="1" ht="15">
      <c r="E70" s="221">
        <f t="shared" ref="E70:G70" si="214">E69/E7</f>
        <v>0.22705266460380052</v>
      </c>
      <c r="F70" s="221">
        <f t="shared" si="214"/>
        <v>0.20580745201014125</v>
      </c>
      <c r="G70" s="253">
        <f t="shared" si="214"/>
        <v>0.20021008050726211</v>
      </c>
      <c r="H70" s="221">
        <f>H69/H7</f>
        <v>0.2312037153257186</v>
      </c>
      <c r="I70" s="221">
        <f>I69/I7</f>
        <v>0.21390878731485966</v>
      </c>
      <c r="J70" s="221">
        <f>J69/J7</f>
        <v>0.24479969183359013</v>
      </c>
      <c r="K70" s="221">
        <f>K69/K7</f>
        <v>0.21783169284301343</v>
      </c>
      <c r="L70" s="221">
        <f>L69/L7</f>
        <v>0.21021638879035118</v>
      </c>
      <c r="M70" s="221">
        <f>M69/M7</f>
        <v>0.19986579976399269</v>
      </c>
      <c r="N70" s="221">
        <f>N69/N7</f>
        <v>0.2062446100435619</v>
      </c>
      <c r="O70" s="221">
        <f>O69/O7</f>
        <v>0.20690780172695042</v>
      </c>
      <c r="P70" s="221">
        <f>P69/P7</f>
        <v>0.20086617583369423</v>
      </c>
      <c r="Q70" s="221">
        <v>0.2</v>
      </c>
      <c r="R70" s="221">
        <v>0.2</v>
      </c>
      <c r="S70" s="221">
        <v>0.2</v>
      </c>
    </row>
    <row r="71" spans="1:28" s="150" customFormat="1" ht="15">
      <c r="D71" s="150" t="s">
        <v>570</v>
      </c>
      <c r="E71" s="150">
        <f>H71+I71+J71+K71</f>
        <v>-1609</v>
      </c>
      <c r="F71" s="147">
        <f>L71+M71+N71+O71</f>
        <v>880</v>
      </c>
      <c r="G71" s="241">
        <f>P71+Q71+R71+S71</f>
        <v>1076</v>
      </c>
      <c r="H71" s="150">
        <v>-283</v>
      </c>
      <c r="I71" s="150">
        <v>-601</v>
      </c>
      <c r="J71" s="150">
        <v>-580</v>
      </c>
      <c r="K71" s="150">
        <v>-145</v>
      </c>
      <c r="L71" s="150">
        <v>129</v>
      </c>
      <c r="M71" s="150">
        <v>-438</v>
      </c>
      <c r="N71" s="150">
        <v>224</v>
      </c>
      <c r="O71" s="150">
        <v>965</v>
      </c>
      <c r="P71" s="150">
        <v>376</v>
      </c>
      <c r="Q71" s="150">
        <v>-100</v>
      </c>
      <c r="R71" s="150">
        <v>400</v>
      </c>
      <c r="S71" s="150">
        <v>400</v>
      </c>
    </row>
    <row r="72" spans="1:28" s="150" customFormat="1" ht="15">
      <c r="E72" s="222">
        <f>E71/E22</f>
        <v>-2.3158409856357406E-2</v>
      </c>
      <c r="F72" s="221">
        <f>F71/F22</f>
        <v>1.0678186164468336E-2</v>
      </c>
      <c r="G72" s="253">
        <f>G71/G22</f>
        <v>1.1882937603533959E-2</v>
      </c>
      <c r="H72" s="222">
        <f>H71/H22</f>
        <v>-1.6595320471471296E-2</v>
      </c>
      <c r="I72" s="222">
        <f>I71/I22</f>
        <v>-3.8226688716448291E-2</v>
      </c>
      <c r="J72" s="222">
        <f>J71/J22</f>
        <v>-3.3789688319254295E-2</v>
      </c>
      <c r="K72" s="222">
        <f>K71/K22</f>
        <v>-7.4214351520114647E-3</v>
      </c>
      <c r="L72" s="221">
        <f>L71/L22</f>
        <v>6.6992106356460321E-3</v>
      </c>
      <c r="M72" s="222">
        <f>M71/M22</f>
        <v>-2.2802998750520616E-2</v>
      </c>
      <c r="N72" s="221">
        <f>N71/N22</f>
        <v>1.0550113036925395E-2</v>
      </c>
      <c r="O72" s="221">
        <f>O71/O22</f>
        <v>4.2482940788025531E-2</v>
      </c>
      <c r="P72" s="221">
        <f>P71/P22</f>
        <v>1.7457516946791717E-2</v>
      </c>
      <c r="Q72" s="222">
        <f t="shared" ref="Q72:S72" si="215">Q71/Q22</f>
        <v>-4.6790192775594238E-3</v>
      </c>
      <c r="R72" s="222">
        <f t="shared" si="215"/>
        <v>1.7474879860200961E-2</v>
      </c>
      <c r="S72" s="222">
        <f t="shared" si="215"/>
        <v>1.6161616161616162E-2</v>
      </c>
    </row>
    <row r="73" spans="1:28" s="150" customFormat="1" ht="15">
      <c r="D73" s="150" t="s">
        <v>434</v>
      </c>
      <c r="E73" s="150">
        <f>H73+I73+J73+K73</f>
        <v>12655</v>
      </c>
      <c r="F73" s="147">
        <f>L73+M73+N73+O73</f>
        <v>15937</v>
      </c>
      <c r="G73" s="241">
        <f>P73+Q73+R73+S73</f>
        <v>15565</v>
      </c>
      <c r="H73" s="150">
        <v>3044</v>
      </c>
      <c r="I73" s="150">
        <v>2641</v>
      </c>
      <c r="J73" s="150">
        <v>3752</v>
      </c>
      <c r="K73" s="150">
        <v>3218</v>
      </c>
      <c r="L73" s="150">
        <v>3023</v>
      </c>
      <c r="M73" s="150">
        <v>3416</v>
      </c>
      <c r="N73" s="150">
        <v>4100</v>
      </c>
      <c r="O73" s="150">
        <v>5398</v>
      </c>
      <c r="P73" s="150">
        <v>3157</v>
      </c>
      <c r="Q73" s="150">
        <f>Q74*Q38</f>
        <v>3366</v>
      </c>
      <c r="R73" s="150">
        <f t="shared" ref="R73:S73" si="216">R74*R38</f>
        <v>4650</v>
      </c>
      <c r="S73" s="150">
        <f t="shared" si="216"/>
        <v>4392</v>
      </c>
    </row>
    <row r="74" spans="1:28" s="150" customFormat="1" ht="15">
      <c r="E74" s="221">
        <f t="shared" ref="E74:F74" si="217">E73/E38</f>
        <v>0.12901680123970313</v>
      </c>
      <c r="F74" s="221">
        <f t="shared" si="217"/>
        <v>0.14255557046379533</v>
      </c>
      <c r="G74" s="253">
        <f>G73/G38</f>
        <v>0.12184143783072925</v>
      </c>
      <c r="H74" s="221">
        <f>H73/H38</f>
        <v>0.13753219174987574</v>
      </c>
      <c r="I74" s="221">
        <f>I73/I38</f>
        <v>0.11428942357625065</v>
      </c>
      <c r="J74" s="221">
        <f>J73/J38</f>
        <v>0.14585600995179598</v>
      </c>
      <c r="K74" s="221">
        <f>K73/K38</f>
        <v>0.11864906717793673</v>
      </c>
      <c r="L74" s="221">
        <f>L73/L38</f>
        <v>0.12001270395807694</v>
      </c>
      <c r="M74" s="221">
        <f>M73/M38</f>
        <v>0.12785866676647828</v>
      </c>
      <c r="N74" s="221">
        <f>N73/N38</f>
        <v>0.14500442086648982</v>
      </c>
      <c r="O74" s="221">
        <f>O73/O38</f>
        <v>0.17074713734421459</v>
      </c>
      <c r="P74" s="221">
        <f>P73/P38</f>
        <v>0.10684310274807093</v>
      </c>
      <c r="Q74" s="221">
        <v>0.11</v>
      </c>
      <c r="R74" s="221">
        <v>0.15</v>
      </c>
      <c r="S74" s="221">
        <v>0.12</v>
      </c>
    </row>
    <row r="75" spans="1:28" s="150" customFormat="1" ht="15">
      <c r="D75" s="150" t="s">
        <v>603</v>
      </c>
      <c r="E75" s="150">
        <f>H75+I75+J75+K75</f>
        <v>-15969</v>
      </c>
      <c r="F75" s="147">
        <f>L75+M75+N75+O75</f>
        <v>-14487</v>
      </c>
      <c r="G75" s="241">
        <f>P75+Q75+R75+S75</f>
        <v>-13983.162135999974</v>
      </c>
      <c r="H75" s="150">
        <f>H67-H69-H71-H73</f>
        <v>-3555</v>
      </c>
      <c r="I75" s="150">
        <f t="shared" ref="I75:S75" si="218">I67-I69-I71-I73</f>
        <v>-3750</v>
      </c>
      <c r="J75" s="150">
        <f t="shared" si="218"/>
        <v>-4047</v>
      </c>
      <c r="K75" s="150">
        <f t="shared" si="218"/>
        <v>-4617</v>
      </c>
      <c r="L75" s="150">
        <f t="shared" si="218"/>
        <v>-3419</v>
      </c>
      <c r="M75" s="150">
        <f t="shared" si="218"/>
        <v>-3584</v>
      </c>
      <c r="N75" s="150">
        <f t="shared" si="218"/>
        <v>-3695</v>
      </c>
      <c r="O75" s="150">
        <f t="shared" si="218"/>
        <v>-3789</v>
      </c>
      <c r="P75" s="150">
        <f t="shared" si="218"/>
        <v>-3491</v>
      </c>
      <c r="Q75" s="150">
        <f t="shared" si="218"/>
        <v>-4389.9723359999934</v>
      </c>
      <c r="R75" s="150">
        <f t="shared" si="218"/>
        <v>-3904.1512999999941</v>
      </c>
      <c r="S75" s="150">
        <f t="shared" si="218"/>
        <v>-2198.038499999986</v>
      </c>
      <c r="V75" s="161"/>
      <c r="W75" s="161"/>
      <c r="X75" s="161"/>
      <c r="Y75" s="161"/>
      <c r="Z75" s="161"/>
      <c r="AA75" s="161"/>
      <c r="AB75" s="161"/>
    </row>
    <row r="76" spans="1:28">
      <c r="G76" s="214"/>
      <c r="L76" s="144"/>
      <c r="M76" s="144"/>
      <c r="N76" s="144"/>
      <c r="O76" s="144"/>
    </row>
    <row r="77" spans="1:28">
      <c r="G77" s="214"/>
      <c r="K77" s="146"/>
    </row>
    <row r="78" spans="1:28">
      <c r="D78" t="s">
        <v>609</v>
      </c>
      <c r="E78">
        <v>5234</v>
      </c>
      <c r="F78">
        <v>5502</v>
      </c>
      <c r="G78">
        <f>S78</f>
        <v>5762</v>
      </c>
      <c r="H78">
        <v>5040</v>
      </c>
      <c r="I78">
        <f t="shared" ref="I78:J78" si="219">H78+70</f>
        <v>5110</v>
      </c>
      <c r="J78">
        <f t="shared" si="219"/>
        <v>5180</v>
      </c>
      <c r="K78">
        <v>5234</v>
      </c>
      <c r="L78">
        <f t="shared" ref="L78:S78" si="220">K78+70</f>
        <v>5304</v>
      </c>
      <c r="M78">
        <f t="shared" si="220"/>
        <v>5374</v>
      </c>
      <c r="N78">
        <f t="shared" si="220"/>
        <v>5444</v>
      </c>
      <c r="O78">
        <v>5502</v>
      </c>
      <c r="P78">
        <f t="shared" si="220"/>
        <v>5572</v>
      </c>
      <c r="Q78">
        <f t="shared" si="220"/>
        <v>5642</v>
      </c>
      <c r="R78">
        <f t="shared" si="220"/>
        <v>5712</v>
      </c>
      <c r="S78">
        <f>R78+50</f>
        <v>5762</v>
      </c>
    </row>
    <row r="79" spans="1:28">
      <c r="E79" s="235">
        <f t="shared" ref="E79:G79" si="221">E55/E78</f>
        <v>5.8154375238823084</v>
      </c>
      <c r="F79" s="235">
        <f t="shared" si="221"/>
        <v>6.0065430752453652</v>
      </c>
      <c r="G79" s="235">
        <f t="shared" si="221"/>
        <v>6.0047205831308572</v>
      </c>
      <c r="H79" s="235">
        <v>5.8154375238823084</v>
      </c>
      <c r="I79" s="235">
        <v>5.8154375238823084</v>
      </c>
      <c r="J79" s="235">
        <v>5.8154375238823084</v>
      </c>
      <c r="K79" s="235">
        <v>5.8154375238823084</v>
      </c>
      <c r="L79" s="235">
        <v>6.0065430752453652</v>
      </c>
      <c r="M79" s="235">
        <v>6.0065430752453652</v>
      </c>
      <c r="N79" s="235">
        <v>6.0065430752453652</v>
      </c>
      <c r="O79" s="235">
        <v>6.0065430752453652</v>
      </c>
      <c r="P79" s="235">
        <v>6.1</v>
      </c>
      <c r="Q79" s="235">
        <v>6.1</v>
      </c>
      <c r="R79" s="235">
        <v>6.1</v>
      </c>
      <c r="S79" s="235">
        <v>6.1</v>
      </c>
    </row>
    <row r="84" spans="5:8" ht="15">
      <c r="E84" s="150"/>
      <c r="F84" s="150"/>
      <c r="G84" s="150"/>
      <c r="H84" s="150"/>
    </row>
    <row r="85" spans="5:8" ht="15">
      <c r="E85" s="188"/>
      <c r="F85" s="161"/>
      <c r="G85" s="188"/>
      <c r="H85" s="188"/>
    </row>
    <row r="86" spans="5:8" ht="15">
      <c r="E86" s="188"/>
      <c r="F86" s="161"/>
      <c r="G86" s="188"/>
      <c r="H86" s="188"/>
    </row>
    <row r="87" spans="5:8" ht="15">
      <c r="E87" s="188"/>
      <c r="F87" s="161"/>
      <c r="G87" s="188"/>
      <c r="H87" s="188"/>
    </row>
    <row r="88" spans="5:8" ht="15">
      <c r="E88" s="188"/>
      <c r="F88" s="161"/>
      <c r="G88" s="188"/>
      <c r="H88" s="188"/>
    </row>
    <row r="89" spans="5:8">
      <c r="E89" s="144"/>
    </row>
  </sheetData>
  <phoneticPr fontId="3"/>
  <pageMargins left="0.7" right="0.7" top="0.75" bottom="0.75" header="0.3" footer="0.3"/>
  <pageSetup paperSize="9" orientation="portrait" r:id="rId1"/>
  <ignoredErrors>
    <ignoredError sqref="H7:M7 H32:P32 L36:P42 Q24:S24 Q38:S38 L20:S22 F54:G54 G56:G66 E18:G18 E42:G42 F51:G51 E20:G20 F34:G36 E70:G75 F24:G24 E25:G25" formula="1"/>
    <ignoredError sqref="E7:F7 F5:G5 E44 F44:G47 F67:G68 G7:G13 E32:F32 E30:F30 E22:G22 G26:G33 E26:F26 E38:G38 E16 E9:F9 F8 E11:F11 F10 E13:F13 F12 E15:F15 F14 F23:G23 E28:F28 F27 F29 F31 F33 E40:G40 F39:G39 F41:G41 E46" twoDigitTextYear="1" formula="1"/>
    <ignoredError sqref="E1:G3 G14:G15 E67:E68 H1:P1 Y12:Z12 E49:G50 E4 E52:G53 E51 W12:X1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3169-0810-4E1E-92C8-58D6E00B2A06}">
  <dimension ref="A1:AG57"/>
  <sheetViews>
    <sheetView topLeftCell="A17" workbookViewId="0">
      <selection activeCell="I22" sqref="I22"/>
    </sheetView>
  </sheetViews>
  <sheetFormatPr defaultRowHeight="13.5"/>
  <cols>
    <col min="3" max="3" width="25.9140625" customWidth="1"/>
    <col min="4" max="4" width="12.08203125" customWidth="1"/>
    <col min="5" max="5" width="10.33203125" customWidth="1"/>
    <col min="6" max="6" width="11.4140625" customWidth="1"/>
    <col min="7" max="7" width="11.6640625" customWidth="1"/>
    <col min="8" max="8" width="11.4140625" customWidth="1"/>
    <col min="23" max="23" width="9.83203125" customWidth="1"/>
    <col min="24" max="24" width="9.9140625" customWidth="1"/>
  </cols>
  <sheetData>
    <row r="1" spans="1:33" ht="15">
      <c r="A1" s="121" t="s">
        <v>430</v>
      </c>
      <c r="D1" s="140" t="s">
        <v>583</v>
      </c>
      <c r="E1" s="140" t="s">
        <v>584</v>
      </c>
      <c r="F1" s="140" t="s">
        <v>585</v>
      </c>
      <c r="G1" s="140" t="s">
        <v>586</v>
      </c>
      <c r="H1" s="216" t="s">
        <v>587</v>
      </c>
      <c r="I1" s="140" t="s">
        <v>584</v>
      </c>
      <c r="J1" s="141"/>
      <c r="K1" s="141"/>
      <c r="L1" s="141"/>
      <c r="M1" s="140" t="s">
        <v>585</v>
      </c>
      <c r="N1" s="141"/>
      <c r="O1" s="141"/>
      <c r="P1" s="141"/>
      <c r="Q1" s="140" t="s">
        <v>586</v>
      </c>
      <c r="R1" s="141"/>
      <c r="S1" s="141"/>
      <c r="T1" s="141"/>
      <c r="U1" s="140" t="s">
        <v>587</v>
      </c>
      <c r="V1" s="141"/>
      <c r="W1" s="141"/>
      <c r="X1" s="141"/>
      <c r="Y1" s="141"/>
      <c r="Z1" s="141"/>
      <c r="AA1" s="141"/>
      <c r="AB1" s="141"/>
    </row>
    <row r="2" spans="1:33" ht="15">
      <c r="D2" s="141" t="s">
        <v>423</v>
      </c>
      <c r="E2" s="141" t="s">
        <v>423</v>
      </c>
      <c r="F2" s="141" t="s">
        <v>423</v>
      </c>
      <c r="G2" s="141" t="s">
        <v>423</v>
      </c>
      <c r="H2" s="215" t="s">
        <v>423</v>
      </c>
      <c r="I2" s="141" t="s">
        <v>8</v>
      </c>
      <c r="J2" s="141" t="s">
        <v>5</v>
      </c>
      <c r="K2" s="141" t="s">
        <v>6</v>
      </c>
      <c r="L2" s="141" t="s">
        <v>7</v>
      </c>
      <c r="M2" s="141" t="s">
        <v>8</v>
      </c>
      <c r="N2" s="141" t="s">
        <v>5</v>
      </c>
      <c r="O2" s="141" t="s">
        <v>6</v>
      </c>
      <c r="P2" s="141" t="s">
        <v>7</v>
      </c>
      <c r="Q2" s="141" t="s">
        <v>8</v>
      </c>
      <c r="R2" s="141" t="s">
        <v>5</v>
      </c>
      <c r="S2" s="141" t="s">
        <v>6</v>
      </c>
      <c r="T2" s="141" t="s">
        <v>7</v>
      </c>
      <c r="U2" s="141" t="s">
        <v>8</v>
      </c>
      <c r="V2" s="141" t="s">
        <v>5</v>
      </c>
      <c r="W2" s="141" t="s">
        <v>6</v>
      </c>
      <c r="X2" s="141" t="s">
        <v>7</v>
      </c>
      <c r="Y2" s="141"/>
      <c r="Z2" s="141"/>
      <c r="AA2" s="141"/>
      <c r="AB2" s="141"/>
    </row>
    <row r="3" spans="1:33" ht="15">
      <c r="D3" s="142" t="s">
        <v>428</v>
      </c>
      <c r="E3" s="142" t="s">
        <v>428</v>
      </c>
      <c r="F3" s="142" t="s">
        <v>428</v>
      </c>
      <c r="G3" s="142" t="s">
        <v>428</v>
      </c>
      <c r="H3" s="217" t="s">
        <v>428</v>
      </c>
      <c r="I3" s="142" t="s">
        <v>428</v>
      </c>
      <c r="J3" s="142" t="s">
        <v>428</v>
      </c>
      <c r="K3" s="142" t="s">
        <v>428</v>
      </c>
      <c r="L3" s="142" t="s">
        <v>428</v>
      </c>
      <c r="M3" s="142" t="s">
        <v>428</v>
      </c>
      <c r="N3" s="142" t="s">
        <v>428</v>
      </c>
      <c r="O3" s="142" t="s">
        <v>428</v>
      </c>
      <c r="P3" s="142" t="s">
        <v>428</v>
      </c>
      <c r="Q3" s="142" t="s">
        <v>428</v>
      </c>
      <c r="R3" s="142" t="s">
        <v>428</v>
      </c>
      <c r="S3" s="142" t="s">
        <v>428</v>
      </c>
      <c r="T3" s="142" t="s">
        <v>428</v>
      </c>
      <c r="U3" s="142" t="s">
        <v>428</v>
      </c>
      <c r="V3" s="142" t="s">
        <v>429</v>
      </c>
      <c r="W3" s="142" t="s">
        <v>429</v>
      </c>
      <c r="X3" s="142" t="s">
        <v>429</v>
      </c>
      <c r="Y3" s="142"/>
      <c r="Z3" s="142"/>
      <c r="AA3" s="142"/>
      <c r="AB3" s="142"/>
    </row>
    <row r="4" spans="1:33" ht="15">
      <c r="A4" s="142" t="s">
        <v>309</v>
      </c>
      <c r="B4" s="135"/>
      <c r="D4" s="204">
        <v>251102</v>
      </c>
      <c r="E4" s="204">
        <v>290253</v>
      </c>
      <c r="F4" s="204">
        <v>330123</v>
      </c>
      <c r="G4" s="213">
        <v>368959.36228433403</v>
      </c>
      <c r="H4" s="218">
        <v>400231.12785045593</v>
      </c>
      <c r="I4" s="204">
        <v>69928</v>
      </c>
      <c r="J4" s="204">
        <v>65963</v>
      </c>
      <c r="K4" s="204">
        <v>75139</v>
      </c>
      <c r="L4" s="205">
        <v>79223</v>
      </c>
      <c r="M4" s="204">
        <v>79022</v>
      </c>
      <c r="N4" s="204">
        <v>78056</v>
      </c>
      <c r="O4" s="204">
        <v>84426</v>
      </c>
      <c r="P4" s="204">
        <v>88619</v>
      </c>
      <c r="Q4" s="204">
        <v>86731</v>
      </c>
      <c r="R4" s="204">
        <v>89144</v>
      </c>
      <c r="S4" s="160">
        <v>94137.767622451996</v>
      </c>
      <c r="T4" s="160">
        <v>98946.594661882002</v>
      </c>
      <c r="U4" s="160">
        <v>95025.08529301401</v>
      </c>
      <c r="V4" s="160">
        <v>97249.501591199994</v>
      </c>
      <c r="W4" s="160">
        <v>101360.67067526876</v>
      </c>
      <c r="X4" s="160">
        <v>106595.87029097314</v>
      </c>
      <c r="Y4" s="160"/>
      <c r="Z4" s="160"/>
      <c r="AA4" s="160"/>
      <c r="AB4" s="160"/>
    </row>
    <row r="5" spans="1:33" ht="15">
      <c r="A5" s="154" t="s">
        <v>588</v>
      </c>
      <c r="B5" s="157"/>
      <c r="C5" s="157"/>
      <c r="D5" s="155">
        <v>-6.6202064677357009E-2</v>
      </c>
      <c r="E5" s="154">
        <v>0.15591671910219751</v>
      </c>
      <c r="F5" s="154">
        <v>0.13736292131347483</v>
      </c>
      <c r="G5" s="154">
        <v>0.11764209789785629</v>
      </c>
      <c r="H5" s="154">
        <v>8.4756666350758403E-2</v>
      </c>
      <c r="I5" s="154">
        <v>0.12532990022529766</v>
      </c>
      <c r="J5" s="154">
        <v>0.10444537463373793</v>
      </c>
      <c r="K5" s="154">
        <v>0.20874153435323262</v>
      </c>
      <c r="L5" s="154">
        <v>0.18112830605003438</v>
      </c>
      <c r="M5" s="154">
        <v>0.13004804942226289</v>
      </c>
      <c r="N5" s="154">
        <v>0.18333004866364466</v>
      </c>
      <c r="O5" s="154">
        <v>0.12359759911630452</v>
      </c>
      <c r="P5" s="154">
        <v>0.11860192115925927</v>
      </c>
      <c r="Q5" s="154">
        <v>9.7555111234846059E-2</v>
      </c>
      <c r="R5" s="154">
        <v>0.14205186020293126</v>
      </c>
      <c r="S5" s="154">
        <v>0.11503290008352862</v>
      </c>
      <c r="T5" s="154">
        <v>0.11653928234218403</v>
      </c>
      <c r="U5" s="154">
        <v>9.5629997267574485E-2</v>
      </c>
      <c r="V5" s="154">
        <v>9.0925935466211971E-2</v>
      </c>
      <c r="W5" s="154">
        <v>7.6726942174631496E-2</v>
      </c>
      <c r="X5" s="154">
        <v>7.730711355181108E-2</v>
      </c>
      <c r="Y5" s="143"/>
      <c r="Z5" s="143"/>
      <c r="AA5" s="143"/>
      <c r="AB5" s="143"/>
      <c r="AC5" s="152"/>
      <c r="AD5" s="152"/>
      <c r="AE5" s="152"/>
      <c r="AF5" s="152"/>
      <c r="AG5" s="152"/>
    </row>
    <row r="6" spans="1:33" ht="15">
      <c r="A6" s="214"/>
      <c r="B6" s="215" t="s">
        <v>569</v>
      </c>
      <c r="C6" s="215"/>
      <c r="D6" s="209">
        <v>145925</v>
      </c>
      <c r="E6" s="209">
        <v>154114</v>
      </c>
      <c r="F6" s="209">
        <v>162557</v>
      </c>
      <c r="G6" s="202">
        <v>175678.6</v>
      </c>
      <c r="H6" s="202">
        <v>187976.10200000001</v>
      </c>
      <c r="I6" s="209">
        <v>38317</v>
      </c>
      <c r="J6" s="209">
        <v>36612</v>
      </c>
      <c r="K6" s="209">
        <v>39297</v>
      </c>
      <c r="L6" s="209">
        <v>39888</v>
      </c>
      <c r="M6" s="209">
        <v>39835</v>
      </c>
      <c r="N6" s="209">
        <v>39227</v>
      </c>
      <c r="O6" s="209">
        <v>41536</v>
      </c>
      <c r="P6" s="209">
        <v>41959</v>
      </c>
      <c r="Q6" s="209">
        <v>42285</v>
      </c>
      <c r="R6" s="209">
        <v>43219</v>
      </c>
      <c r="S6" s="150">
        <v>44858.880000000005</v>
      </c>
      <c r="T6" s="150">
        <v>45315.72</v>
      </c>
      <c r="U6" s="150">
        <v>45244.950000000004</v>
      </c>
      <c r="V6" s="150">
        <v>46244.33</v>
      </c>
      <c r="W6" s="150">
        <v>47999.001600000011</v>
      </c>
      <c r="X6" s="150">
        <v>48487.820400000004</v>
      </c>
      <c r="Y6" s="150"/>
      <c r="Z6" s="150"/>
      <c r="AA6" s="150"/>
      <c r="AB6" s="150"/>
    </row>
    <row r="7" spans="1:33" ht="15">
      <c r="A7" s="152"/>
      <c r="B7" s="143" t="s">
        <v>588</v>
      </c>
      <c r="C7" s="143"/>
      <c r="D7" s="148">
        <v>-5.9858519740232929E-2</v>
      </c>
      <c r="E7" s="143">
        <v>5.6117868768202905E-2</v>
      </c>
      <c r="F7" s="143">
        <v>5.4784120845607687E-2</v>
      </c>
      <c r="G7" s="143">
        <v>8.0719993602244244E-2</v>
      </c>
      <c r="H7" s="154">
        <v>7.0000000000000062E-2</v>
      </c>
      <c r="I7" s="143">
        <v>1.5073646285896025E-2</v>
      </c>
      <c r="J7" s="143">
        <v>4.0971254726905659E-2</v>
      </c>
      <c r="K7" s="143">
        <v>8.5672449994474542E-2</v>
      </c>
      <c r="L7" s="154">
        <v>8.3618581907090483E-2</v>
      </c>
      <c r="M7" s="143">
        <v>3.9616880235926688E-2</v>
      </c>
      <c r="N7" s="143">
        <v>7.1424669507265337E-2</v>
      </c>
      <c r="O7" s="143">
        <v>5.6976359518538411E-2</v>
      </c>
      <c r="P7" s="143">
        <v>5.1920377055756139E-2</v>
      </c>
      <c r="Q7" s="143">
        <v>6.1503702773942459E-2</v>
      </c>
      <c r="R7" s="143">
        <v>0.10176664032426652</v>
      </c>
      <c r="S7" s="143">
        <v>0.08</v>
      </c>
      <c r="T7" s="143">
        <v>0.08</v>
      </c>
      <c r="U7" s="143">
        <v>7.0000000000000007E-2</v>
      </c>
      <c r="V7" s="143">
        <v>7.0000000000000007E-2</v>
      </c>
      <c r="W7" s="143">
        <v>7.0000000000000007E-2</v>
      </c>
      <c r="X7" s="143">
        <v>7.0000000000000007E-2</v>
      </c>
      <c r="Y7" s="143"/>
      <c r="Z7" s="143"/>
      <c r="AA7" s="143"/>
      <c r="AB7" s="143"/>
      <c r="AC7" s="152"/>
      <c r="AD7" s="152"/>
      <c r="AE7" s="152"/>
      <c r="AF7" s="152"/>
      <c r="AG7" s="152"/>
    </row>
    <row r="8" spans="1:33" ht="15">
      <c r="A8" s="150"/>
      <c r="B8" s="150"/>
      <c r="C8" s="150" t="s">
        <v>575</v>
      </c>
      <c r="D8" s="206">
        <v>25558</v>
      </c>
      <c r="E8" s="206">
        <v>25246</v>
      </c>
      <c r="F8" s="206">
        <v>25379</v>
      </c>
      <c r="G8" s="150">
        <v>25632.79</v>
      </c>
      <c r="H8" s="150">
        <v>25760.953949999999</v>
      </c>
      <c r="I8" s="206">
        <v>25262</v>
      </c>
      <c r="J8" s="206">
        <v>25272</v>
      </c>
      <c r="K8" s="206">
        <v>25345</v>
      </c>
      <c r="L8" s="206">
        <v>25246</v>
      </c>
      <c r="M8" s="206">
        <v>25094</v>
      </c>
      <c r="N8" s="206">
        <v>25277</v>
      </c>
      <c r="O8" s="206">
        <v>25334</v>
      </c>
      <c r="P8" s="206">
        <v>25379</v>
      </c>
      <c r="Q8" s="206">
        <v>25375</v>
      </c>
      <c r="R8" s="206">
        <v>25529.77</v>
      </c>
      <c r="S8" s="150">
        <v>25587.34</v>
      </c>
      <c r="T8" s="150">
        <v>25632.79</v>
      </c>
      <c r="U8" s="150">
        <v>25628.75</v>
      </c>
      <c r="V8" s="150">
        <v>25657.418849999998</v>
      </c>
      <c r="W8" s="150">
        <v>25715.276699999999</v>
      </c>
      <c r="X8" s="150">
        <v>25760.953949999999</v>
      </c>
      <c r="Y8" s="150"/>
      <c r="Z8" s="150"/>
      <c r="AA8" s="150"/>
      <c r="AB8" s="150"/>
      <c r="AC8" s="150"/>
      <c r="AD8" s="150"/>
      <c r="AE8" s="150"/>
      <c r="AF8" s="150"/>
      <c r="AG8" s="150"/>
    </row>
    <row r="9" spans="1:33" ht="15">
      <c r="A9" s="163"/>
      <c r="B9" s="163"/>
      <c r="C9" s="162" t="s">
        <v>588</v>
      </c>
      <c r="D9" s="155">
        <v>-7.2249844623990533E-3</v>
      </c>
      <c r="E9" s="148">
        <v>-1.2207527975584997E-2</v>
      </c>
      <c r="F9" s="162">
        <v>5.2681612928779931E-3</v>
      </c>
      <c r="G9" s="162">
        <v>1.0000000000000009E-2</v>
      </c>
      <c r="H9" s="163">
        <v>4.9999999999998934E-3</v>
      </c>
      <c r="I9" s="155">
        <v>-1.6353866521298999E-2</v>
      </c>
      <c r="J9" s="155">
        <v>-1.2542492087680213E-2</v>
      </c>
      <c r="K9" s="155">
        <v>-1.5804597701149392E-2</v>
      </c>
      <c r="L9" s="155">
        <v>-1.2207527975584997E-2</v>
      </c>
      <c r="M9" s="155">
        <v>-6.6503048056368863E-3</v>
      </c>
      <c r="N9" s="163">
        <v>1.9784742006967448E-4</v>
      </c>
      <c r="O9" s="163">
        <v>-4.3401065298875885E-4</v>
      </c>
      <c r="P9" s="163">
        <v>5.2681612928779931E-3</v>
      </c>
      <c r="Q9" s="163">
        <v>1.1197895911373212E-2</v>
      </c>
      <c r="R9" s="163">
        <v>0.01</v>
      </c>
      <c r="S9" s="163">
        <v>0.01</v>
      </c>
      <c r="T9" s="163">
        <v>0.01</v>
      </c>
      <c r="U9" s="163">
        <v>0.01</v>
      </c>
      <c r="V9" s="163">
        <v>5.0000000000000001E-3</v>
      </c>
      <c r="W9" s="163">
        <v>5.0000000000000001E-3</v>
      </c>
      <c r="X9" s="163">
        <v>5.0000000000000001E-3</v>
      </c>
      <c r="Y9" s="163"/>
      <c r="Z9" s="163"/>
      <c r="AA9" s="163"/>
      <c r="AB9" s="163"/>
      <c r="AC9" s="163"/>
      <c r="AD9" s="163"/>
      <c r="AE9" s="163"/>
      <c r="AF9" s="163"/>
      <c r="AG9" s="163"/>
    </row>
    <row r="10" spans="1:33" ht="15">
      <c r="A10" s="150"/>
      <c r="B10" s="150"/>
      <c r="C10" s="150" t="s">
        <v>573</v>
      </c>
      <c r="D10" s="206">
        <v>17879</v>
      </c>
      <c r="E10" s="206">
        <v>17399</v>
      </c>
      <c r="F10" s="206">
        <v>17639</v>
      </c>
      <c r="G10" s="150">
        <v>18150</v>
      </c>
      <c r="H10" s="150">
        <v>18350</v>
      </c>
      <c r="I10" s="206">
        <v>17740</v>
      </c>
      <c r="J10" s="206">
        <v>17569</v>
      </c>
      <c r="K10" s="206">
        <v>17488</v>
      </c>
      <c r="L10" s="206">
        <v>17399</v>
      </c>
      <c r="M10" s="206">
        <v>17469</v>
      </c>
      <c r="N10" s="206">
        <v>17509</v>
      </c>
      <c r="O10" s="206">
        <v>17543</v>
      </c>
      <c r="P10" s="206">
        <v>17639</v>
      </c>
      <c r="Q10" s="206">
        <v>17768</v>
      </c>
      <c r="R10" s="206">
        <v>17999</v>
      </c>
      <c r="S10" s="150">
        <v>18100</v>
      </c>
      <c r="T10" s="150">
        <v>18150</v>
      </c>
      <c r="U10" s="150">
        <v>18200</v>
      </c>
      <c r="V10" s="150">
        <v>18250</v>
      </c>
      <c r="W10" s="150">
        <v>18300</v>
      </c>
      <c r="X10" s="150">
        <v>18350</v>
      </c>
      <c r="Y10" s="150"/>
      <c r="Z10" s="150"/>
      <c r="AA10" s="150"/>
      <c r="AB10" s="150"/>
      <c r="AC10" s="150"/>
      <c r="AD10" s="150"/>
      <c r="AE10" s="150"/>
      <c r="AF10" s="150"/>
      <c r="AG10" s="150"/>
    </row>
    <row r="11" spans="1:33" ht="15">
      <c r="A11" s="153"/>
      <c r="B11" s="153"/>
      <c r="C11" s="143" t="s">
        <v>589</v>
      </c>
      <c r="D11" s="155">
        <v>-5.4721370413450376E-2</v>
      </c>
      <c r="E11" s="155">
        <v>-2.6847139101739526E-2</v>
      </c>
      <c r="F11" s="154">
        <v>1.3793896200931188E-2</v>
      </c>
      <c r="G11" s="154">
        <v>2.896989625262214E-2</v>
      </c>
      <c r="H11" s="154">
        <v>1.1019283746556363E-2</v>
      </c>
      <c r="I11" s="155">
        <v>-5.8786078098472028E-2</v>
      </c>
      <c r="J11" s="155">
        <v>-4.8421166657639625E-2</v>
      </c>
      <c r="K11" s="155">
        <v>-3.9384784399890127E-2</v>
      </c>
      <c r="L11" s="155">
        <v>-2.6847139101739526E-2</v>
      </c>
      <c r="M11" s="155">
        <v>-1.5276211950394636E-2</v>
      </c>
      <c r="N11" s="154">
        <v>-3.4151061528828741E-3</v>
      </c>
      <c r="O11" s="154">
        <v>3.1450137236963549E-3</v>
      </c>
      <c r="P11" s="154">
        <v>1.3793896200931188E-2</v>
      </c>
      <c r="Q11" s="154">
        <v>1.7116034117579781E-2</v>
      </c>
      <c r="R11" s="154">
        <v>2.7985607401907586E-2</v>
      </c>
      <c r="S11" s="154">
        <v>3.1750555777233069E-2</v>
      </c>
      <c r="T11" s="154">
        <v>2.896989625262214E-2</v>
      </c>
      <c r="U11" s="154">
        <v>2.4313372354795026E-2</v>
      </c>
      <c r="V11" s="154">
        <v>1.3945219178843171E-2</v>
      </c>
      <c r="W11" s="154">
        <v>1.1049723756906049E-2</v>
      </c>
      <c r="X11" s="154">
        <v>1.1019283746556363E-2</v>
      </c>
      <c r="Y11" s="154"/>
      <c r="Z11" s="154"/>
      <c r="AA11" s="154"/>
      <c r="AB11" s="168" t="s">
        <v>585</v>
      </c>
      <c r="AC11" s="168" t="s">
        <v>586</v>
      </c>
      <c r="AD11" s="168"/>
      <c r="AE11" s="168"/>
      <c r="AF11" s="140" t="s">
        <v>587</v>
      </c>
      <c r="AG11" s="168"/>
    </row>
    <row r="12" spans="1:33" ht="15">
      <c r="A12" s="150"/>
      <c r="B12" s="150"/>
      <c r="C12" s="150" t="s">
        <v>574</v>
      </c>
      <c r="D12" s="206">
        <v>562077</v>
      </c>
      <c r="E12" s="206">
        <v>552042</v>
      </c>
      <c r="F12" s="206">
        <v>576262</v>
      </c>
      <c r="G12" s="150">
        <v>605075.1</v>
      </c>
      <c r="H12" s="150">
        <v>623227.353</v>
      </c>
      <c r="I12" s="206">
        <v>559868</v>
      </c>
      <c r="J12" s="206">
        <v>553517</v>
      </c>
      <c r="K12" s="206">
        <v>552229</v>
      </c>
      <c r="L12" s="206">
        <v>552042</v>
      </c>
      <c r="M12" s="206">
        <v>558463</v>
      </c>
      <c r="N12" s="206">
        <v>568820</v>
      </c>
      <c r="O12" s="206">
        <v>571511</v>
      </c>
      <c r="P12" s="206">
        <v>576262</v>
      </c>
      <c r="Q12" s="206">
        <v>584158</v>
      </c>
      <c r="R12" s="206">
        <v>604236</v>
      </c>
      <c r="S12" s="150">
        <v>600086.55000000005</v>
      </c>
      <c r="T12" s="150">
        <v>605075.1</v>
      </c>
      <c r="U12" s="150">
        <v>601682.74</v>
      </c>
      <c r="V12" s="150">
        <v>622363.07999999996</v>
      </c>
      <c r="W12" s="150">
        <v>618089.14650000003</v>
      </c>
      <c r="X12" s="150">
        <v>623227.353</v>
      </c>
      <c r="Y12" s="150"/>
      <c r="Z12" s="150"/>
      <c r="AA12" s="150"/>
      <c r="AB12" s="168" t="s">
        <v>579</v>
      </c>
      <c r="AC12" s="168" t="s">
        <v>537</v>
      </c>
      <c r="AD12" s="186" t="s">
        <v>580</v>
      </c>
      <c r="AE12" s="168" t="s">
        <v>538</v>
      </c>
      <c r="AF12" s="186" t="s">
        <v>580</v>
      </c>
      <c r="AG12" s="168" t="s">
        <v>538</v>
      </c>
    </row>
    <row r="13" spans="1:33" ht="15">
      <c r="A13" s="150"/>
      <c r="B13" s="150"/>
      <c r="C13" s="143" t="s">
        <v>589</v>
      </c>
      <c r="D13" s="155">
        <v>-5.0906327831482967E-2</v>
      </c>
      <c r="E13" s="155">
        <v>-1.7853425776183651E-2</v>
      </c>
      <c r="F13" s="154">
        <v>4.387347339514025E-2</v>
      </c>
      <c r="G13" s="154">
        <v>5.0000000000000044E-2</v>
      </c>
      <c r="H13" s="154">
        <v>3.0000000000000027E-2</v>
      </c>
      <c r="I13" s="155">
        <v>-5.6354004614842634E-2</v>
      </c>
      <c r="J13" s="155">
        <v>-4.6689262967900214E-2</v>
      </c>
      <c r="K13" s="155">
        <v>-4.0959407030742523E-2</v>
      </c>
      <c r="L13" s="155">
        <v>-1.7853425776183651E-2</v>
      </c>
      <c r="M13" s="163">
        <v>-2.5095201011666735E-3</v>
      </c>
      <c r="N13" s="163">
        <v>2.7646847341635361E-2</v>
      </c>
      <c r="O13" s="163">
        <v>3.4916674060942121E-2</v>
      </c>
      <c r="P13" s="163">
        <v>4.387347339514025E-2</v>
      </c>
      <c r="Q13" s="163">
        <v>4.6010210166116616E-2</v>
      </c>
      <c r="R13" s="163">
        <v>6.2262227066558928E-2</v>
      </c>
      <c r="S13" s="191">
        <v>0.05</v>
      </c>
      <c r="T13" s="191">
        <v>0.05</v>
      </c>
      <c r="U13" s="191">
        <v>0.03</v>
      </c>
      <c r="V13" s="191">
        <v>0.03</v>
      </c>
      <c r="W13" s="191">
        <v>0.03</v>
      </c>
      <c r="X13" s="191">
        <v>0.03</v>
      </c>
      <c r="Y13" s="140"/>
      <c r="Z13" s="140"/>
      <c r="AA13" s="150" t="s">
        <v>494</v>
      </c>
      <c r="AB13" s="150">
        <v>330123</v>
      </c>
      <c r="AC13" s="150">
        <v>357000</v>
      </c>
      <c r="AD13" s="156">
        <v>368959.36228433403</v>
      </c>
      <c r="AE13" s="150">
        <v>357000</v>
      </c>
      <c r="AF13" s="156">
        <v>400231.12785045593</v>
      </c>
      <c r="AG13" s="150">
        <v>383000</v>
      </c>
    </row>
    <row r="14" spans="1:33" ht="15">
      <c r="A14" s="190"/>
      <c r="B14" s="190"/>
      <c r="C14" s="192" t="s">
        <v>576</v>
      </c>
      <c r="D14" s="193">
        <v>31.437832093517535</v>
      </c>
      <c r="E14" s="193">
        <v>31.728375193976664</v>
      </c>
      <c r="F14" s="193">
        <v>32.669765859742618</v>
      </c>
      <c r="G14" s="193">
        <v>33.337471074380161</v>
      </c>
      <c r="H14" s="193">
        <v>33.96334348773842</v>
      </c>
      <c r="I14" s="193">
        <v>31.559639233370913</v>
      </c>
      <c r="J14" s="193">
        <v>31.505321873754909</v>
      </c>
      <c r="K14" s="193">
        <v>31.577596065873742</v>
      </c>
      <c r="L14" s="193">
        <v>31.728375193976664</v>
      </c>
      <c r="M14" s="193">
        <v>31.968801877611771</v>
      </c>
      <c r="N14" s="193">
        <v>32.487292249700154</v>
      </c>
      <c r="O14" s="193">
        <v>32.577723308442117</v>
      </c>
      <c r="P14" s="193">
        <v>32.669765859742618</v>
      </c>
      <c r="Q14" s="193">
        <v>32.876969833408374</v>
      </c>
      <c r="R14" s="193">
        <v>33.570531696205343</v>
      </c>
      <c r="S14" s="193">
        <v>33.153953038674032</v>
      </c>
      <c r="T14" s="193">
        <v>33.337471074380161</v>
      </c>
      <c r="U14" s="193">
        <v>33.059491208791208</v>
      </c>
      <c r="V14" s="193">
        <v>34.102086575342462</v>
      </c>
      <c r="W14" s="193">
        <v>33.775363196721315</v>
      </c>
      <c r="X14" s="193">
        <v>33.96334348773842</v>
      </c>
      <c r="Y14" s="194"/>
      <c r="Z14" s="194"/>
      <c r="AA14" s="150" t="s">
        <v>536</v>
      </c>
      <c r="AB14" s="150" t="e">
        <v>#REF!</v>
      </c>
      <c r="AC14" s="150">
        <v>31000</v>
      </c>
      <c r="AD14" s="156" t="e">
        <v>#REF!</v>
      </c>
      <c r="AE14" s="150">
        <v>31000</v>
      </c>
      <c r="AF14" s="156" t="e">
        <v>#REF!</v>
      </c>
      <c r="AG14" s="150">
        <v>33600</v>
      </c>
    </row>
    <row r="15" spans="1:33" ht="15">
      <c r="A15" s="150"/>
      <c r="B15" s="150"/>
      <c r="C15" s="150" t="s">
        <v>572</v>
      </c>
      <c r="D15" s="206">
        <v>1316</v>
      </c>
      <c r="E15" s="206">
        <v>1347</v>
      </c>
      <c r="F15" s="206">
        <v>1316</v>
      </c>
      <c r="G15" s="150">
        <v>1280</v>
      </c>
      <c r="H15" s="150">
        <v>1300</v>
      </c>
      <c r="I15" s="206">
        <v>1321</v>
      </c>
      <c r="J15" s="206">
        <v>1332</v>
      </c>
      <c r="K15" s="206">
        <v>1339</v>
      </c>
      <c r="L15" s="206">
        <v>1347</v>
      </c>
      <c r="M15" s="206">
        <v>1350</v>
      </c>
      <c r="N15" s="206">
        <v>1350</v>
      </c>
      <c r="O15" s="206">
        <v>1350</v>
      </c>
      <c r="P15" s="206">
        <v>1316</v>
      </c>
      <c r="Q15" s="206">
        <v>1269</v>
      </c>
      <c r="R15" s="210">
        <v>1270</v>
      </c>
      <c r="S15" s="150">
        <v>1275</v>
      </c>
      <c r="T15" s="150">
        <v>1280</v>
      </c>
      <c r="U15" s="150">
        <v>1285</v>
      </c>
      <c r="V15" s="150">
        <v>1290</v>
      </c>
      <c r="W15" s="150">
        <v>1295</v>
      </c>
      <c r="X15" s="150">
        <v>1300</v>
      </c>
      <c r="Y15" s="142"/>
      <c r="Z15" s="150"/>
      <c r="AA15" s="150"/>
      <c r="AB15" s="150"/>
    </row>
    <row r="16" spans="1:33" ht="15">
      <c r="A16" s="150"/>
      <c r="B16" s="150" t="s">
        <v>570</v>
      </c>
      <c r="C16" s="150"/>
      <c r="D16" s="206">
        <v>38498</v>
      </c>
      <c r="E16" s="206">
        <v>57983</v>
      </c>
      <c r="F16" s="206">
        <v>69478</v>
      </c>
      <c r="G16" s="147">
        <v>84217.44</v>
      </c>
      <c r="H16" s="202">
        <v>95077.91859999999</v>
      </c>
      <c r="I16" s="206">
        <v>13528</v>
      </c>
      <c r="J16" s="206">
        <v>12113</v>
      </c>
      <c r="K16" s="206">
        <v>15477</v>
      </c>
      <c r="L16" s="206">
        <v>16865</v>
      </c>
      <c r="M16" s="206">
        <v>17053</v>
      </c>
      <c r="N16" s="206">
        <v>15722</v>
      </c>
      <c r="O16" s="206">
        <v>17165</v>
      </c>
      <c r="P16" s="206">
        <v>19538</v>
      </c>
      <c r="Q16" s="206">
        <v>19256</v>
      </c>
      <c r="R16" s="206">
        <v>19208</v>
      </c>
      <c r="S16" s="150">
        <v>21388.049999999996</v>
      </c>
      <c r="T16" s="150">
        <v>24365.390000000003</v>
      </c>
      <c r="U16" s="150">
        <v>22623.65</v>
      </c>
      <c r="V16" s="150">
        <v>22202.981800000001</v>
      </c>
      <c r="W16" s="150">
        <v>23480.826999999997</v>
      </c>
      <c r="X16" s="150">
        <v>26770.459799999997</v>
      </c>
      <c r="Y16" s="150"/>
      <c r="Z16" s="150"/>
      <c r="AA16" s="143"/>
      <c r="AB16" s="143"/>
      <c r="AC16" s="152"/>
      <c r="AD16" s="152"/>
      <c r="AE16" s="152"/>
      <c r="AF16" s="152"/>
      <c r="AG16" s="152"/>
    </row>
    <row r="17" spans="1:33" ht="15">
      <c r="A17" s="152"/>
      <c r="B17" s="143" t="s">
        <v>588</v>
      </c>
      <c r="C17" s="143"/>
      <c r="D17" s="148">
        <v>-0.14768978724346349</v>
      </c>
      <c r="E17" s="143">
        <v>0.50613018858122505</v>
      </c>
      <c r="F17" s="143">
        <v>0.19824776227514951</v>
      </c>
      <c r="G17" s="143">
        <v>0.21214542732951447</v>
      </c>
      <c r="H17" s="154">
        <v>0.1289575959563718</v>
      </c>
      <c r="I17" s="154">
        <v>0.50077656978034168</v>
      </c>
      <c r="J17" s="143">
        <v>0.42505882352941171</v>
      </c>
      <c r="K17" s="143">
        <v>0.53724672228843873</v>
      </c>
      <c r="L17" s="154">
        <v>0.54497984609747152</v>
      </c>
      <c r="M17" s="143">
        <v>0.26057066824364283</v>
      </c>
      <c r="N17" s="143">
        <v>0.29794435730207214</v>
      </c>
      <c r="O17" s="143">
        <v>0.1090650642889448</v>
      </c>
      <c r="P17" s="143">
        <v>0.15849392232434045</v>
      </c>
      <c r="Q17" s="143">
        <v>0.12918548056060519</v>
      </c>
      <c r="R17" s="143">
        <v>0.2217275155832592</v>
      </c>
      <c r="S17" s="143">
        <v>0.246026798718322</v>
      </c>
      <c r="T17" s="143">
        <v>0.24707697819633556</v>
      </c>
      <c r="U17" s="143">
        <v>0.17488834648940599</v>
      </c>
      <c r="V17" s="143">
        <v>0.1559236672219908</v>
      </c>
      <c r="W17" s="143">
        <v>9.784795715364436E-2</v>
      </c>
      <c r="X17" s="143">
        <v>9.8708446694265595E-2</v>
      </c>
      <c r="Y17" s="143"/>
      <c r="Z17" s="143"/>
      <c r="AA17" s="150"/>
      <c r="AB17" s="150"/>
    </row>
    <row r="18" spans="1:33" ht="15">
      <c r="B18" s="141"/>
      <c r="C18" s="141" t="s">
        <v>448</v>
      </c>
      <c r="D18" s="203">
        <v>726</v>
      </c>
      <c r="E18" s="203">
        <v>936</v>
      </c>
      <c r="F18" s="203">
        <v>1348</v>
      </c>
      <c r="G18" s="147">
        <v>1752.4</v>
      </c>
      <c r="H18" s="202">
        <v>2278.1200000000003</v>
      </c>
      <c r="I18" s="209">
        <v>772</v>
      </c>
      <c r="J18" s="203">
        <v>833</v>
      </c>
      <c r="K18" s="203">
        <v>913</v>
      </c>
      <c r="L18" s="209">
        <v>936</v>
      </c>
      <c r="M18" s="203">
        <v>1020</v>
      </c>
      <c r="N18" s="203">
        <v>1104</v>
      </c>
      <c r="O18" s="203">
        <v>1213</v>
      </c>
      <c r="P18" s="203">
        <v>1348</v>
      </c>
      <c r="Q18" s="203">
        <v>1397</v>
      </c>
      <c r="R18" s="203">
        <v>1459</v>
      </c>
      <c r="S18" s="150">
        <v>1576.9</v>
      </c>
      <c r="T18" s="150">
        <v>1752.4</v>
      </c>
      <c r="U18" s="150">
        <v>1816.1000000000001</v>
      </c>
      <c r="V18" s="150">
        <v>1896.7</v>
      </c>
      <c r="W18" s="150">
        <v>2049.9700000000003</v>
      </c>
      <c r="X18" s="150">
        <v>2278.1200000000003</v>
      </c>
      <c r="Y18" s="150"/>
      <c r="Z18" s="150"/>
      <c r="AA18" s="143"/>
      <c r="AB18" s="143"/>
      <c r="AC18" s="146"/>
      <c r="AD18" s="146"/>
      <c r="AE18" s="146"/>
      <c r="AF18" s="146"/>
      <c r="AG18" s="146"/>
    </row>
    <row r="19" spans="1:33" ht="15">
      <c r="A19" s="146"/>
      <c r="B19" s="159"/>
      <c r="C19" s="143" t="s">
        <v>588</v>
      </c>
      <c r="D19" s="163" t="s">
        <v>590</v>
      </c>
      <c r="E19" s="162">
        <v>0.28925619834710736</v>
      </c>
      <c r="F19" s="162">
        <v>0.44017094017094016</v>
      </c>
      <c r="G19" s="162">
        <v>0.30000000000000004</v>
      </c>
      <c r="H19" s="163">
        <v>0.30000000000000004</v>
      </c>
      <c r="I19" s="163" t="s">
        <v>590</v>
      </c>
      <c r="J19" s="163" t="s">
        <v>590</v>
      </c>
      <c r="K19" s="163" t="s">
        <v>590</v>
      </c>
      <c r="L19" s="163" t="s">
        <v>590</v>
      </c>
      <c r="M19" s="143">
        <v>0.32124352331606221</v>
      </c>
      <c r="N19" s="143">
        <v>0.32533013205282102</v>
      </c>
      <c r="O19" s="143">
        <v>0.32858707557502731</v>
      </c>
      <c r="P19" s="143">
        <v>0.44017094017094016</v>
      </c>
      <c r="Q19" s="143">
        <v>0.36960784313725492</v>
      </c>
      <c r="R19" s="143">
        <v>0.32155797101449268</v>
      </c>
      <c r="S19" s="143">
        <v>0.3</v>
      </c>
      <c r="T19" s="143">
        <v>0.3</v>
      </c>
      <c r="U19" s="143">
        <v>0.3</v>
      </c>
      <c r="V19" s="143">
        <v>0.3</v>
      </c>
      <c r="W19" s="143">
        <v>0.3</v>
      </c>
      <c r="X19" s="143">
        <v>0.3</v>
      </c>
      <c r="Y19" s="143"/>
      <c r="Z19" s="143"/>
      <c r="AA19" s="141"/>
      <c r="AB19" s="141"/>
    </row>
    <row r="20" spans="1:33" ht="15">
      <c r="B20" s="141"/>
      <c r="C20" s="141" t="s">
        <v>591</v>
      </c>
      <c r="D20" s="203">
        <v>15976</v>
      </c>
      <c r="E20" s="203">
        <v>29966</v>
      </c>
      <c r="F20" s="203">
        <v>37568</v>
      </c>
      <c r="G20" s="147">
        <v>45440</v>
      </c>
      <c r="H20" s="151">
        <v>49984</v>
      </c>
      <c r="I20" s="209">
        <v>7289</v>
      </c>
      <c r="J20" s="203">
        <v>5876</v>
      </c>
      <c r="K20" s="203">
        <v>8063</v>
      </c>
      <c r="L20" s="209">
        <v>8738</v>
      </c>
      <c r="M20" s="203">
        <v>8906</v>
      </c>
      <c r="N20" s="203">
        <v>7962</v>
      </c>
      <c r="O20" s="203">
        <v>9405</v>
      </c>
      <c r="P20" s="203">
        <v>11295</v>
      </c>
      <c r="Q20" s="203">
        <v>10542</v>
      </c>
      <c r="R20" s="203">
        <v>10058</v>
      </c>
      <c r="S20" s="150">
        <v>11286</v>
      </c>
      <c r="T20" s="150">
        <v>13554</v>
      </c>
      <c r="U20" s="150">
        <v>11596.2</v>
      </c>
      <c r="V20" s="150">
        <v>11063.800000000001</v>
      </c>
      <c r="W20" s="150">
        <v>12414.6</v>
      </c>
      <c r="X20" s="150">
        <v>14909.400000000001</v>
      </c>
      <c r="Y20" s="141"/>
      <c r="Z20" s="141"/>
      <c r="AA20" s="141"/>
      <c r="AB20" s="141"/>
    </row>
    <row r="21" spans="1:33" ht="15">
      <c r="B21" s="141"/>
      <c r="C21" s="143" t="s">
        <v>588</v>
      </c>
      <c r="D21" s="148">
        <v>-0.25135895032802247</v>
      </c>
      <c r="E21" s="162">
        <v>0.87568853279919878</v>
      </c>
      <c r="F21" s="162">
        <v>0.25368751251418264</v>
      </c>
      <c r="G21" s="162">
        <v>0.20954003407155031</v>
      </c>
      <c r="H21" s="163">
        <v>0.10000000000000009</v>
      </c>
      <c r="I21" s="163">
        <v>2.1567778258986574</v>
      </c>
      <c r="J21" s="162">
        <v>0.56193514088250929</v>
      </c>
      <c r="K21" s="162">
        <v>1.0284276729559747</v>
      </c>
      <c r="L21" s="163">
        <v>0.47352445193929182</v>
      </c>
      <c r="M21" s="162">
        <v>0.22184113047057208</v>
      </c>
      <c r="N21" s="162">
        <v>0.35500340367596994</v>
      </c>
      <c r="O21" s="162">
        <v>0.16643929058663032</v>
      </c>
      <c r="P21" s="162">
        <v>0.2926298924238957</v>
      </c>
      <c r="Q21" s="162">
        <v>0.18369638445991465</v>
      </c>
      <c r="R21" s="162">
        <v>0.26325043958804328</v>
      </c>
      <c r="S21" s="162">
        <v>0.2</v>
      </c>
      <c r="T21" s="162">
        <v>0.2</v>
      </c>
      <c r="U21" s="162">
        <v>0.1</v>
      </c>
      <c r="V21" s="162">
        <v>0.1</v>
      </c>
      <c r="W21" s="162">
        <v>0.1</v>
      </c>
      <c r="X21" s="162">
        <v>0.1</v>
      </c>
      <c r="Y21" s="141"/>
      <c r="Z21" s="141"/>
    </row>
    <row r="22" spans="1:33" ht="15">
      <c r="B22" s="141"/>
      <c r="C22" s="141" t="s">
        <v>592</v>
      </c>
      <c r="D22" s="203">
        <v>14475</v>
      </c>
      <c r="E22" s="203">
        <v>17380</v>
      </c>
      <c r="F22" s="203">
        <v>19562</v>
      </c>
      <c r="G22" s="147">
        <v>21437</v>
      </c>
      <c r="H22" s="151">
        <v>22508.85</v>
      </c>
      <c r="I22" s="209">
        <v>3745</v>
      </c>
      <c r="J22" s="203">
        <v>3693</v>
      </c>
      <c r="K22" s="203">
        <v>4784</v>
      </c>
      <c r="L22" s="209">
        <v>5158</v>
      </c>
      <c r="M22" s="203">
        <v>5120</v>
      </c>
      <c r="N22" s="203">
        <v>4772</v>
      </c>
      <c r="O22" s="203">
        <v>4672</v>
      </c>
      <c r="P22" s="203">
        <v>4998</v>
      </c>
      <c r="Q22" s="203">
        <v>5333</v>
      </c>
      <c r="R22" s="203">
        <v>5467</v>
      </c>
      <c r="S22" s="150">
        <v>5139.2000000000007</v>
      </c>
      <c r="T22" s="150">
        <v>5497.8</v>
      </c>
      <c r="U22" s="150">
        <v>5599.6500000000005</v>
      </c>
      <c r="V22" s="150">
        <v>5740.35</v>
      </c>
      <c r="W22" s="150">
        <v>5396.1600000000008</v>
      </c>
      <c r="X22" s="150">
        <v>5772.6900000000005</v>
      </c>
    </row>
    <row r="23" spans="1:33" ht="15">
      <c r="B23" s="141"/>
      <c r="C23" s="143" t="s">
        <v>588</v>
      </c>
      <c r="D23" s="148">
        <v>-8.9278973197432943E-2</v>
      </c>
      <c r="E23" s="162">
        <v>0.2006908462867012</v>
      </c>
      <c r="F23" s="162">
        <v>0.12554660529344064</v>
      </c>
      <c r="G23" s="162">
        <v>9.5849095184541433E-2</v>
      </c>
      <c r="H23" s="163">
        <v>4.9999999999999822E-2</v>
      </c>
      <c r="I23" s="163">
        <v>8.3309227654035256E-2</v>
      </c>
      <c r="J23" s="162">
        <v>3.2599837000815146E-3</v>
      </c>
      <c r="K23" s="162">
        <v>0.13931888544891646</v>
      </c>
      <c r="L23" s="163">
        <v>0.64372211599745066</v>
      </c>
      <c r="M23" s="162">
        <v>0.36715620827770357</v>
      </c>
      <c r="N23" s="162">
        <v>0.29217438396967244</v>
      </c>
      <c r="O23" s="148">
        <v>-2.3411371237458178E-2</v>
      </c>
      <c r="P23" s="148">
        <v>-3.1019775106630454E-2</v>
      </c>
      <c r="Q23" s="162">
        <v>4.1601562499999911E-2</v>
      </c>
      <c r="R23" s="162">
        <v>0.14564124056999161</v>
      </c>
      <c r="S23" s="162">
        <v>0.1</v>
      </c>
      <c r="T23" s="162">
        <v>0.1</v>
      </c>
      <c r="U23" s="162">
        <v>0.05</v>
      </c>
      <c r="V23" s="162">
        <v>0.05</v>
      </c>
      <c r="W23" s="162">
        <v>0.05</v>
      </c>
      <c r="X23" s="162">
        <v>0.05</v>
      </c>
      <c r="AA23" s="150"/>
      <c r="AB23" s="150"/>
      <c r="AC23" s="150"/>
      <c r="AD23" s="150"/>
      <c r="AE23" s="150"/>
      <c r="AF23" s="150"/>
      <c r="AG23" s="150"/>
    </row>
    <row r="24" spans="1:33" ht="15">
      <c r="A24" s="150"/>
      <c r="B24" s="150"/>
      <c r="C24" s="150" t="s">
        <v>593</v>
      </c>
      <c r="D24" s="207">
        <v>4299</v>
      </c>
      <c r="E24" s="203">
        <v>5798</v>
      </c>
      <c r="F24" s="203">
        <v>7223</v>
      </c>
      <c r="G24" s="147">
        <v>8376.3499999999985</v>
      </c>
      <c r="H24" s="150">
        <v>9213.9850000000006</v>
      </c>
      <c r="I24" s="206">
        <v>1408</v>
      </c>
      <c r="J24" s="206">
        <v>1430</v>
      </c>
      <c r="K24" s="206">
        <v>1340</v>
      </c>
      <c r="L24" s="206">
        <v>1620</v>
      </c>
      <c r="M24" s="206">
        <v>1734</v>
      </c>
      <c r="N24" s="206">
        <v>1747</v>
      </c>
      <c r="O24" s="206">
        <v>1809</v>
      </c>
      <c r="P24" s="206">
        <v>1933</v>
      </c>
      <c r="Q24" s="206">
        <v>2064</v>
      </c>
      <c r="R24" s="150">
        <v>2009.05</v>
      </c>
      <c r="S24" s="150">
        <v>2080.35</v>
      </c>
      <c r="T24" s="150">
        <v>2222.9499999999998</v>
      </c>
      <c r="U24" s="150">
        <v>2270.4</v>
      </c>
      <c r="V24" s="150">
        <v>2209.9549999999999</v>
      </c>
      <c r="W24" s="150">
        <v>2288.3850000000002</v>
      </c>
      <c r="X24" s="150">
        <v>2445.2449999999999</v>
      </c>
      <c r="Y24" s="150"/>
      <c r="Z24" s="150"/>
      <c r="AA24" s="150"/>
      <c r="AB24" s="150"/>
      <c r="AC24" s="150"/>
      <c r="AD24" s="150"/>
      <c r="AE24" s="150"/>
      <c r="AF24" s="150"/>
      <c r="AG24" s="150"/>
    </row>
    <row r="25" spans="1:33" ht="15">
      <c r="A25" s="150"/>
      <c r="B25" s="150"/>
      <c r="C25" s="143" t="s">
        <v>588</v>
      </c>
      <c r="D25" s="162">
        <v>0.11027892561983466</v>
      </c>
      <c r="E25" s="162">
        <v>0.34868574086996973</v>
      </c>
      <c r="F25" s="162">
        <v>0.24577440496723013</v>
      </c>
      <c r="G25" s="162">
        <v>0.15967741935483848</v>
      </c>
      <c r="H25" s="163">
        <v>0.10000000000000031</v>
      </c>
      <c r="I25" s="163">
        <v>0.20962199312714769</v>
      </c>
      <c r="J25" s="162">
        <v>0.19565217391304346</v>
      </c>
      <c r="K25" s="162">
        <v>0.42099681866383887</v>
      </c>
      <c r="L25" s="163">
        <v>0.74946004319654436</v>
      </c>
      <c r="M25" s="162">
        <v>0.23153409090909083</v>
      </c>
      <c r="N25" s="162">
        <v>0.22167832167832158</v>
      </c>
      <c r="O25" s="162">
        <v>0.35000000000000009</v>
      </c>
      <c r="P25" s="162">
        <v>0.19320987654320998</v>
      </c>
      <c r="Q25" s="162">
        <v>0.19031141868512114</v>
      </c>
      <c r="R25" s="191">
        <v>0.15</v>
      </c>
      <c r="S25" s="191">
        <v>0.15</v>
      </c>
      <c r="T25" s="191">
        <v>0.15</v>
      </c>
      <c r="U25" s="191">
        <v>0.1</v>
      </c>
      <c r="V25" s="191">
        <v>0.1</v>
      </c>
      <c r="W25" s="191">
        <v>0.1</v>
      </c>
      <c r="X25" s="191">
        <v>0.1</v>
      </c>
      <c r="Y25" s="150"/>
      <c r="Z25" s="150"/>
      <c r="AA25" s="150"/>
      <c r="AB25" s="150"/>
      <c r="AC25" s="150"/>
      <c r="AD25" s="150"/>
      <c r="AE25" s="150"/>
      <c r="AF25" s="150"/>
      <c r="AG25" s="150"/>
    </row>
    <row r="26" spans="1:33" ht="15">
      <c r="A26" s="150"/>
      <c r="B26" s="150"/>
      <c r="C26" s="150" t="s">
        <v>487</v>
      </c>
      <c r="D26" s="207">
        <v>3817</v>
      </c>
      <c r="E26" s="203">
        <v>4839</v>
      </c>
      <c r="F26" s="203">
        <v>5124</v>
      </c>
      <c r="G26" s="147">
        <v>5225.68</v>
      </c>
      <c r="H26" s="150">
        <v>5330.1935999999996</v>
      </c>
      <c r="I26" s="206">
        <v>1085</v>
      </c>
      <c r="J26" s="206">
        <v>1114</v>
      </c>
      <c r="K26" s="206">
        <v>1289</v>
      </c>
      <c r="L26" s="206">
        <v>1351</v>
      </c>
      <c r="M26" s="206">
        <v>1290</v>
      </c>
      <c r="N26" s="206">
        <v>1242</v>
      </c>
      <c r="O26" s="206">
        <v>1280</v>
      </c>
      <c r="P26" s="206">
        <v>1312</v>
      </c>
      <c r="Q26" s="206">
        <v>1315</v>
      </c>
      <c r="R26" s="150">
        <v>1266.8399999999999</v>
      </c>
      <c r="S26" s="150">
        <v>1305.5999999999999</v>
      </c>
      <c r="T26" s="150">
        <v>1338.24</v>
      </c>
      <c r="U26" s="150">
        <v>1341.3</v>
      </c>
      <c r="V26" s="150">
        <v>1292.1768</v>
      </c>
      <c r="W26" s="150">
        <v>1331.712</v>
      </c>
      <c r="X26" s="150">
        <v>1365.0047999999999</v>
      </c>
      <c r="Y26" s="150"/>
      <c r="Z26" s="150"/>
      <c r="AA26" s="150"/>
      <c r="AB26" s="150"/>
      <c r="AC26" s="150"/>
      <c r="AD26" s="150"/>
      <c r="AE26" s="150"/>
      <c r="AF26" s="150"/>
      <c r="AG26" s="150"/>
    </row>
    <row r="27" spans="1:33" ht="15">
      <c r="A27" s="150"/>
      <c r="B27" s="150"/>
      <c r="C27" s="143" t="s">
        <v>588</v>
      </c>
      <c r="D27" s="155">
        <v>-6.0083723220881513E-2</v>
      </c>
      <c r="E27" s="162">
        <v>0.26774954152475772</v>
      </c>
      <c r="F27" s="162">
        <v>5.8896466212027265E-2</v>
      </c>
      <c r="G27" s="162">
        <v>1.9843871975019578E-2</v>
      </c>
      <c r="H27" s="163">
        <v>1.9999999999999796E-2</v>
      </c>
      <c r="I27" s="163">
        <v>0.10376398779247209</v>
      </c>
      <c r="J27" s="162">
        <v>0.15920915712799166</v>
      </c>
      <c r="K27" s="162">
        <v>0.35684210526315785</v>
      </c>
      <c r="L27" s="163">
        <v>0.46370530877573124</v>
      </c>
      <c r="M27" s="162">
        <v>0.18894009216589858</v>
      </c>
      <c r="N27" s="162">
        <v>0.1149012567324954</v>
      </c>
      <c r="O27" s="148">
        <v>-6.9821567106284066E-3</v>
      </c>
      <c r="P27" s="148">
        <v>-2.8867505551443351E-2</v>
      </c>
      <c r="Q27" s="162">
        <v>1.9379844961240345E-2</v>
      </c>
      <c r="R27" s="191">
        <v>0.02</v>
      </c>
      <c r="S27" s="191">
        <v>0.02</v>
      </c>
      <c r="T27" s="191">
        <v>0.02</v>
      </c>
      <c r="U27" s="191">
        <v>0.02</v>
      </c>
      <c r="V27" s="191">
        <v>0.02</v>
      </c>
      <c r="W27" s="191">
        <v>0.02</v>
      </c>
      <c r="X27" s="191">
        <v>0.02</v>
      </c>
      <c r="Y27" s="150"/>
      <c r="Z27" s="150"/>
      <c r="AA27" s="189"/>
      <c r="AB27" s="189"/>
      <c r="AC27" s="189"/>
      <c r="AD27" s="189"/>
      <c r="AE27" s="189"/>
      <c r="AF27" s="189"/>
      <c r="AG27" s="189"/>
    </row>
    <row r="28" spans="1:33" ht="15">
      <c r="B28" s="141" t="s">
        <v>434</v>
      </c>
      <c r="C28" s="141"/>
      <c r="D28" s="203">
        <v>66679</v>
      </c>
      <c r="E28" s="203">
        <v>78156</v>
      </c>
      <c r="F28" s="203">
        <v>98088</v>
      </c>
      <c r="G28" s="147">
        <v>109063.322284334</v>
      </c>
      <c r="H28" s="202">
        <v>117177.10725045588</v>
      </c>
      <c r="I28" s="203">
        <v>18083</v>
      </c>
      <c r="J28" s="203">
        <v>17238</v>
      </c>
      <c r="K28" s="203">
        <v>20365</v>
      </c>
      <c r="L28" s="209">
        <v>22470</v>
      </c>
      <c r="M28" s="203">
        <v>22134</v>
      </c>
      <c r="N28" s="203">
        <v>23107</v>
      </c>
      <c r="O28" s="203">
        <v>25725</v>
      </c>
      <c r="P28" s="203">
        <v>27122</v>
      </c>
      <c r="Q28" s="203">
        <v>25190</v>
      </c>
      <c r="R28" s="203">
        <v>26717</v>
      </c>
      <c r="S28" s="147">
        <v>27890.837622452003</v>
      </c>
      <c r="T28" s="147">
        <v>29265.484661882005</v>
      </c>
      <c r="U28" s="147">
        <v>27156.485293014004</v>
      </c>
      <c r="V28" s="147">
        <v>28802.189791200002</v>
      </c>
      <c r="W28" s="147">
        <v>29880.842075268749</v>
      </c>
      <c r="X28" s="147">
        <v>31337.590090973128</v>
      </c>
      <c r="Y28" s="147"/>
      <c r="Z28" s="147"/>
      <c r="AA28" s="143"/>
      <c r="AB28" s="143"/>
      <c r="AC28" s="152"/>
      <c r="AD28" s="152"/>
      <c r="AE28" s="152"/>
      <c r="AF28" s="152"/>
      <c r="AG28" s="152"/>
    </row>
    <row r="29" spans="1:33" ht="15">
      <c r="A29" s="152"/>
      <c r="B29" s="143" t="s">
        <v>588</v>
      </c>
      <c r="C29" s="143"/>
      <c r="D29" s="148">
        <v>-9.2605192967176508E-2</v>
      </c>
      <c r="E29" s="143">
        <v>0.17212315721591498</v>
      </c>
      <c r="F29" s="143">
        <v>0.25502840472900346</v>
      </c>
      <c r="G29" s="143">
        <v>0.11189260953770086</v>
      </c>
      <c r="H29" s="154">
        <v>7.4395175171436678E-2</v>
      </c>
      <c r="I29" s="143">
        <v>8.8550445461112348E-2</v>
      </c>
      <c r="J29" s="143">
        <v>0.15807860262008733</v>
      </c>
      <c r="K29" s="143">
        <v>0.27808459897075433</v>
      </c>
      <c r="L29" s="154">
        <v>0.15956239033956043</v>
      </c>
      <c r="M29" s="143">
        <v>0.22402256262788245</v>
      </c>
      <c r="N29" s="143">
        <v>0.34046873187144677</v>
      </c>
      <c r="O29" s="143">
        <v>0.26319666093788352</v>
      </c>
      <c r="P29" s="143">
        <v>0.20703159768580326</v>
      </c>
      <c r="Q29" s="143">
        <v>0.1380681304779976</v>
      </c>
      <c r="R29" s="143">
        <v>0.1562297139394988</v>
      </c>
      <c r="S29" s="143">
        <v>8.4191938676462685E-2</v>
      </c>
      <c r="T29" s="143">
        <v>7.9031216793820747E-2</v>
      </c>
      <c r="U29" s="143">
        <v>7.8066109289956387E-2</v>
      </c>
      <c r="V29" s="143">
        <v>7.8047302885803083E-2</v>
      </c>
      <c r="W29" s="143">
        <v>7.1349755778392199E-2</v>
      </c>
      <c r="X29" s="143">
        <v>7.080372845456484E-2</v>
      </c>
      <c r="Y29" s="143"/>
      <c r="Z29" s="143"/>
      <c r="AA29" s="150"/>
      <c r="AB29" s="150"/>
      <c r="AC29" s="150"/>
      <c r="AD29" s="150"/>
      <c r="AE29" s="150"/>
      <c r="AF29" s="150"/>
      <c r="AG29" s="150"/>
    </row>
    <row r="30" spans="1:33" ht="15">
      <c r="A30" s="150"/>
      <c r="B30" s="150"/>
      <c r="C30" s="150" t="s">
        <v>445</v>
      </c>
      <c r="D30" s="206">
        <v>52552</v>
      </c>
      <c r="E30" s="206">
        <v>53062</v>
      </c>
      <c r="F30" s="206">
        <v>60047</v>
      </c>
      <c r="G30" s="150">
        <v>66051.700000000012</v>
      </c>
      <c r="H30" s="150">
        <v>72656.870000000024</v>
      </c>
      <c r="I30" s="206">
        <v>50961</v>
      </c>
      <c r="J30" s="206">
        <v>52083</v>
      </c>
      <c r="K30" s="206">
        <v>53481</v>
      </c>
      <c r="L30" s="206">
        <v>53062</v>
      </c>
      <c r="M30" s="206">
        <v>53332</v>
      </c>
      <c r="N30" s="206">
        <v>56590</v>
      </c>
      <c r="O30" s="206">
        <v>60082</v>
      </c>
      <c r="P30" s="206">
        <v>60047</v>
      </c>
      <c r="Q30" s="206">
        <v>61721</v>
      </c>
      <c r="R30" s="206">
        <v>64363</v>
      </c>
      <c r="S30" s="150">
        <v>66090.200000000012</v>
      </c>
      <c r="T30" s="150">
        <v>66051.700000000012</v>
      </c>
      <c r="U30" s="150">
        <v>67893.100000000006</v>
      </c>
      <c r="V30" s="150">
        <v>70799.3</v>
      </c>
      <c r="W30" s="150">
        <v>72699.220000000016</v>
      </c>
      <c r="X30" s="150">
        <v>72656.870000000024</v>
      </c>
      <c r="Y30" s="150"/>
      <c r="Z30" s="150"/>
      <c r="AA30" s="154"/>
      <c r="AB30" s="154"/>
      <c r="AC30" s="154"/>
      <c r="AD30" s="154"/>
      <c r="AE30" s="154"/>
      <c r="AF30" s="154"/>
      <c r="AG30" s="154"/>
    </row>
    <row r="31" spans="1:33" ht="15">
      <c r="A31" s="154"/>
      <c r="B31" s="154"/>
      <c r="C31" s="143" t="s">
        <v>588</v>
      </c>
      <c r="D31" s="154">
        <v>0.17196315871635326</v>
      </c>
      <c r="E31" s="143">
        <v>9.7046734662811218E-3</v>
      </c>
      <c r="F31" s="143">
        <v>0.13163846066865181</v>
      </c>
      <c r="G31" s="143">
        <v>0.10000000000000009</v>
      </c>
      <c r="H31" s="154">
        <v>0.10000000000000009</v>
      </c>
      <c r="I31" s="154">
        <v>0.13173732483510636</v>
      </c>
      <c r="J31" s="154">
        <v>0.13012628563989059</v>
      </c>
      <c r="K31" s="154">
        <v>6.8359335983539493E-2</v>
      </c>
      <c r="L31" s="154">
        <v>9.7046734662811218E-3</v>
      </c>
      <c r="M31" s="154">
        <v>4.652577461195806E-2</v>
      </c>
      <c r="N31" s="154">
        <v>8.6534953823704575E-2</v>
      </c>
      <c r="O31" s="154">
        <v>0.12342701146201462</v>
      </c>
      <c r="P31" s="154">
        <v>0.13163846066865181</v>
      </c>
      <c r="Q31" s="154">
        <v>0.1572976824420611</v>
      </c>
      <c r="R31" s="154">
        <v>0.13735642339635978</v>
      </c>
      <c r="S31" s="154">
        <v>0.1</v>
      </c>
      <c r="T31" s="154">
        <v>0.1</v>
      </c>
      <c r="U31" s="154">
        <v>0.1</v>
      </c>
      <c r="V31" s="154">
        <v>0.1</v>
      </c>
      <c r="W31" s="154">
        <v>0.1</v>
      </c>
      <c r="X31" s="154">
        <v>0.1</v>
      </c>
      <c r="Y31" s="154"/>
      <c r="Z31" s="154"/>
      <c r="AA31" s="150"/>
      <c r="AB31" s="150"/>
      <c r="AC31" s="150"/>
      <c r="AD31" s="150"/>
      <c r="AE31" s="150"/>
      <c r="AF31" s="150"/>
      <c r="AG31" s="150"/>
    </row>
    <row r="32" spans="1:33" ht="15">
      <c r="A32" s="150"/>
      <c r="B32" s="150"/>
      <c r="C32" s="150" t="s">
        <v>446</v>
      </c>
      <c r="D32" s="206">
        <v>13397</v>
      </c>
      <c r="E32" s="206">
        <v>14132</v>
      </c>
      <c r="F32" s="206">
        <v>16017</v>
      </c>
      <c r="G32" s="150">
        <v>17618.7</v>
      </c>
      <c r="H32" s="150">
        <v>19380.570000000003</v>
      </c>
      <c r="I32" s="206">
        <v>13445</v>
      </c>
      <c r="J32" s="206">
        <v>13698</v>
      </c>
      <c r="K32" s="206">
        <v>13869</v>
      </c>
      <c r="L32" s="206">
        <v>14132</v>
      </c>
      <c r="M32" s="206">
        <v>14412</v>
      </c>
      <c r="N32" s="206">
        <v>15027</v>
      </c>
      <c r="O32" s="206">
        <v>15621</v>
      </c>
      <c r="P32" s="206">
        <v>16017</v>
      </c>
      <c r="Q32" s="206">
        <v>16983</v>
      </c>
      <c r="R32" s="206">
        <v>18091</v>
      </c>
      <c r="S32" s="150">
        <v>17183.100000000002</v>
      </c>
      <c r="T32" s="150">
        <v>17618.7</v>
      </c>
      <c r="U32" s="150">
        <v>18681.300000000003</v>
      </c>
      <c r="V32" s="150">
        <v>19900.100000000002</v>
      </c>
      <c r="W32" s="150">
        <v>18901.410000000003</v>
      </c>
      <c r="X32" s="150">
        <v>19380.570000000003</v>
      </c>
      <c r="Y32" s="150"/>
      <c r="Z32" s="150"/>
      <c r="AA32" s="150"/>
      <c r="AB32" s="150"/>
      <c r="AC32" s="150"/>
      <c r="AD32" s="150"/>
      <c r="AE32" s="150"/>
      <c r="AF32" s="150"/>
      <c r="AG32" s="150"/>
    </row>
    <row r="33" spans="1:33" ht="15">
      <c r="A33" s="150"/>
      <c r="B33" s="150"/>
      <c r="C33" s="143" t="s">
        <v>588</v>
      </c>
      <c r="D33" s="154">
        <v>-3.4218552406456437E-3</v>
      </c>
      <c r="E33" s="143">
        <v>5.4863029036351429E-2</v>
      </c>
      <c r="F33" s="143">
        <v>0.1333852250212284</v>
      </c>
      <c r="G33" s="143">
        <v>0.10000000000000009</v>
      </c>
      <c r="H33" s="154">
        <v>0.10000000000000009</v>
      </c>
      <c r="I33" s="191">
        <v>1.2500941335944038E-2</v>
      </c>
      <c r="J33" s="191">
        <v>4.6687552533048127E-2</v>
      </c>
      <c r="K33" s="191">
        <v>4.6559009960760678E-2</v>
      </c>
      <c r="L33" s="191">
        <v>5.4863029036351429E-2</v>
      </c>
      <c r="M33" s="154">
        <v>7.192264782447011E-2</v>
      </c>
      <c r="N33" s="154">
        <v>9.7021462987297413E-2</v>
      </c>
      <c r="O33" s="154">
        <v>0.12632489725286611</v>
      </c>
      <c r="P33" s="154">
        <v>0.1333852250212284</v>
      </c>
      <c r="Q33" s="154">
        <v>0.17839300582847617</v>
      </c>
      <c r="R33" s="154">
        <v>0.20389964730152399</v>
      </c>
      <c r="S33" s="191">
        <v>0.1</v>
      </c>
      <c r="T33" s="191">
        <v>0.1</v>
      </c>
      <c r="U33" s="191">
        <v>0.1</v>
      </c>
      <c r="V33" s="191">
        <v>0.1</v>
      </c>
      <c r="W33" s="191">
        <v>0.1</v>
      </c>
      <c r="X33" s="191">
        <v>0.1</v>
      </c>
      <c r="Y33" s="150"/>
      <c r="Z33" s="150"/>
      <c r="AA33" s="150"/>
      <c r="AB33" s="150"/>
      <c r="AC33" s="150"/>
      <c r="AD33" s="150"/>
      <c r="AE33" s="150"/>
      <c r="AF33" s="150"/>
      <c r="AG33" s="150"/>
    </row>
    <row r="34" spans="1:33" ht="15">
      <c r="A34" s="150"/>
      <c r="B34" s="150"/>
      <c r="C34" s="150" t="s">
        <v>447</v>
      </c>
      <c r="D34" s="206">
        <v>1725</v>
      </c>
      <c r="E34" s="206">
        <v>2040</v>
      </c>
      <c r="F34" s="206">
        <v>2423</v>
      </c>
      <c r="G34" s="150">
        <v>2907.6</v>
      </c>
      <c r="H34" s="150">
        <v>3198.36</v>
      </c>
      <c r="I34" s="206">
        <v>1770</v>
      </c>
      <c r="J34" s="206">
        <v>1845</v>
      </c>
      <c r="K34" s="206">
        <v>1940</v>
      </c>
      <c r="L34" s="206">
        <v>2040</v>
      </c>
      <c r="M34" s="206">
        <v>2091</v>
      </c>
      <c r="N34" s="206">
        <v>2181</v>
      </c>
      <c r="O34" s="206">
        <v>2289</v>
      </c>
      <c r="P34" s="206">
        <v>2423</v>
      </c>
      <c r="Q34" s="206">
        <v>2564</v>
      </c>
      <c r="R34" s="206">
        <v>2693</v>
      </c>
      <c r="S34" s="150">
        <v>2746.7999999999997</v>
      </c>
      <c r="T34" s="150">
        <v>2907.6</v>
      </c>
      <c r="U34" s="150">
        <v>2948.6</v>
      </c>
      <c r="V34" s="150">
        <v>3096.95</v>
      </c>
      <c r="W34" s="150">
        <v>3021.48</v>
      </c>
      <c r="X34" s="150">
        <v>3198.36</v>
      </c>
      <c r="Y34" s="150"/>
      <c r="Z34" s="150"/>
      <c r="AA34" s="154"/>
      <c r="AB34" s="154"/>
      <c r="AC34" s="154"/>
      <c r="AD34" s="154"/>
      <c r="AE34" s="154"/>
      <c r="AF34" s="154"/>
      <c r="AG34" s="154"/>
    </row>
    <row r="35" spans="1:33" ht="15">
      <c r="A35" s="154"/>
      <c r="B35" s="154"/>
      <c r="C35" s="143" t="s">
        <v>588</v>
      </c>
      <c r="D35" s="154"/>
      <c r="E35" s="143">
        <v>0.18260869565217397</v>
      </c>
      <c r="F35" s="143">
        <v>0.18774509803921569</v>
      </c>
      <c r="G35" s="143">
        <v>0.19999999999999996</v>
      </c>
      <c r="H35" s="154">
        <v>0.10000000000000009</v>
      </c>
      <c r="I35" s="154">
        <v>0.15309446254071668</v>
      </c>
      <c r="J35" s="154">
        <v>0.16403785488959</v>
      </c>
      <c r="K35" s="154">
        <v>0.175045427013931</v>
      </c>
      <c r="L35" s="154">
        <v>0.18260869565217397</v>
      </c>
      <c r="M35" s="143">
        <v>0.18135593220338975</v>
      </c>
      <c r="N35" s="143">
        <v>0.1821138211382114</v>
      </c>
      <c r="O35" s="143">
        <v>0.17989690721649487</v>
      </c>
      <c r="P35" s="143">
        <v>0.18774509803921569</v>
      </c>
      <c r="Q35" s="143">
        <v>0.22620755619320909</v>
      </c>
      <c r="R35" s="143">
        <v>0.23475469967904639</v>
      </c>
      <c r="S35" s="154">
        <v>0.2</v>
      </c>
      <c r="T35" s="154">
        <v>0.2</v>
      </c>
      <c r="U35" s="154">
        <v>0.15</v>
      </c>
      <c r="V35" s="154">
        <v>0.15</v>
      </c>
      <c r="W35" s="154">
        <v>0.1</v>
      </c>
      <c r="X35" s="154">
        <v>0.1</v>
      </c>
      <c r="Y35" s="154"/>
      <c r="Z35" s="154"/>
      <c r="AA35" s="150"/>
      <c r="AB35" s="150"/>
      <c r="AC35" s="150"/>
      <c r="AD35" s="150"/>
      <c r="AE35" s="150"/>
      <c r="AF35" s="150"/>
      <c r="AG35" s="150"/>
    </row>
    <row r="36" spans="1:33" ht="15">
      <c r="A36" s="150"/>
      <c r="B36" s="150"/>
      <c r="C36" s="150" t="s">
        <v>577</v>
      </c>
      <c r="D36" s="206">
        <v>3814</v>
      </c>
      <c r="E36" s="206">
        <v>3988</v>
      </c>
      <c r="F36" s="206">
        <v>4298</v>
      </c>
      <c r="G36" s="150">
        <v>4572.17</v>
      </c>
      <c r="H36" s="150">
        <v>4663.6134000000002</v>
      </c>
      <c r="I36" s="207">
        <v>3988</v>
      </c>
      <c r="J36" s="207">
        <v>3963</v>
      </c>
      <c r="K36" s="207">
        <v>3961</v>
      </c>
      <c r="L36" s="207">
        <v>4041</v>
      </c>
      <c r="M36" s="207">
        <v>4150</v>
      </c>
      <c r="N36" s="207">
        <v>4264</v>
      </c>
      <c r="O36" s="207">
        <v>4339</v>
      </c>
      <c r="P36" s="207">
        <v>4439</v>
      </c>
      <c r="Q36" s="207">
        <v>4329</v>
      </c>
      <c r="R36" s="207">
        <v>4400</v>
      </c>
      <c r="S36" s="150">
        <v>4469.17</v>
      </c>
      <c r="T36" s="150">
        <v>4572.17</v>
      </c>
      <c r="U36" s="150">
        <v>4415.58</v>
      </c>
      <c r="V36" s="150">
        <v>4488</v>
      </c>
      <c r="W36" s="150">
        <v>4558.5533999999998</v>
      </c>
      <c r="X36" s="150">
        <v>4663.6134000000002</v>
      </c>
      <c r="Y36" s="150"/>
      <c r="Z36" s="150"/>
      <c r="AA36" s="154"/>
      <c r="AB36" s="154"/>
      <c r="AC36" s="154"/>
      <c r="AD36" s="154"/>
      <c r="AE36" s="154"/>
      <c r="AF36" s="154"/>
      <c r="AG36" s="154"/>
    </row>
    <row r="37" spans="1:33" ht="15">
      <c r="A37" s="154"/>
      <c r="B37" s="154"/>
      <c r="C37" s="143" t="s">
        <v>588</v>
      </c>
      <c r="D37" s="154">
        <v>0.339185393258427</v>
      </c>
      <c r="E37" s="154">
        <v>4.5621394861038223E-2</v>
      </c>
      <c r="F37" s="154">
        <v>7.7733199598796432E-2</v>
      </c>
      <c r="G37" s="154">
        <v>6.3790134946486665E-2</v>
      </c>
      <c r="H37" s="154">
        <v>2.0000000000000018E-2</v>
      </c>
      <c r="I37" s="154">
        <v>4.5621394861038223E-2</v>
      </c>
      <c r="J37" s="154">
        <v>4.3718725309454864E-2</v>
      </c>
      <c r="K37" s="154">
        <v>4.5118733509234898E-2</v>
      </c>
      <c r="L37" s="154">
        <v>4.8793148196210723E-2</v>
      </c>
      <c r="M37" s="154">
        <v>4.0621865596790263E-2</v>
      </c>
      <c r="N37" s="154">
        <v>7.595256119101701E-2</v>
      </c>
      <c r="O37" s="154">
        <v>9.5430446856854312E-2</v>
      </c>
      <c r="P37" s="154">
        <v>9.8490472655283323E-2</v>
      </c>
      <c r="Q37" s="154">
        <v>4.3132530120481904E-2</v>
      </c>
      <c r="R37" s="154">
        <v>3.1894934333958735E-2</v>
      </c>
      <c r="S37" s="154">
        <v>0.03</v>
      </c>
      <c r="T37" s="154">
        <v>0.03</v>
      </c>
      <c r="U37" s="154">
        <v>0.02</v>
      </c>
      <c r="V37" s="154">
        <v>0.02</v>
      </c>
      <c r="W37" s="154">
        <v>0.02</v>
      </c>
      <c r="X37" s="154">
        <v>0.02</v>
      </c>
      <c r="Y37" s="154"/>
      <c r="Z37" s="154"/>
      <c r="AA37" s="158"/>
      <c r="AB37" s="158"/>
      <c r="AC37" s="158"/>
      <c r="AD37" s="158"/>
      <c r="AE37" s="158"/>
      <c r="AF37" s="158"/>
      <c r="AG37" s="158"/>
    </row>
    <row r="38" spans="1:33" ht="15">
      <c r="A38" s="158"/>
      <c r="B38" s="158"/>
      <c r="C38" s="158" t="s">
        <v>578</v>
      </c>
      <c r="D38" s="208">
        <v>23.824999999999999</v>
      </c>
      <c r="E38" s="208">
        <v>24.4</v>
      </c>
      <c r="F38" s="208">
        <v>26.2</v>
      </c>
      <c r="G38" s="150">
        <v>28</v>
      </c>
      <c r="H38" s="150">
        <v>28</v>
      </c>
      <c r="I38" s="211">
        <v>23.7</v>
      </c>
      <c r="J38" s="211">
        <v>23.5</v>
      </c>
      <c r="K38" s="211">
        <v>24.6</v>
      </c>
      <c r="L38" s="212">
        <v>25.7</v>
      </c>
      <c r="M38" s="211">
        <v>23.7</v>
      </c>
      <c r="N38" s="211">
        <v>26.7</v>
      </c>
      <c r="O38" s="211">
        <v>27</v>
      </c>
      <c r="P38" s="211">
        <v>27.4</v>
      </c>
      <c r="Q38" s="211">
        <v>27.4</v>
      </c>
      <c r="R38" s="211">
        <v>27.4</v>
      </c>
      <c r="S38" s="158">
        <v>28</v>
      </c>
      <c r="T38" s="158">
        <v>28</v>
      </c>
      <c r="U38" s="158">
        <v>28</v>
      </c>
      <c r="V38" s="158">
        <v>28</v>
      </c>
      <c r="W38" s="158">
        <v>28</v>
      </c>
      <c r="X38" s="158">
        <v>28</v>
      </c>
      <c r="Y38" s="158"/>
      <c r="Z38" s="158"/>
      <c r="AA38" s="143"/>
      <c r="AB38" s="143"/>
      <c r="AC38" s="154"/>
      <c r="AD38" s="154"/>
      <c r="AE38" s="154"/>
      <c r="AF38" s="154"/>
      <c r="AG38" s="154"/>
    </row>
    <row r="39" spans="1:33" ht="15">
      <c r="A39" s="154"/>
      <c r="B39" s="154"/>
      <c r="C39" s="143" t="s">
        <v>588</v>
      </c>
      <c r="D39" s="155">
        <v>-0.19848612279226252</v>
      </c>
      <c r="E39" s="154">
        <v>2.413431269674704E-2</v>
      </c>
      <c r="F39" s="154">
        <v>7.3770491803278659E-2</v>
      </c>
      <c r="G39" s="154">
        <v>6.8702290076335881E-2</v>
      </c>
      <c r="H39" s="154">
        <v>0</v>
      </c>
      <c r="I39" s="148">
        <v>-8.3682008368201055E-3</v>
      </c>
      <c r="J39" s="143">
        <v>-4.2372881355933201E-3</v>
      </c>
      <c r="K39" s="143">
        <v>2.9288702928870425E-2</v>
      </c>
      <c r="L39" s="154">
        <v>7.5313807531380839E-2</v>
      </c>
      <c r="M39" s="143">
        <v>0</v>
      </c>
      <c r="N39" s="143">
        <v>0.13617021276595742</v>
      </c>
      <c r="O39" s="143">
        <v>9.7560975609755962E-2</v>
      </c>
      <c r="P39" s="143">
        <v>6.6147859922178975E-2</v>
      </c>
      <c r="Q39" s="143">
        <v>0.15611814345991548</v>
      </c>
      <c r="R39" s="143">
        <v>2.621722846441954E-2</v>
      </c>
      <c r="S39" s="143">
        <v>3.7037037037036979E-2</v>
      </c>
      <c r="T39" s="143">
        <v>2.1897810218978186E-2</v>
      </c>
      <c r="U39" s="143">
        <v>2.1897810218978186E-2</v>
      </c>
      <c r="V39" s="143">
        <v>2.1897810218978186E-2</v>
      </c>
      <c r="W39" s="143">
        <v>0</v>
      </c>
      <c r="X39" s="143">
        <v>0</v>
      </c>
      <c r="Y39" s="143"/>
      <c r="Z39" s="143"/>
      <c r="AA39" s="150"/>
      <c r="AB39" s="150"/>
      <c r="AC39" s="150"/>
      <c r="AD39" s="150"/>
      <c r="AE39" s="150"/>
      <c r="AF39" s="150"/>
      <c r="AG39" s="150"/>
    </row>
    <row r="40" spans="1:33" ht="15">
      <c r="A40" s="150"/>
      <c r="B40" s="150"/>
      <c r="C40" s="159" t="s">
        <v>472</v>
      </c>
      <c r="D40" s="150">
        <v>4775.3240396000001</v>
      </c>
      <c r="E40" s="150">
        <v>5163.3146463999992</v>
      </c>
      <c r="F40" s="150">
        <v>6761.7485571999996</v>
      </c>
      <c r="G40" s="150">
        <v>8455.9888332920018</v>
      </c>
      <c r="H40" s="150">
        <v>9487.6194709536267</v>
      </c>
      <c r="I40" s="150">
        <v>4816.6094915999993</v>
      </c>
      <c r="J40" s="150">
        <v>4850.5158314999999</v>
      </c>
      <c r="K40" s="150">
        <v>5211.2207286000003</v>
      </c>
      <c r="L40" s="150">
        <v>5510.6850293999996</v>
      </c>
      <c r="M40" s="150">
        <v>5245.4688599999999</v>
      </c>
      <c r="N40" s="150">
        <v>6442.7035919999998</v>
      </c>
      <c r="O40" s="150">
        <v>7038.7865459999994</v>
      </c>
      <c r="P40" s="150">
        <v>7303.432544199999</v>
      </c>
      <c r="Q40" s="150">
        <v>7321.0117265999988</v>
      </c>
      <c r="R40" s="150">
        <v>7759.6032799999994</v>
      </c>
      <c r="S40" s="150">
        <v>8270.3134957520015</v>
      </c>
      <c r="T40" s="150">
        <v>8455.9888332920018</v>
      </c>
      <c r="U40" s="150">
        <v>8394.0476059440007</v>
      </c>
      <c r="V40" s="150">
        <v>8896.9232351999999</v>
      </c>
      <c r="W40" s="150">
        <v>9279.291742233745</v>
      </c>
      <c r="X40" s="150">
        <v>9487.6194709536267</v>
      </c>
      <c r="Y40" s="150"/>
      <c r="Z40" s="150"/>
      <c r="AA40" s="143"/>
      <c r="AB40" s="143"/>
      <c r="AC40" s="154"/>
      <c r="AD40" s="154"/>
      <c r="AE40" s="154"/>
      <c r="AF40" s="154"/>
      <c r="AG40" s="154"/>
    </row>
    <row r="41" spans="1:33" ht="15">
      <c r="A41" s="154"/>
      <c r="B41" s="154"/>
      <c r="C41" s="143" t="s">
        <v>588</v>
      </c>
      <c r="D41" s="163" t="s">
        <v>590</v>
      </c>
      <c r="E41" s="154">
        <v>8.1249063641029684E-2</v>
      </c>
      <c r="F41" s="154">
        <v>0.30957515089933008</v>
      </c>
      <c r="G41" s="154">
        <v>0.25056244871571764</v>
      </c>
      <c r="H41" s="154">
        <v>0.12200000000000011</v>
      </c>
      <c r="I41" s="163" t="s">
        <v>590</v>
      </c>
      <c r="J41" s="163" t="s">
        <v>590</v>
      </c>
      <c r="K41" s="163" t="s">
        <v>590</v>
      </c>
      <c r="L41" s="163" t="s">
        <v>590</v>
      </c>
      <c r="M41" s="143">
        <v>8.9037603971822143E-2</v>
      </c>
      <c r="N41" s="143">
        <v>0.32825122436671306</v>
      </c>
      <c r="O41" s="143">
        <v>0.35069821690146985</v>
      </c>
      <c r="P41" s="143">
        <v>0.32532207978418848</v>
      </c>
      <c r="Q41" s="143">
        <v>0.39568300222451391</v>
      </c>
      <c r="R41" s="143">
        <v>0.20440171881183744</v>
      </c>
      <c r="S41" s="143">
        <v>0.17496296296296321</v>
      </c>
      <c r="T41" s="143">
        <v>0.15781021897810255</v>
      </c>
      <c r="U41" s="143">
        <v>0.1465693430656938</v>
      </c>
      <c r="V41" s="143">
        <v>0.14656934306569358</v>
      </c>
      <c r="W41" s="143">
        <v>0.12199999999999989</v>
      </c>
      <c r="X41" s="143">
        <v>0.12200000000000011</v>
      </c>
      <c r="Y41" s="143"/>
      <c r="Z41" s="143"/>
      <c r="AA41" s="150"/>
      <c r="AB41" s="150"/>
      <c r="AC41" s="150"/>
      <c r="AD41" s="150"/>
      <c r="AE41" s="150"/>
      <c r="AF41" s="150"/>
      <c r="AG41" s="150"/>
    </row>
    <row r="42" spans="1:33" ht="15">
      <c r="A42" s="150"/>
      <c r="B42" s="150"/>
      <c r="C42" s="150" t="s">
        <v>571</v>
      </c>
      <c r="D42" s="150">
        <v>61903.675960399996</v>
      </c>
      <c r="E42" s="150">
        <v>72992.685353599998</v>
      </c>
      <c r="F42" s="150">
        <v>91326.251442799999</v>
      </c>
      <c r="G42" s="150">
        <v>100607.33345104201</v>
      </c>
      <c r="H42" s="150">
        <v>107689.48777950226</v>
      </c>
      <c r="I42" s="150">
        <v>13266.3905084</v>
      </c>
      <c r="J42" s="150">
        <v>12387.484168499999</v>
      </c>
      <c r="K42" s="150">
        <v>15153.779271399999</v>
      </c>
      <c r="L42" s="150">
        <v>16959.3149706</v>
      </c>
      <c r="M42" s="150">
        <v>16888.531139999999</v>
      </c>
      <c r="N42" s="150">
        <v>16664.296408000002</v>
      </c>
      <c r="O42" s="150">
        <v>18686.213454000001</v>
      </c>
      <c r="P42" s="150">
        <v>19818.567455800003</v>
      </c>
      <c r="Q42" s="150">
        <v>17868.988273400002</v>
      </c>
      <c r="R42" s="150">
        <v>18957.396720000001</v>
      </c>
      <c r="S42" s="150">
        <v>19620.524126700002</v>
      </c>
      <c r="T42" s="150">
        <v>20809.495828590003</v>
      </c>
      <c r="U42" s="150">
        <v>18762.437687070003</v>
      </c>
      <c r="V42" s="150">
        <v>19905.266556000002</v>
      </c>
      <c r="W42" s="150">
        <v>20601.550333035004</v>
      </c>
      <c r="X42" s="150">
        <v>21849.970620019503</v>
      </c>
      <c r="Y42" s="150"/>
      <c r="Z42" s="150"/>
      <c r="AA42" s="154"/>
      <c r="AB42" s="154"/>
      <c r="AC42" s="154"/>
      <c r="AD42" s="154"/>
      <c r="AE42" s="154"/>
      <c r="AF42" s="154"/>
      <c r="AG42" s="154"/>
    </row>
    <row r="43" spans="1:33" ht="15">
      <c r="A43" s="154"/>
      <c r="B43" s="154"/>
      <c r="C43" s="143" t="s">
        <v>588</v>
      </c>
      <c r="D43" s="163" t="s">
        <v>590</v>
      </c>
      <c r="E43" s="154">
        <v>0.17913329412446655</v>
      </c>
      <c r="F43" s="154">
        <v>0.25116990833240793</v>
      </c>
      <c r="G43" s="154">
        <v>0.10162556616106144</v>
      </c>
      <c r="H43" s="154">
        <v>7.0394016872602938E-2</v>
      </c>
      <c r="I43" s="163" t="s">
        <v>590</v>
      </c>
      <c r="J43" s="163" t="s">
        <v>590</v>
      </c>
      <c r="K43" s="163" t="s">
        <v>590</v>
      </c>
      <c r="L43" s="163" t="s">
        <v>590</v>
      </c>
      <c r="M43" s="143">
        <v>0.27303135915579579</v>
      </c>
      <c r="N43" s="143">
        <v>0.34525269064524511</v>
      </c>
      <c r="O43" s="143">
        <v>0.23310582260273693</v>
      </c>
      <c r="P43" s="143">
        <v>0.16859481000009069</v>
      </c>
      <c r="Q43" s="143">
        <v>5.805461264051659E-2</v>
      </c>
      <c r="R43" s="143">
        <v>0.1376055883703049</v>
      </c>
      <c r="S43" s="154">
        <v>0.05</v>
      </c>
      <c r="T43" s="154">
        <v>0.05</v>
      </c>
      <c r="U43" s="154">
        <v>0.05</v>
      </c>
      <c r="V43" s="154">
        <v>0.05</v>
      </c>
      <c r="W43" s="154">
        <v>0.05</v>
      </c>
      <c r="X43" s="154">
        <v>0.05</v>
      </c>
      <c r="Y43" s="154"/>
      <c r="Z43" s="154"/>
      <c r="AA43" s="151"/>
      <c r="AB43" s="151"/>
      <c r="AC43" s="149"/>
      <c r="AD43" s="149"/>
      <c r="AE43" s="149"/>
      <c r="AF43" s="149"/>
      <c r="AG43" s="149"/>
    </row>
    <row r="44" spans="1:33" ht="15">
      <c r="A44" s="152"/>
      <c r="B44" s="143"/>
      <c r="C44" s="143"/>
      <c r="D44" s="143"/>
      <c r="E44" s="143"/>
      <c r="F44" s="143"/>
      <c r="G44" s="143"/>
      <c r="H44" s="154"/>
      <c r="I44" s="143"/>
      <c r="J44" s="148"/>
      <c r="K44" s="143"/>
      <c r="L44" s="154"/>
      <c r="M44" s="143"/>
      <c r="N44" s="143"/>
      <c r="O44" s="143"/>
      <c r="P44" s="143"/>
      <c r="Q44" s="143"/>
      <c r="R44" s="143"/>
      <c r="S44" s="143"/>
      <c r="T44" s="143"/>
      <c r="U44" s="143"/>
      <c r="V44" s="143"/>
      <c r="W44" s="143"/>
      <c r="X44" s="143"/>
      <c r="Y44" s="143"/>
      <c r="Z44" s="143"/>
      <c r="AA44" s="143"/>
      <c r="AB44" s="143"/>
      <c r="AC44" s="152"/>
      <c r="AD44" s="152"/>
      <c r="AE44" s="152"/>
      <c r="AF44" s="152"/>
      <c r="AG44" s="152"/>
    </row>
    <row r="45" spans="1:33" ht="15">
      <c r="B45" s="141" t="s">
        <v>435</v>
      </c>
      <c r="C45" s="141"/>
      <c r="D45" s="147">
        <v>210408</v>
      </c>
      <c r="E45" s="147">
        <v>219659</v>
      </c>
      <c r="F45" s="147">
        <v>240496</v>
      </c>
      <c r="G45" s="147">
        <v>260898.47636452725</v>
      </c>
      <c r="H45" s="202">
        <v>269520.98087939207</v>
      </c>
      <c r="I45" s="147">
        <v>53028</v>
      </c>
      <c r="J45" s="147">
        <v>53179</v>
      </c>
      <c r="K45" s="147">
        <v>56086</v>
      </c>
      <c r="L45" s="202">
        <v>57366</v>
      </c>
      <c r="M45" s="147">
        <v>57419</v>
      </c>
      <c r="N45" s="147">
        <v>58044</v>
      </c>
      <c r="O45" s="147">
        <v>60821</v>
      </c>
      <c r="P45" s="147">
        <v>64212</v>
      </c>
      <c r="Q45" s="147">
        <v>63718</v>
      </c>
      <c r="R45" s="147">
        <v>66105</v>
      </c>
      <c r="S45" s="150">
        <v>61824.507955308713</v>
      </c>
      <c r="T45" s="150">
        <v>69250.96840921852</v>
      </c>
      <c r="U45" s="150">
        <v>64409.138851992051</v>
      </c>
      <c r="V45" s="150">
        <v>62803.342420431989</v>
      </c>
      <c r="W45" s="150">
        <v>68825.682416731128</v>
      </c>
      <c r="X45" s="150">
        <v>73482.817190236892</v>
      </c>
      <c r="Y45" s="150"/>
      <c r="Z45" s="150"/>
      <c r="AA45" s="159"/>
      <c r="AB45" s="159"/>
      <c r="AC45" s="146"/>
      <c r="AD45" s="146"/>
      <c r="AE45" s="146"/>
      <c r="AF45" s="146"/>
      <c r="AG45" s="146"/>
    </row>
    <row r="46" spans="1:33" ht="15">
      <c r="A46" s="165"/>
      <c r="B46" s="201" t="s">
        <v>581</v>
      </c>
      <c r="C46" s="201"/>
      <c r="D46" s="201">
        <v>0.83793836767528729</v>
      </c>
      <c r="E46" s="201">
        <v>0.75678459826427291</v>
      </c>
      <c r="F46" s="201">
        <v>0.72850422418310756</v>
      </c>
      <c r="G46" s="201"/>
      <c r="H46" s="201"/>
      <c r="I46" s="201">
        <v>0.75832284635625213</v>
      </c>
      <c r="J46" s="201">
        <v>0.80619438169883118</v>
      </c>
      <c r="K46" s="201">
        <v>0.74642994982632194</v>
      </c>
      <c r="L46" s="201">
        <v>0.72410789795892605</v>
      </c>
      <c r="M46" s="201">
        <v>0.726620434815621</v>
      </c>
      <c r="N46" s="201">
        <v>0.74361996515322337</v>
      </c>
      <c r="O46" s="201">
        <v>0.72040603605524367</v>
      </c>
      <c r="P46" s="201">
        <v>0.72458502127083357</v>
      </c>
      <c r="Q46" s="201">
        <v>0.73466234679641651</v>
      </c>
      <c r="R46" s="201">
        <v>0.74155299291034726</v>
      </c>
      <c r="S46" s="201">
        <v>0.65674499743037751</v>
      </c>
      <c r="T46" s="201">
        <v>0.69988228140504805</v>
      </c>
      <c r="U46" s="201">
        <v>0.67781195516303561</v>
      </c>
      <c r="V46" s="201">
        <v>0.64579603383915951</v>
      </c>
      <c r="W46" s="201">
        <v>0.67901763039068042</v>
      </c>
      <c r="X46" s="201">
        <v>0.68935894973840883</v>
      </c>
      <c r="Y46" s="162"/>
      <c r="Z46" s="162"/>
      <c r="AA46" s="223"/>
      <c r="AB46" s="223"/>
      <c r="AC46" s="224"/>
      <c r="AD46" s="224"/>
      <c r="AE46" s="224"/>
      <c r="AF46" s="224"/>
      <c r="AG46" s="224"/>
    </row>
    <row r="47" spans="1:33" ht="15">
      <c r="B47" s="198" t="s">
        <v>436</v>
      </c>
      <c r="C47" s="198"/>
      <c r="D47" s="199">
        <v>40693</v>
      </c>
      <c r="E47" s="199">
        <v>70593</v>
      </c>
      <c r="F47" s="199">
        <v>89626</v>
      </c>
      <c r="G47" s="199">
        <v>108059.88591980677</v>
      </c>
      <c r="H47" s="199">
        <v>130710.14697106385</v>
      </c>
      <c r="I47" s="199">
        <v>16900</v>
      </c>
      <c r="J47" s="199">
        <v>12784</v>
      </c>
      <c r="K47" s="199">
        <v>19052</v>
      </c>
      <c r="L47" s="199">
        <v>21857</v>
      </c>
      <c r="M47" s="199">
        <v>21602</v>
      </c>
      <c r="N47" s="199">
        <v>20012</v>
      </c>
      <c r="O47" s="199">
        <v>23606</v>
      </c>
      <c r="P47" s="199">
        <v>24406</v>
      </c>
      <c r="Q47" s="199">
        <v>23013</v>
      </c>
      <c r="R47" s="199">
        <v>23038</v>
      </c>
      <c r="S47" s="199">
        <v>32313.259667143284</v>
      </c>
      <c r="T47" s="199">
        <v>29695.626252663482</v>
      </c>
      <c r="U47" s="199">
        <v>30615.946441021959</v>
      </c>
      <c r="V47" s="199">
        <v>34446.159170768005</v>
      </c>
      <c r="W47" s="199">
        <v>32534.988258537633</v>
      </c>
      <c r="X47" s="199">
        <v>33113.053100736244</v>
      </c>
      <c r="Y47" s="147"/>
      <c r="Z47" s="147"/>
      <c r="AA47" s="147"/>
      <c r="AB47" s="147"/>
    </row>
    <row r="48" spans="1:33" ht="15">
      <c r="B48" s="141" t="s">
        <v>437</v>
      </c>
      <c r="C48" s="147"/>
      <c r="D48" s="147">
        <v>48732</v>
      </c>
      <c r="E48" s="147">
        <v>49921</v>
      </c>
      <c r="F48" s="147">
        <v>57639</v>
      </c>
      <c r="G48" s="147">
        <v>63717</v>
      </c>
      <c r="H48" s="219">
        <v>72418.170000000013</v>
      </c>
      <c r="I48" s="147">
        <v>12248</v>
      </c>
      <c r="J48" s="147">
        <v>11880</v>
      </c>
      <c r="K48" s="147">
        <v>12645</v>
      </c>
      <c r="L48" s="202">
        <v>13148</v>
      </c>
      <c r="M48" s="147">
        <v>13185</v>
      </c>
      <c r="N48" s="147">
        <v>13332</v>
      </c>
      <c r="O48" s="147">
        <v>14312</v>
      </c>
      <c r="P48" s="147">
        <v>16810</v>
      </c>
      <c r="Q48" s="147">
        <v>14390</v>
      </c>
      <c r="R48" s="147">
        <v>15007</v>
      </c>
      <c r="S48" s="147">
        <v>18491</v>
      </c>
      <c r="T48" s="147">
        <v>15829.000000000002</v>
      </c>
      <c r="U48" s="147">
        <v>16507.7</v>
      </c>
      <c r="V48" s="147">
        <v>20340.100000000002</v>
      </c>
      <c r="W48" s="147">
        <v>17411.900000000005</v>
      </c>
      <c r="X48" s="147">
        <v>18158.47</v>
      </c>
      <c r="Y48" s="147"/>
      <c r="Z48" s="147"/>
      <c r="AA48" s="143"/>
      <c r="AB48" s="143"/>
    </row>
    <row r="49" spans="1:33" ht="15">
      <c r="B49" s="196" t="s">
        <v>582</v>
      </c>
      <c r="C49" s="200"/>
      <c r="D49" s="197">
        <v>-4.5312959153687937E-2</v>
      </c>
      <c r="E49" s="196">
        <v>2.4398752359845677E-2</v>
      </c>
      <c r="F49" s="196">
        <v>0.15460427475411143</v>
      </c>
      <c r="G49" s="196">
        <v>0.10544943527819695</v>
      </c>
      <c r="H49" s="196">
        <v>0.13655963086774348</v>
      </c>
      <c r="I49" s="225">
        <v>0.17515158448690082</v>
      </c>
      <c r="J49" s="225">
        <v>0.18010096569288844</v>
      </c>
      <c r="K49" s="225">
        <v>0.16828810604346611</v>
      </c>
      <c r="L49" s="225">
        <v>0.16596190500233518</v>
      </c>
      <c r="M49" s="225">
        <v>0.16685226898838298</v>
      </c>
      <c r="N49" s="225">
        <v>0.17080045095828636</v>
      </c>
      <c r="O49" s="225">
        <v>0.16952123753346127</v>
      </c>
      <c r="P49" s="225">
        <v>0.18968844153059727</v>
      </c>
      <c r="Q49" s="225">
        <v>0.16591530133400975</v>
      </c>
      <c r="R49" s="225">
        <v>0.16834559813335725</v>
      </c>
      <c r="S49" s="225">
        <v>0.1964248830943158</v>
      </c>
      <c r="T49" s="225">
        <v>0.15997518716122058</v>
      </c>
      <c r="U49" s="225">
        <v>0.17371939155958435</v>
      </c>
      <c r="V49" s="225">
        <v>0.20915377114735317</v>
      </c>
      <c r="W49" s="225">
        <v>0.17178161789973612</v>
      </c>
      <c r="X49" s="225">
        <v>0.17034871942443081</v>
      </c>
      <c r="Y49" s="143"/>
      <c r="Z49" s="143"/>
      <c r="AA49" s="147"/>
      <c r="AB49" s="147"/>
    </row>
    <row r="50" spans="1:33" ht="15">
      <c r="B50" s="141" t="s">
        <v>438</v>
      </c>
      <c r="C50" s="141"/>
      <c r="D50" s="147">
        <v>-8039</v>
      </c>
      <c r="E50" s="147">
        <v>20672</v>
      </c>
      <c r="F50" s="147">
        <v>31986</v>
      </c>
      <c r="G50" s="147">
        <v>44342.885919806766</v>
      </c>
      <c r="H50" s="202">
        <v>58291.976971063836</v>
      </c>
      <c r="I50" s="147">
        <v>4651</v>
      </c>
      <c r="J50" s="147">
        <v>905</v>
      </c>
      <c r="K50" s="147">
        <v>6407</v>
      </c>
      <c r="L50" s="202">
        <v>8709</v>
      </c>
      <c r="M50" s="147">
        <v>8416</v>
      </c>
      <c r="N50" s="147">
        <v>6681</v>
      </c>
      <c r="O50" s="147">
        <v>9293</v>
      </c>
      <c r="P50" s="147">
        <v>7596</v>
      </c>
      <c r="Q50" s="147">
        <v>8622</v>
      </c>
      <c r="R50" s="147">
        <v>8032</v>
      </c>
      <c r="S50" s="147">
        <v>13822.259667143284</v>
      </c>
      <c r="T50" s="147">
        <v>13866.626252663482</v>
      </c>
      <c r="U50" s="147">
        <v>14108.246441021962</v>
      </c>
      <c r="V50" s="147">
        <v>14106.059170768</v>
      </c>
      <c r="W50" s="147">
        <v>15123.088258537628</v>
      </c>
      <c r="X50" s="147">
        <v>14954.583100736239</v>
      </c>
      <c r="Y50" s="147"/>
      <c r="Z50" s="147"/>
      <c r="AA50" s="143"/>
      <c r="AB50" s="143"/>
    </row>
    <row r="51" spans="1:33" ht="15">
      <c r="B51" s="145" t="s">
        <v>439</v>
      </c>
      <c r="C51" s="141"/>
      <c r="D51" s="148">
        <v>-3.2014878415942527E-2</v>
      </c>
      <c r="E51" s="143">
        <v>7.1220624765290966E-2</v>
      </c>
      <c r="F51" s="143">
        <v>9.6891158749920478E-2</v>
      </c>
      <c r="G51" s="143">
        <v>0.12018365829035248</v>
      </c>
      <c r="H51" s="154">
        <v>0.14564578543437107</v>
      </c>
      <c r="I51" s="143">
        <v>6.6511268733554507E-2</v>
      </c>
      <c r="J51" s="143">
        <v>1.3719812622227613E-2</v>
      </c>
      <c r="K51" s="143">
        <v>8.5268635462276587E-2</v>
      </c>
      <c r="L51" s="154">
        <v>0.10993019703873876</v>
      </c>
      <c r="M51" s="143">
        <v>0.10650198678848928</v>
      </c>
      <c r="N51" s="143">
        <v>8.559239520344368E-2</v>
      </c>
      <c r="O51" s="143">
        <v>0.1100727264112951</v>
      </c>
      <c r="P51" s="143">
        <v>8.5715252936729144E-2</v>
      </c>
      <c r="Q51" s="143">
        <v>9.9410821966770826E-2</v>
      </c>
      <c r="R51" s="143">
        <v>9.0101408956295426E-2</v>
      </c>
      <c r="S51" s="143">
        <v>0.14683011947530669</v>
      </c>
      <c r="T51" s="143">
        <v>0.14014253143373143</v>
      </c>
      <c r="U51" s="143">
        <v>0.14846865327738004</v>
      </c>
      <c r="V51" s="143">
        <v>0.14505019501348726</v>
      </c>
      <c r="W51" s="143">
        <v>0.14920075170958341</v>
      </c>
      <c r="X51" s="143">
        <v>0.14029233083716039</v>
      </c>
      <c r="Y51" s="143"/>
      <c r="Z51" s="143"/>
      <c r="AA51" s="150"/>
      <c r="AB51" s="150"/>
      <c r="AC51" s="150"/>
      <c r="AD51" s="150"/>
      <c r="AE51" s="150"/>
      <c r="AF51" s="150"/>
      <c r="AG51" s="150"/>
    </row>
    <row r="52" spans="1:33" ht="15">
      <c r="A52" s="150"/>
      <c r="B52" s="150"/>
      <c r="C52" s="150" t="s">
        <v>569</v>
      </c>
      <c r="D52" s="150"/>
      <c r="E52" s="150"/>
      <c r="F52" s="150"/>
      <c r="G52" s="150"/>
      <c r="H52" s="150"/>
      <c r="I52" s="150">
        <v>8291</v>
      </c>
      <c r="J52" s="150">
        <v>7049</v>
      </c>
      <c r="K52" s="150">
        <v>9543</v>
      </c>
      <c r="L52" s="150">
        <v>9339</v>
      </c>
      <c r="M52" s="150">
        <v>9210</v>
      </c>
      <c r="N52" s="150">
        <v>8391</v>
      </c>
      <c r="O52" s="150">
        <v>10168</v>
      </c>
      <c r="P52" s="150">
        <v>9140</v>
      </c>
      <c r="Q52" s="150">
        <v>9734</v>
      </c>
      <c r="R52" s="150">
        <v>9509</v>
      </c>
      <c r="S52" s="150">
        <v>10317.542400000002</v>
      </c>
      <c r="T52" s="150">
        <v>9969.4583999999995</v>
      </c>
      <c r="U52" s="150">
        <v>10406.338500000002</v>
      </c>
      <c r="V52" s="150">
        <v>10173.7526</v>
      </c>
      <c r="W52" s="150">
        <v>11039.770368000003</v>
      </c>
      <c r="X52" s="150">
        <v>10667.320488000001</v>
      </c>
      <c r="Y52" s="150"/>
      <c r="Z52" s="150"/>
      <c r="AA52" s="150"/>
      <c r="AB52" s="150"/>
      <c r="AC52" s="150"/>
      <c r="AD52" s="150"/>
      <c r="AE52" s="150"/>
      <c r="AF52" s="150"/>
      <c r="AG52" s="150"/>
    </row>
    <row r="53" spans="1:33" ht="15">
      <c r="A53" s="220"/>
      <c r="B53" s="220"/>
      <c r="C53" s="220"/>
      <c r="D53" s="220"/>
      <c r="E53" s="220"/>
      <c r="F53" s="220"/>
      <c r="G53" s="220"/>
      <c r="H53" s="220"/>
      <c r="I53" s="221">
        <v>0.21637915285643447</v>
      </c>
      <c r="J53" s="221">
        <v>0.19253250300447941</v>
      </c>
      <c r="K53" s="221">
        <v>0.24284296511184059</v>
      </c>
      <c r="L53" s="221">
        <v>0.23413056558363418</v>
      </c>
      <c r="M53" s="221">
        <v>0.2312037153257186</v>
      </c>
      <c r="N53" s="221">
        <v>0.21390878731485966</v>
      </c>
      <c r="O53" s="221">
        <v>0.24479969183359013</v>
      </c>
      <c r="P53" s="221">
        <v>0.21783169284301343</v>
      </c>
      <c r="Q53" s="221">
        <v>0.23019983445666312</v>
      </c>
      <c r="R53" s="221">
        <v>0.22001897313681482</v>
      </c>
      <c r="S53" s="221">
        <v>0.23</v>
      </c>
      <c r="T53" s="221">
        <v>0.21999999999999997</v>
      </c>
      <c r="U53" s="221">
        <v>0.23</v>
      </c>
      <c r="V53" s="221">
        <v>0.22</v>
      </c>
      <c r="W53" s="221">
        <v>0.23</v>
      </c>
      <c r="X53" s="221">
        <v>0.22</v>
      </c>
      <c r="Y53" s="220"/>
      <c r="Z53" s="220"/>
      <c r="AA53" s="220"/>
      <c r="AB53" s="220"/>
      <c r="AC53" s="220"/>
      <c r="AD53" s="220"/>
      <c r="AE53" s="220"/>
      <c r="AF53" s="220"/>
      <c r="AG53" s="220"/>
    </row>
    <row r="54" spans="1:33" ht="15">
      <c r="A54" s="150"/>
      <c r="B54" s="150"/>
      <c r="C54" s="150" t="s">
        <v>570</v>
      </c>
      <c r="D54" s="150"/>
      <c r="E54" s="150"/>
      <c r="F54" s="150"/>
      <c r="G54" s="150"/>
      <c r="H54" s="150"/>
      <c r="I54" s="150">
        <v>-1010</v>
      </c>
      <c r="J54" s="150">
        <v>-2427</v>
      </c>
      <c r="K54" s="150">
        <v>-1215</v>
      </c>
      <c r="L54" s="150">
        <v>-397</v>
      </c>
      <c r="M54" s="150">
        <v>-283</v>
      </c>
      <c r="N54" s="150">
        <v>-601</v>
      </c>
      <c r="O54" s="150">
        <v>-580</v>
      </c>
      <c r="P54" s="150">
        <v>-145</v>
      </c>
      <c r="Q54" s="150">
        <v>-317</v>
      </c>
      <c r="R54" s="150">
        <v>-894</v>
      </c>
      <c r="S54" s="150">
        <v>-400</v>
      </c>
      <c r="T54" s="150">
        <v>-200</v>
      </c>
      <c r="U54" s="150">
        <v>-100</v>
      </c>
      <c r="V54" s="150">
        <v>-100</v>
      </c>
      <c r="W54" s="150">
        <v>-100</v>
      </c>
      <c r="X54" s="150">
        <v>-100</v>
      </c>
      <c r="Y54" s="150"/>
      <c r="Z54" s="150"/>
      <c r="AA54" s="150"/>
      <c r="AB54" s="150"/>
      <c r="AC54" s="150"/>
      <c r="AD54" s="150"/>
      <c r="AE54" s="150"/>
      <c r="AF54" s="150"/>
      <c r="AG54" s="150"/>
    </row>
    <row r="55" spans="1:33" ht="15">
      <c r="A55" s="150"/>
      <c r="B55" s="150"/>
      <c r="C55" s="150"/>
      <c r="D55" s="150"/>
      <c r="E55" s="150"/>
      <c r="F55" s="150"/>
      <c r="G55" s="150"/>
      <c r="H55" s="150"/>
      <c r="I55" s="222">
        <v>-7.4659964518036664E-2</v>
      </c>
      <c r="J55" s="222">
        <v>-0.20036324609923223</v>
      </c>
      <c r="K55" s="222">
        <v>-7.8503585966272535E-2</v>
      </c>
      <c r="L55" s="222">
        <v>-2.3539875481766972E-2</v>
      </c>
      <c r="M55" s="222">
        <v>-1.6595320471471296E-2</v>
      </c>
      <c r="N55" s="222">
        <v>-3.8226688716448291E-2</v>
      </c>
      <c r="O55" s="222">
        <v>-3.3789688319254295E-2</v>
      </c>
      <c r="P55" s="222">
        <v>-7.4214351520114647E-3</v>
      </c>
      <c r="Q55" s="222">
        <v>-1.6462401329455752E-2</v>
      </c>
      <c r="R55" s="222">
        <v>-4.6543107038733864E-2</v>
      </c>
      <c r="S55" s="222">
        <v>-1.8702032209574976E-2</v>
      </c>
      <c r="T55" s="222">
        <v>-8.2083644054127582E-3</v>
      </c>
      <c r="U55" s="222">
        <v>-4.4201532467130636E-3</v>
      </c>
      <c r="V55" s="222">
        <v>-4.5038995618147106E-3</v>
      </c>
      <c r="W55" s="222">
        <v>-4.2587937809856532E-3</v>
      </c>
      <c r="X55" s="222">
        <v>-3.7354606811796343E-3</v>
      </c>
      <c r="Y55" s="150"/>
      <c r="Z55" s="150"/>
      <c r="AA55" s="150"/>
      <c r="AB55" s="150"/>
      <c r="AC55" s="150"/>
      <c r="AD55" s="150"/>
      <c r="AE55" s="150"/>
      <c r="AF55" s="150"/>
      <c r="AG55" s="150"/>
    </row>
    <row r="56" spans="1:33" ht="15">
      <c r="A56" s="150"/>
      <c r="B56" s="150"/>
      <c r="C56" s="150" t="s">
        <v>434</v>
      </c>
      <c r="D56" s="150"/>
      <c r="E56" s="150"/>
      <c r="F56" s="150"/>
      <c r="G56" s="150"/>
      <c r="H56" s="150"/>
      <c r="I56" s="150">
        <v>478</v>
      </c>
      <c r="J56" s="150">
        <v>-576</v>
      </c>
      <c r="K56" s="150">
        <v>1198</v>
      </c>
      <c r="L56" s="150">
        <v>3476</v>
      </c>
      <c r="M56" s="150">
        <v>3044</v>
      </c>
      <c r="N56" s="150">
        <v>2641</v>
      </c>
      <c r="O56" s="150">
        <v>3752</v>
      </c>
      <c r="P56" s="150">
        <v>3218</v>
      </c>
      <c r="Q56" s="150">
        <v>3406</v>
      </c>
      <c r="R56" s="150">
        <v>3775</v>
      </c>
      <c r="S56" s="150">
        <v>3904.7172671432809</v>
      </c>
      <c r="T56" s="150">
        <v>4097.1678526634814</v>
      </c>
      <c r="U56" s="150">
        <v>3801.9079410219611</v>
      </c>
      <c r="V56" s="150">
        <v>4032.3065707680007</v>
      </c>
      <c r="W56" s="150">
        <v>4183.3178905376253</v>
      </c>
      <c r="X56" s="150">
        <v>4387.2626127362382</v>
      </c>
      <c r="Y56" s="150"/>
      <c r="Z56" s="150"/>
      <c r="AA56" s="150"/>
      <c r="AB56" s="150"/>
      <c r="AC56" s="150"/>
      <c r="AD56" s="150"/>
      <c r="AE56" s="150"/>
      <c r="AF56" s="150"/>
      <c r="AG56" s="150"/>
    </row>
    <row r="57" spans="1:33" ht="15">
      <c r="A57" s="150"/>
      <c r="B57" s="150"/>
      <c r="C57" s="150"/>
      <c r="D57" s="150"/>
      <c r="E57" s="150"/>
      <c r="F57" s="150"/>
      <c r="G57" s="150"/>
      <c r="H57" s="150"/>
      <c r="I57" s="221">
        <v>2.6433666980036498E-2</v>
      </c>
      <c r="J57" s="221">
        <v>-3.3414549251653325E-2</v>
      </c>
      <c r="K57" s="221">
        <v>5.8826417873803091E-2</v>
      </c>
      <c r="L57" s="221">
        <v>0.15469514908767246</v>
      </c>
      <c r="M57" s="221">
        <v>0.13752597813318876</v>
      </c>
      <c r="N57" s="221">
        <v>0.1142943696715281</v>
      </c>
      <c r="O57" s="221">
        <v>0.14585034013605441</v>
      </c>
      <c r="P57" s="221">
        <v>0.11864906717793673</v>
      </c>
      <c r="Q57" s="221">
        <v>0.13521238586740769</v>
      </c>
      <c r="R57" s="221">
        <v>0.14129580416962984</v>
      </c>
      <c r="S57" s="221">
        <v>0.14000000000000001</v>
      </c>
      <c r="T57" s="221">
        <v>0.14000000000000001</v>
      </c>
      <c r="U57" s="221">
        <v>0.14000000000000001</v>
      </c>
      <c r="V57" s="221">
        <v>0.14000000000000001</v>
      </c>
      <c r="W57" s="221">
        <v>0.14000000000000001</v>
      </c>
      <c r="X57" s="221">
        <v>0.14000000000000001</v>
      </c>
      <c r="Y57" s="150"/>
      <c r="Z57" s="150"/>
      <c r="AA57" s="150"/>
      <c r="AB57" s="150"/>
      <c r="AC57" s="150"/>
      <c r="AD57" s="150"/>
      <c r="AE57" s="150"/>
      <c r="AF57" s="150"/>
      <c r="AG57" s="150"/>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172FF-194F-445C-9774-890ACE7906D7}">
  <dimension ref="B2:S52"/>
  <sheetViews>
    <sheetView workbookViewId="0">
      <selection activeCell="O4" sqref="O4"/>
    </sheetView>
  </sheetViews>
  <sheetFormatPr defaultRowHeight="13.5"/>
  <sheetData>
    <row r="2" spans="2:17">
      <c r="C2" t="s">
        <v>457</v>
      </c>
    </row>
    <row r="3" spans="2:17">
      <c r="C3" t="s">
        <v>458</v>
      </c>
      <c r="O3" t="s">
        <v>612</v>
      </c>
      <c r="Q3" t="s">
        <v>610</v>
      </c>
    </row>
    <row r="5" spans="2:17">
      <c r="Q5" t="s">
        <v>611</v>
      </c>
    </row>
    <row r="6" spans="2:17">
      <c r="C6" t="s">
        <v>459</v>
      </c>
    </row>
    <row r="9" spans="2:17">
      <c r="C9" t="s">
        <v>461</v>
      </c>
    </row>
    <row r="10" spans="2:17">
      <c r="C10" t="s">
        <v>460</v>
      </c>
    </row>
    <row r="11" spans="2:17">
      <c r="C11" t="s">
        <v>462</v>
      </c>
      <c r="K11" t="s">
        <v>463</v>
      </c>
    </row>
    <row r="13" spans="2:17">
      <c r="B13" t="s">
        <v>565</v>
      </c>
      <c r="C13" t="s">
        <v>465</v>
      </c>
    </row>
    <row r="14" spans="2:17">
      <c r="B14" t="s">
        <v>568</v>
      </c>
      <c r="C14" t="s">
        <v>464</v>
      </c>
    </row>
    <row r="16" spans="2:17">
      <c r="C16" t="s">
        <v>466</v>
      </c>
    </row>
    <row r="17" spans="2:19">
      <c r="C17" t="s">
        <v>467</v>
      </c>
      <c r="I17" t="s">
        <v>468</v>
      </c>
    </row>
    <row r="18" spans="2:19">
      <c r="C18" t="s">
        <v>469</v>
      </c>
    </row>
    <row r="21" spans="2:19">
      <c r="B21" s="118" t="s">
        <v>545</v>
      </c>
      <c r="C21" t="s">
        <v>561</v>
      </c>
    </row>
    <row r="22" spans="2:19">
      <c r="D22" t="s">
        <v>544</v>
      </c>
    </row>
    <row r="23" spans="2:19">
      <c r="C23" t="s">
        <v>546</v>
      </c>
      <c r="L23" t="s">
        <v>547</v>
      </c>
      <c r="S23" t="s">
        <v>548</v>
      </c>
    </row>
    <row r="24" spans="2:19">
      <c r="D24" t="s">
        <v>549</v>
      </c>
    </row>
    <row r="25" spans="2:19">
      <c r="D25" t="s">
        <v>550</v>
      </c>
    </row>
    <row r="26" spans="2:19">
      <c r="C26" t="s">
        <v>551</v>
      </c>
    </row>
    <row r="27" spans="2:19">
      <c r="D27" t="s">
        <v>552</v>
      </c>
    </row>
    <row r="28" spans="2:19">
      <c r="D28" t="s">
        <v>553</v>
      </c>
    </row>
    <row r="29" spans="2:19">
      <c r="C29" t="s">
        <v>554</v>
      </c>
    </row>
    <row r="30" spans="2:19">
      <c r="C30" t="s">
        <v>555</v>
      </c>
    </row>
    <row r="31" spans="2:19">
      <c r="D31" t="s">
        <v>556</v>
      </c>
      <c r="L31" t="s">
        <v>557</v>
      </c>
    </row>
    <row r="32" spans="2:19">
      <c r="C32" t="s">
        <v>558</v>
      </c>
    </row>
    <row r="33" spans="3:10">
      <c r="D33" t="s">
        <v>559</v>
      </c>
    </row>
    <row r="34" spans="3:10">
      <c r="D34" t="s">
        <v>560</v>
      </c>
    </row>
    <row r="35" spans="3:10">
      <c r="C35" t="s">
        <v>562</v>
      </c>
    </row>
    <row r="36" spans="3:10">
      <c r="D36" t="s">
        <v>563</v>
      </c>
      <c r="J36" t="s">
        <v>564</v>
      </c>
    </row>
    <row r="39" spans="3:10">
      <c r="C39" t="s">
        <v>470</v>
      </c>
    </row>
    <row r="40" spans="3:10">
      <c r="C40" t="s">
        <v>471</v>
      </c>
    </row>
    <row r="41" spans="3:10">
      <c r="C41" t="s">
        <v>474</v>
      </c>
    </row>
    <row r="42" spans="3:10">
      <c r="C42" t="s">
        <v>477</v>
      </c>
    </row>
    <row r="43" spans="3:10">
      <c r="C43" t="s">
        <v>478</v>
      </c>
    </row>
    <row r="45" spans="3:10">
      <c r="C45" t="s">
        <v>476</v>
      </c>
    </row>
    <row r="46" spans="3:10">
      <c r="C46" t="s">
        <v>475</v>
      </c>
    </row>
    <row r="48" spans="3:10">
      <c r="C48" t="s">
        <v>473</v>
      </c>
    </row>
    <row r="51" spans="3:12">
      <c r="C51" t="s">
        <v>539</v>
      </c>
      <c r="F51" s="179" t="s">
        <v>542</v>
      </c>
      <c r="L51" t="s">
        <v>543</v>
      </c>
    </row>
    <row r="52" spans="3:12">
      <c r="C52" t="s">
        <v>541</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9"/>
  <sheetViews>
    <sheetView showZeros="0" topLeftCell="A3" zoomScale="85" zoomScaleNormal="85" workbookViewId="0">
      <pane xSplit="5" ySplit="3" topLeftCell="F15" activePane="bottomRight" state="frozen"/>
      <selection activeCell="A3" sqref="A3"/>
      <selection pane="topRight" activeCell="F3" sqref="F3"/>
      <selection pane="bottomLeft" activeCell="A6" sqref="A6"/>
      <selection pane="bottomRight" activeCell="Y41" sqref="Y41"/>
    </sheetView>
  </sheetViews>
  <sheetFormatPr defaultColWidth="9" defaultRowHeight="13.5" outlineLevelCol="1"/>
  <cols>
    <col min="1" max="1" width="8.75" style="50" customWidth="1"/>
    <col min="2" max="2" width="2.08203125" style="17" customWidth="1"/>
    <col min="3" max="3" width="14.33203125" style="26" customWidth="1"/>
    <col min="4" max="4" width="9" style="19" hidden="1" customWidth="1" outlineLevel="1"/>
    <col min="5" max="5" width="9" style="26" hidden="1" customWidth="1" outlineLevel="1"/>
    <col min="6" max="6" width="9.5" style="19" customWidth="1" collapsed="1"/>
    <col min="7" max="13" width="9.5" style="19" customWidth="1"/>
    <col min="14" max="14" width="9.5" style="19" hidden="1" customWidth="1" outlineLevel="1"/>
    <col min="15" max="15" width="4.75" style="26" customWidth="1" collapsed="1"/>
    <col min="16" max="24" width="9.5" style="19" hidden="1" customWidth="1" outlineLevel="1"/>
    <col min="25" max="25" width="9.5" style="19" customWidth="1" collapsed="1"/>
    <col min="26" max="37" width="9.5" style="19" customWidth="1"/>
    <col min="38" max="40" width="9" style="19" customWidth="1"/>
    <col min="41" max="16384" width="9" style="19"/>
  </cols>
  <sheetData>
    <row r="1" spans="1:37" s="3" customFormat="1" hidden="1">
      <c r="A1" s="50"/>
      <c r="B1" s="1"/>
      <c r="C1" s="2"/>
      <c r="E1" s="2"/>
      <c r="F1" s="4">
        <f>IF(G1-1&gt;=2,G1-1,NA())</f>
        <v>4</v>
      </c>
      <c r="G1" s="4">
        <f>IF(H1-1&gt;=2,H1-1,NA())</f>
        <v>5</v>
      </c>
      <c r="H1" s="4">
        <f>IF(I1-1&gt;=2,I1-1,NA())</f>
        <v>6</v>
      </c>
      <c r="I1" s="4">
        <f>IF(J1-1&gt;=2,J1-1,NA())</f>
        <v>7</v>
      </c>
      <c r="J1" s="4">
        <f>IF(K1-1&gt;=2,K1-1,NA())</f>
        <v>8</v>
      </c>
      <c r="K1" s="40">
        <f>COUNTIF(財務諸表!$2:$2,"通期")+1</f>
        <v>9</v>
      </c>
      <c r="L1" s="4"/>
      <c r="M1" s="4"/>
      <c r="N1" s="4"/>
      <c r="O1" s="41"/>
      <c r="P1" s="97">
        <f t="shared" ref="P1:AI1" si="0">IF(Q1&gt;$AH$2,Q1-1,100)</f>
        <v>39</v>
      </c>
      <c r="Q1" s="4">
        <f t="shared" si="0"/>
        <v>40</v>
      </c>
      <c r="R1" s="4">
        <f t="shared" si="0"/>
        <v>41</v>
      </c>
      <c r="S1" s="4">
        <f t="shared" si="0"/>
        <v>42</v>
      </c>
      <c r="T1" s="4">
        <f t="shared" si="0"/>
        <v>43</v>
      </c>
      <c r="U1" s="4">
        <f t="shared" si="0"/>
        <v>44</v>
      </c>
      <c r="V1" s="4">
        <f t="shared" si="0"/>
        <v>45</v>
      </c>
      <c r="W1" s="4">
        <f t="shared" si="0"/>
        <v>46</v>
      </c>
      <c r="X1" s="4">
        <f t="shared" si="0"/>
        <v>47</v>
      </c>
      <c r="Y1" s="4">
        <f t="shared" si="0"/>
        <v>48</v>
      </c>
      <c r="Z1" s="4">
        <f t="shared" si="0"/>
        <v>49</v>
      </c>
      <c r="AA1" s="4">
        <f t="shared" si="0"/>
        <v>50</v>
      </c>
      <c r="AB1" s="4">
        <f t="shared" si="0"/>
        <v>51</v>
      </c>
      <c r="AC1" s="4">
        <f t="shared" si="0"/>
        <v>52</v>
      </c>
      <c r="AD1" s="4">
        <f t="shared" si="0"/>
        <v>53</v>
      </c>
      <c r="AE1" s="4">
        <f t="shared" si="0"/>
        <v>54</v>
      </c>
      <c r="AF1" s="4">
        <f t="shared" si="0"/>
        <v>55</v>
      </c>
      <c r="AG1" s="4">
        <f t="shared" si="0"/>
        <v>56</v>
      </c>
      <c r="AH1" s="4">
        <f t="shared" si="0"/>
        <v>57</v>
      </c>
      <c r="AI1" s="4">
        <f t="shared" si="0"/>
        <v>58</v>
      </c>
      <c r="AJ1" s="40">
        <f>$AH$2+$AJ$2-1</f>
        <v>59</v>
      </c>
      <c r="AK1" s="4"/>
    </row>
    <row r="2" spans="1:37" s="3" customFormat="1" hidden="1">
      <c r="A2" s="50"/>
      <c r="B2" s="1"/>
      <c r="C2" s="2"/>
      <c r="E2" s="2"/>
      <c r="F2" s="5"/>
      <c r="G2" s="5"/>
      <c r="H2" s="5"/>
      <c r="I2" s="5"/>
      <c r="J2" s="5"/>
      <c r="K2" s="6"/>
      <c r="L2" s="4"/>
      <c r="M2" s="4"/>
      <c r="N2" s="4"/>
      <c r="O2" s="41"/>
      <c r="P2" s="4"/>
      <c r="Q2" s="4"/>
      <c r="R2" s="4"/>
      <c r="S2" s="4"/>
      <c r="T2" s="4"/>
      <c r="U2" s="4"/>
      <c r="V2" s="4"/>
      <c r="W2" s="4"/>
      <c r="X2" s="4"/>
      <c r="Y2" s="4"/>
      <c r="Z2" s="4"/>
      <c r="AA2" s="4"/>
      <c r="AB2" s="4"/>
      <c r="AC2" s="4"/>
      <c r="AD2" s="4"/>
      <c r="AE2" s="4"/>
      <c r="AF2" s="4"/>
      <c r="AG2" s="40" t="s">
        <v>297</v>
      </c>
      <c r="AH2" s="40">
        <f>MIN(IF(ISERROR(MATCH("Q1",財務諸表!2:2,0)*1),99,MATCH("Q1",財務諸表!2:2,0)),IF(ISERROR(MATCH("Q2",財務諸表!2:2,0)*1),99,MATCH("Q2",財務諸表!2:2,0)),IF(ISERROR(MATCH("Q3",財務諸表!2:2,0)*1),99,MATCH("Q3",財務諸表!2:2,0)),IF(ISERROR(MATCH("FY",財務諸表!2:2,0)*1),99,MATCH("FY",財務諸表!2:2,0)))</f>
        <v>27</v>
      </c>
      <c r="AI2" s="40" t="s">
        <v>298</v>
      </c>
      <c r="AJ2" s="40">
        <f>COUNTIF(財務諸表!$2:$2,"Q1")+COUNTIF(財務諸表!$2:$2,"Q2")+COUNTIF(財務諸表!$2:$2,"Q3")+COUNTIF(財務諸表!$2:$2,"Q4")+COUNTIF(財務諸表!$2:$2,"FY")</f>
        <v>33</v>
      </c>
      <c r="AK2" s="4"/>
    </row>
    <row r="3" spans="1:37" s="9" customFormat="1">
      <c r="A3" s="51" t="s">
        <v>299</v>
      </c>
      <c r="B3" s="7"/>
      <c r="C3" s="8" t="s">
        <v>300</v>
      </c>
      <c r="D3" s="9" t="s">
        <v>301</v>
      </c>
      <c r="E3" s="8"/>
      <c r="F3" s="10">
        <f>INDEX(財務諸表!$1:$1,1,F$1)</f>
        <v>43404</v>
      </c>
      <c r="G3" s="10">
        <f>INDEX(財務諸表!$1:$1,1,G$1)</f>
        <v>43769</v>
      </c>
      <c r="H3" s="10">
        <f>INDEX(財務諸表!$1:$1,1,H$1)</f>
        <v>44135</v>
      </c>
      <c r="I3" s="10">
        <f>INDEX(財務諸表!$1:$1,1,I$1)</f>
        <v>44500</v>
      </c>
      <c r="J3" s="10">
        <f>INDEX(財務諸表!$1:$1,1,J$1)</f>
        <v>44865</v>
      </c>
      <c r="K3" s="10">
        <f>INDEX(財務諸表!$1:$1,1,K$1)</f>
        <v>45230</v>
      </c>
      <c r="L3" s="10">
        <f>INDEX(業績予想!$B:$B,MATCH("○",業績予想!$L:$L))</f>
        <v>45596</v>
      </c>
      <c r="M3" s="10"/>
      <c r="N3" s="10"/>
      <c r="O3" s="42"/>
      <c r="P3" s="10">
        <f>INDEX(財務諸表!$1:$1,1,P$1)</f>
        <v>43585</v>
      </c>
      <c r="Q3" s="10">
        <f>INDEX(財務諸表!$1:$1,1,Q$1)</f>
        <v>43677</v>
      </c>
      <c r="R3" s="10">
        <f>INDEX(財務諸表!$1:$1,1,R$1)</f>
        <v>43769</v>
      </c>
      <c r="S3" s="10">
        <f>INDEX(財務諸表!$1:$1,1,S$1)</f>
        <v>43861</v>
      </c>
      <c r="T3" s="10">
        <f>INDEX(財務諸表!$1:$1,1,T$1)</f>
        <v>43951</v>
      </c>
      <c r="U3" s="10">
        <f>INDEX(財務諸表!$1:$1,1,U$1)</f>
        <v>44043</v>
      </c>
      <c r="V3" s="10">
        <f>INDEX(財務諸表!$1:$1,1,V$1)</f>
        <v>44135</v>
      </c>
      <c r="W3" s="10">
        <f>INDEX(財務諸表!$1:$1,1,W$1)</f>
        <v>44227</v>
      </c>
      <c r="X3" s="10">
        <f>INDEX(財務諸表!$1:$1,1,X$1)</f>
        <v>44316</v>
      </c>
      <c r="Y3" s="10">
        <f>INDEX(財務諸表!$1:$1,1,Y$1)</f>
        <v>44408</v>
      </c>
      <c r="Z3" s="10">
        <f>INDEX(財務諸表!$1:$1,1,Z$1)</f>
        <v>44500</v>
      </c>
      <c r="AA3" s="10">
        <f>INDEX(財務諸表!$1:$1,1,AA$1)</f>
        <v>44592</v>
      </c>
      <c r="AB3" s="10">
        <f>INDEX(財務諸表!$1:$1,1,AB$1)</f>
        <v>44681</v>
      </c>
      <c r="AC3" s="10">
        <f>INDEX(財務諸表!$1:$1,1,AC$1)</f>
        <v>44773</v>
      </c>
      <c r="AD3" s="10">
        <f>INDEX(財務諸表!$1:$1,1,AD$1)</f>
        <v>44865</v>
      </c>
      <c r="AE3" s="10">
        <f>INDEX(財務諸表!$1:$1,1,AE$1)</f>
        <v>44957</v>
      </c>
      <c r="AF3" s="10">
        <f>INDEX(財務諸表!$1:$1,1,AF$1)</f>
        <v>45046</v>
      </c>
      <c r="AG3" s="10">
        <f>INDEX(財務諸表!$1:$1,1,AG$1)</f>
        <v>45138</v>
      </c>
      <c r="AH3" s="10">
        <f>INDEX(財務諸表!$1:$1,1,AH$1)</f>
        <v>45230</v>
      </c>
      <c r="AI3" s="10">
        <f>INDEX(財務諸表!$1:$1,1,AI$1)</f>
        <v>45322</v>
      </c>
      <c r="AJ3" s="10">
        <f>INDEX(財務諸表!$1:$1,1,AJ$1)</f>
        <v>45412</v>
      </c>
      <c r="AK3" s="10"/>
    </row>
    <row r="4" spans="1:37" s="14" customFormat="1">
      <c r="A4" s="52" t="s">
        <v>302</v>
      </c>
      <c r="B4" s="12"/>
      <c r="C4" s="13" t="s">
        <v>303</v>
      </c>
      <c r="D4" s="14" t="s">
        <v>304</v>
      </c>
      <c r="E4" s="13"/>
      <c r="F4" s="15" t="s">
        <v>2</v>
      </c>
      <c r="G4" s="15" t="s">
        <v>2</v>
      </c>
      <c r="H4" s="15" t="s">
        <v>2</v>
      </c>
      <c r="I4" s="15" t="s">
        <v>2</v>
      </c>
      <c r="J4" s="15" t="s">
        <v>2</v>
      </c>
      <c r="K4" s="15" t="s">
        <v>2</v>
      </c>
      <c r="L4" s="15" t="s">
        <v>305</v>
      </c>
      <c r="M4" s="15" t="s">
        <v>306</v>
      </c>
      <c r="N4" s="15" t="s">
        <v>306</v>
      </c>
      <c r="O4" s="43"/>
      <c r="P4" s="15" t="str">
        <f>INDEX(財務諸表!$2:$2,1,P$1)</f>
        <v>Q2</v>
      </c>
      <c r="Q4" s="15" t="str">
        <f>INDEX(財務諸表!$2:$2,1,Q$1)</f>
        <v>Q3</v>
      </c>
      <c r="R4" s="15" t="str">
        <f>INDEX(財務諸表!$2:$2,1,R$1)</f>
        <v>FY</v>
      </c>
      <c r="S4" s="15" t="str">
        <f>INDEX(財務諸表!$2:$2,1,S$1)</f>
        <v>Q1</v>
      </c>
      <c r="T4" s="15" t="str">
        <f>INDEX(財務諸表!$2:$2,1,T$1)</f>
        <v>Q2</v>
      </c>
      <c r="U4" s="15" t="str">
        <f>INDEX(財務諸表!$2:$2,1,U$1)</f>
        <v>Q3</v>
      </c>
      <c r="V4" s="15" t="str">
        <f>INDEX(財務諸表!$2:$2,1,V$1)</f>
        <v>FY</v>
      </c>
      <c r="W4" s="15" t="str">
        <f>INDEX(財務諸表!$2:$2,1,W$1)</f>
        <v>Q1</v>
      </c>
      <c r="X4" s="15" t="str">
        <f>INDEX(財務諸表!$2:$2,1,X$1)</f>
        <v>Q2</v>
      </c>
      <c r="Y4" s="15" t="str">
        <f>INDEX(財務諸表!$2:$2,1,Y$1)</f>
        <v>Q3</v>
      </c>
      <c r="Z4" s="15" t="str">
        <f>INDEX(財務諸表!$2:$2,1,Z$1)</f>
        <v>FY</v>
      </c>
      <c r="AA4" s="15" t="str">
        <f>INDEX(財務諸表!$2:$2,1,AA$1)</f>
        <v>Q1</v>
      </c>
      <c r="AB4" s="15" t="str">
        <f>INDEX(財務諸表!$2:$2,1,AB$1)</f>
        <v>Q2</v>
      </c>
      <c r="AC4" s="15" t="str">
        <f>INDEX(財務諸表!$2:$2,1,AC$1)</f>
        <v>Q3</v>
      </c>
      <c r="AD4" s="15" t="str">
        <f>INDEX(財務諸表!$2:$2,1,AD$1)</f>
        <v>FY</v>
      </c>
      <c r="AE4" s="15" t="str">
        <f>INDEX(財務諸表!$2:$2,1,AE$1)</f>
        <v>Q1</v>
      </c>
      <c r="AF4" s="15" t="str">
        <f>INDEX(財務諸表!$2:$2,1,AF$1)</f>
        <v>Q2</v>
      </c>
      <c r="AG4" s="15" t="str">
        <f>INDEX(財務諸表!$2:$2,1,AG$1)</f>
        <v>Q3</v>
      </c>
      <c r="AH4" s="15" t="str">
        <f>INDEX(財務諸表!$2:$2,1,AH$1)</f>
        <v>FY</v>
      </c>
      <c r="AI4" s="15" t="str">
        <f>INDEX(財務諸表!$2:$2,1,AI$1)</f>
        <v>Q1</v>
      </c>
      <c r="AJ4" s="15" t="str">
        <f>INDEX(財務諸表!$2:$2,1,AJ$1)</f>
        <v>Q2</v>
      </c>
      <c r="AK4" s="15" t="s">
        <v>306</v>
      </c>
    </row>
    <row r="5" spans="1:37" s="54" customFormat="1">
      <c r="A5" s="62" t="s">
        <v>307</v>
      </c>
      <c r="B5" s="54" t="s">
        <v>308</v>
      </c>
      <c r="C5" s="63" t="s">
        <v>309</v>
      </c>
      <c r="D5" s="64" t="s">
        <v>105</v>
      </c>
      <c r="E5" s="63" t="s">
        <v>310</v>
      </c>
      <c r="F5" s="65">
        <f>IF(ISERROR(INDEX(財務諸表!$1:$1048576,MATCH($D5,財務諸表!$A:$A,0),F$1)),IF(ISERROR(INDEX(財務諸表!$1:$1048576,MATCH($E5,財務諸表!$A:$A,0),F$1)),0,INDEX(財務諸表!$1:$1048576,MATCH($E5,財務諸表!$A:$A,0),F$1)),IF(INDEX(財務諸表!$1:$1048576,MATCH($D5,財務諸表!$A:$A,0),F$1)="", IF(ISERROR(INDEX(財務諸表!$1:$1048576,MATCH($E5,財務諸表!$A:$A,0),F$1)),0,INDEX(財務諸表!$1:$1048576,MATCH($E5,財務諸表!$A:$A,0),F$1)), INDEX(財務諸表!$1:$1048576,MATCH($D5,財務諸表!$A:$A,0),F$1)))</f>
        <v>298517</v>
      </c>
      <c r="G5" s="65">
        <f>IF(ISERROR(INDEX(財務諸表!$1:$1048576,MATCH($D5,財務諸表!$A:$A,0),G$1)),IF(ISERROR(INDEX(財務諸表!$1:$1048576,MATCH($E5,財務諸表!$A:$A,0),G$1)),0,INDEX(財務諸表!$1:$1048576,MATCH($E5,財務諸表!$A:$A,0),G$1)),IF(INDEX(財務諸表!$1:$1048576,MATCH($D5,財務諸表!$A:$A,0),G$1)="", IF(ISERROR(INDEX(財務諸表!$1:$1048576,MATCH($E5,財務諸表!$A:$A,0),G$1)),0,INDEX(財務諸表!$1:$1048576,MATCH($E5,財務諸表!$A:$A,0),G$1)), INDEX(財務諸表!$1:$1048576,MATCH($D5,財務諸表!$A:$A,0),G$1)))</f>
        <v>317438</v>
      </c>
      <c r="H5" s="65">
        <f>IF(ISERROR(INDEX(財務諸表!$1:$1048576,MATCH($D5,財務諸表!$A:$A,0),H$1)),IF(ISERROR(INDEX(財務諸表!$1:$1048576,MATCH($E5,財務諸表!$A:$A,0),H$1)),0,INDEX(財務諸表!$1:$1048576,MATCH($E5,財務諸表!$A:$A,0),H$1)),IF(INDEX(財務諸表!$1:$1048576,MATCH($D5,財務諸表!$A:$A,0),H$1)="", IF(ISERROR(INDEX(財務諸表!$1:$1048576,MATCH($E5,財務諸表!$A:$A,0),H$1)),0,INDEX(財務諸表!$1:$1048576,MATCH($E5,財務諸表!$A:$A,0),H$1)), INDEX(財務諸表!$1:$1048576,MATCH($D5,財務諸表!$A:$A,0),H$1)))</f>
        <v>268904</v>
      </c>
      <c r="I5" s="65">
        <f>IF(ISERROR(INDEX(財務諸表!$1:$1048576,MATCH($D5,財務諸表!$A:$A,0),I$1)),IF(ISERROR(INDEX(財務諸表!$1:$1048576,MATCH($E5,財務諸表!$A:$A,0),I$1)),0,INDEX(財務諸表!$1:$1048576,MATCH($E5,財務諸表!$A:$A,0),I$1)),IF(INDEX(財務諸表!$1:$1048576,MATCH($D5,財務諸表!$A:$A,0),I$1)="", IF(ISERROR(INDEX(財務諸表!$1:$1048576,MATCH($E5,財務諸表!$A:$A,0),I$1)),0,INDEX(財務諸表!$1:$1048576,MATCH($E5,財務諸表!$A:$A,0),I$1)), INDEX(財務諸表!$1:$1048576,MATCH($D5,財務諸表!$A:$A,0),I$1)))</f>
        <v>251102</v>
      </c>
      <c r="J5" s="65">
        <f>IF(ISERROR(INDEX(財務諸表!$1:$1048576,MATCH($D5,財務諸表!$A:$A,0),J$1)),IF(ISERROR(INDEX(財務諸表!$1:$1048576,MATCH($E5,財務諸表!$A:$A,0),J$1)),0,INDEX(財務諸表!$1:$1048576,MATCH($E5,財務諸表!$A:$A,0),J$1)),IF(INDEX(財務諸表!$1:$1048576,MATCH($D5,財務諸表!$A:$A,0),J$1)="", IF(ISERROR(INDEX(財務諸表!$1:$1048576,MATCH($E5,財務諸表!$A:$A,0),J$1)),0,INDEX(財務諸表!$1:$1048576,MATCH($E5,財務諸表!$A:$A,0),J$1)), INDEX(財務諸表!$1:$1048576,MATCH($D5,財務諸表!$A:$A,0),J$1)))</f>
        <v>290253</v>
      </c>
      <c r="K5" s="65">
        <f>IF(ISERROR(INDEX(財務諸表!$1:$1048576,MATCH($D5,財務諸表!$A:$A,0),K$1)),IF(ISERROR(INDEX(財務諸表!$1:$1048576,MATCH($E5,財務諸表!$A:$A,0),K$1)),0,INDEX(財務諸表!$1:$1048576,MATCH($E5,財務諸表!$A:$A,0),K$1)),IF(INDEX(財務諸表!$1:$1048576,MATCH($D5,財務諸表!$A:$A,0),K$1)="", IF(ISERROR(INDEX(財務諸表!$1:$1048576,MATCH($E5,財務諸表!$A:$A,0),K$1)),0,INDEX(財務諸表!$1:$1048576,MATCH($E5,財務諸表!$A:$A,0),K$1)), INDEX(財務諸表!$1:$1048576,MATCH($D5,財務諸表!$A:$A,0),K$1)))</f>
        <v>330123</v>
      </c>
      <c r="L5" s="93">
        <f>IF(ISERROR(VLOOKUP(MID($D5,4,15),業績予想!$M:$N,2,FALSE)),0,VLOOKUP(MID($D5,4,15),業績予想!$M:$N,2,FALSE))</f>
        <v>357000</v>
      </c>
      <c r="M5" s="66"/>
      <c r="N5" s="66"/>
      <c r="O5" s="57"/>
      <c r="P5" s="65">
        <f>IF(ISERROR(INDEX(財務諸表!$1:$1048576,MATCH($D5,財務諸表!$A:$A,0),P$1)),IF(ISERROR(INDEX(財務諸表!$1:$1048576,MATCH($E5,財務諸表!$A:$A,0),P$1)),0,INDEX(財務諸表!$1:$1048576,MATCH($E5,財務諸表!$A:$A,0),P$1)),IF(INDEX(財務諸表!$1:$1048576,MATCH($D5,財務諸表!$A:$A,0),P$1)="", IF(ISERROR(INDEX(財務諸表!$1:$1048576,MATCH($E5,財務諸表!$A:$A,0),P$1)),0,INDEX(財務諸表!$1:$1048576,MATCH($E5,財務諸表!$A:$A,0),P$1)), INDEX(財務諸表!$1:$1048576,MATCH($D5,財務諸表!$A:$A,0),P$1)))</f>
        <v>75062</v>
      </c>
      <c r="Q5" s="65">
        <f>IF(ISERROR(INDEX(財務諸表!$1:$1048576,MATCH($D5,財務諸表!$A:$A,0),Q$1)),IF(ISERROR(INDEX(財務諸表!$1:$1048576,MATCH($E5,財務諸表!$A:$A,0),Q$1)),0,INDEX(財務諸表!$1:$1048576,MATCH($E5,財務諸表!$A:$A,0),Q$1)),IF(INDEX(財務諸表!$1:$1048576,MATCH($D5,財務諸表!$A:$A,0),Q$1)="", IF(ISERROR(INDEX(財務諸表!$1:$1048576,MATCH($E5,財務諸表!$A:$A,0),Q$1)),0,INDEX(財務諸表!$1:$1048576,MATCH($E5,財務諸表!$A:$A,0),Q$1)), INDEX(財務諸表!$1:$1048576,MATCH($D5,財務諸表!$A:$A,0),Q$1)))</f>
        <v>78490</v>
      </c>
      <c r="R5" s="65">
        <f>IF(ISERROR(INDEX(財務諸表!$1:$1048576,MATCH($D5,財務諸表!$A:$A,0),R$1)),IF(ISERROR(INDEX(財務諸表!$1:$1048576,MATCH($E5,財務諸表!$A:$A,0),R$1)),0,INDEX(財務諸表!$1:$1048576,MATCH($E5,財務諸表!$A:$A,0),R$1)),IF(INDEX(財務諸表!$1:$1048576,MATCH($D5,財務諸表!$A:$A,0),R$1)="", IF(ISERROR(INDEX(財務諸表!$1:$1048576,MATCH($E5,財務諸表!$A:$A,0),R$1)),0,INDEX(財務諸表!$1:$1048576,MATCH($E5,財務諸表!$A:$A,0),R$1)), INDEX(財務諸表!$1:$1048576,MATCH($D5,財務諸表!$A:$A,0),R$1)))</f>
        <v>84824</v>
      </c>
      <c r="S5" s="65">
        <f>IF(ISERROR(INDEX(財務諸表!$1:$1048576,MATCH($D5,財務諸表!$A:$A,0),S$1)),IF(ISERROR(INDEX(財務諸表!$1:$1048576,MATCH($E5,財務諸表!$A:$A,0),S$1)),0,INDEX(財務諸表!$1:$1048576,MATCH($E5,財務諸表!$A:$A,0),S$1)),IF(INDEX(財務諸表!$1:$1048576,MATCH($D5,財務諸表!$A:$A,0),S$1)="", IF(ISERROR(INDEX(財務諸表!$1:$1048576,MATCH($E5,財務諸表!$A:$A,0),S$1)),0,INDEX(財務諸表!$1:$1048576,MATCH($E5,財務諸表!$A:$A,0),S$1)), INDEX(財務諸表!$1:$1048576,MATCH($D5,財務諸表!$A:$A,0),S$1)))</f>
        <v>80786</v>
      </c>
      <c r="T5" s="65">
        <f>IF(ISERROR(INDEX(財務諸表!$1:$1048576,MATCH($D5,財務諸表!$A:$A,0),T$1)),IF(ISERROR(INDEX(財務諸表!$1:$1048576,MATCH($E5,財務諸表!$A:$A,0),T$1)),0,INDEX(財務諸表!$1:$1048576,MATCH($E5,財務諸表!$A:$A,0),T$1)),IF(INDEX(財務諸表!$1:$1048576,MATCH($D5,財務諸表!$A:$A,0),T$1)="", IF(ISERROR(INDEX(財務諸表!$1:$1048576,MATCH($E5,財務諸表!$A:$A,0),T$1)),0,INDEX(財務諸表!$1:$1048576,MATCH($E5,財務諸表!$A:$A,0),T$1)), INDEX(財務諸表!$1:$1048576,MATCH($D5,財務諸表!$A:$A,0),T$1)))</f>
        <v>64893</v>
      </c>
      <c r="U5" s="65">
        <f>IF(ISERROR(INDEX(財務諸表!$1:$1048576,MATCH($D5,財務諸表!$A:$A,0),U$1)),IF(ISERROR(INDEX(財務諸表!$1:$1048576,MATCH($E5,財務諸表!$A:$A,0),U$1)),0,INDEX(財務諸表!$1:$1048576,MATCH($E5,財務諸表!$A:$A,0),U$1)),IF(INDEX(財務諸表!$1:$1048576,MATCH($D5,財務諸表!$A:$A,0),U$1)="", IF(ISERROR(INDEX(財務諸表!$1:$1048576,MATCH($E5,財務諸表!$A:$A,0),U$1)),0,INDEX(財務諸表!$1:$1048576,MATCH($E5,財務諸表!$A:$A,0),U$1)), INDEX(財務諸表!$1:$1048576,MATCH($D5,財務諸表!$A:$A,0),U$1)))</f>
        <v>54757</v>
      </c>
      <c r="V5" s="65">
        <f>IF(ISERROR(INDEX(財務諸表!$1:$1048576,MATCH($D5,財務諸表!$A:$A,0),V$1)),IF(ISERROR(INDEX(財務諸表!$1:$1048576,MATCH($E5,財務諸表!$A:$A,0),V$1)),0,INDEX(財務諸表!$1:$1048576,MATCH($E5,財務諸表!$A:$A,0),V$1)),IF(INDEX(財務諸表!$1:$1048576,MATCH($D5,財務諸表!$A:$A,0),V$1)="", IF(ISERROR(INDEX(財務諸表!$1:$1048576,MATCH($E5,財務諸表!$A:$A,0),V$1)),0,INDEX(財務諸表!$1:$1048576,MATCH($E5,財務諸表!$A:$A,0),V$1)), INDEX(財務諸表!$1:$1048576,MATCH($D5,財務諸表!$A:$A,0),V$1)))</f>
        <v>68468</v>
      </c>
      <c r="W5" s="65">
        <f>IF(ISERROR(INDEX(財務諸表!$1:$1048576,MATCH($D5,財務諸表!$A:$A,0),W$1)),IF(ISERROR(INDEX(財務諸表!$1:$1048576,MATCH($E5,財務諸表!$A:$A,0),W$1)),0,INDEX(財務諸表!$1:$1048576,MATCH($E5,財務諸表!$A:$A,0),W$1)),IF(INDEX(財務諸表!$1:$1048576,MATCH($D5,財務諸表!$A:$A,0),W$1)="", IF(ISERROR(INDEX(財務諸表!$1:$1048576,MATCH($E5,財務諸表!$A:$A,0),W$1)),0,INDEX(財務諸表!$1:$1048576,MATCH($E5,財務諸表!$A:$A,0),W$1)), INDEX(財務諸表!$1:$1048576,MATCH($D5,財務諸表!$A:$A,0),W$1)))</f>
        <v>62140</v>
      </c>
      <c r="X5" s="65">
        <f>IF(ISERROR(INDEX(財務諸表!$1:$1048576,MATCH($D5,財務諸表!$A:$A,0),X$1)),IF(ISERROR(INDEX(財務諸表!$1:$1048576,MATCH($E5,財務諸表!$A:$A,0),X$1)),0,INDEX(財務諸表!$1:$1048576,MATCH($E5,財務諸表!$A:$A,0),X$1)),IF(INDEX(財務諸表!$1:$1048576,MATCH($D5,財務諸表!$A:$A,0),X$1)="", IF(ISERROR(INDEX(財務諸表!$1:$1048576,MATCH($E5,財務諸表!$A:$A,0),X$1)),0,INDEX(財務諸表!$1:$1048576,MATCH($E5,財務諸表!$A:$A,0),X$1)), INDEX(財務諸表!$1:$1048576,MATCH($D5,財務諸表!$A:$A,0),X$1)))</f>
        <v>59725</v>
      </c>
      <c r="Y5" s="65">
        <f>IF(ISERROR(INDEX(財務諸表!$1:$1048576,MATCH($D5,財務諸表!$A:$A,0),Y$1)),IF(ISERROR(INDEX(財務諸表!$1:$1048576,MATCH($E5,財務諸表!$A:$A,0),Y$1)),0,INDEX(財務諸表!$1:$1048576,MATCH($E5,財務諸表!$A:$A,0),Y$1)),IF(INDEX(財務諸表!$1:$1048576,MATCH($D5,財務諸表!$A:$A,0),Y$1)="", IF(ISERROR(INDEX(財務諸表!$1:$1048576,MATCH($E5,財務諸表!$A:$A,0),Y$1)),0,INDEX(財務諸表!$1:$1048576,MATCH($E5,財務諸表!$A:$A,0),Y$1)), INDEX(財務諸表!$1:$1048576,MATCH($D5,財務諸表!$A:$A,0),Y$1)))</f>
        <v>62163</v>
      </c>
      <c r="Z5" s="65">
        <f>IF(ISERROR(INDEX(財務諸表!$1:$1048576,MATCH($D5,財務諸表!$A:$A,0),Z$1)),IF(ISERROR(INDEX(財務諸表!$1:$1048576,MATCH($E5,財務諸表!$A:$A,0),Z$1)),0,INDEX(財務諸表!$1:$1048576,MATCH($E5,財務諸表!$A:$A,0),Z$1)),IF(INDEX(財務諸表!$1:$1048576,MATCH($D5,財務諸表!$A:$A,0),Z$1)="", IF(ISERROR(INDEX(財務諸表!$1:$1048576,MATCH($E5,財務諸表!$A:$A,0),Z$1)),0,INDEX(財務諸表!$1:$1048576,MATCH($E5,財務諸表!$A:$A,0),Z$1)), INDEX(財務諸表!$1:$1048576,MATCH($D5,財務諸表!$A:$A,0),Z$1)))</f>
        <v>67074</v>
      </c>
      <c r="AA5" s="65">
        <f>IF(ISERROR(INDEX(財務諸表!$1:$1048576,MATCH($D5,財務諸表!$A:$A,0),AA$1)),IF(ISERROR(INDEX(財務諸表!$1:$1048576,MATCH($E5,財務諸表!$A:$A,0),AA$1)),0,INDEX(財務諸表!$1:$1048576,MATCH($E5,財務諸表!$A:$A,0),AA$1)),IF(INDEX(財務諸表!$1:$1048576,MATCH($D5,財務諸表!$A:$A,0),AA$1)="", IF(ISERROR(INDEX(財務諸表!$1:$1048576,MATCH($E5,財務諸表!$A:$A,0),AA$1)),0,INDEX(財務諸表!$1:$1048576,MATCH($E5,財務諸表!$A:$A,0),AA$1)), INDEX(財務諸表!$1:$1048576,MATCH($D5,財務諸表!$A:$A,0),AA$1)))</f>
        <v>69928</v>
      </c>
      <c r="AB5" s="65">
        <f>IF(ISERROR(INDEX(財務諸表!$1:$1048576,MATCH($D5,財務諸表!$A:$A,0),AB$1)),IF(ISERROR(INDEX(財務諸表!$1:$1048576,MATCH($E5,財務諸表!$A:$A,0),AB$1)),0,INDEX(財務諸表!$1:$1048576,MATCH($E5,財務諸表!$A:$A,0),AB$1)),IF(INDEX(財務諸表!$1:$1048576,MATCH($D5,財務諸表!$A:$A,0),AB$1)="", IF(ISERROR(INDEX(財務諸表!$1:$1048576,MATCH($E5,財務諸表!$A:$A,0),AB$1)),0,INDEX(財務諸表!$1:$1048576,MATCH($E5,財務諸表!$A:$A,0),AB$1)), INDEX(財務諸表!$1:$1048576,MATCH($D5,財務諸表!$A:$A,0),AB$1)))</f>
        <v>65963</v>
      </c>
      <c r="AC5" s="65">
        <f>IF(ISERROR(INDEX(財務諸表!$1:$1048576,MATCH($D5,財務諸表!$A:$A,0),AC$1)),IF(ISERROR(INDEX(財務諸表!$1:$1048576,MATCH($E5,財務諸表!$A:$A,0),AC$1)),0,INDEX(財務諸表!$1:$1048576,MATCH($E5,財務諸表!$A:$A,0),AC$1)),IF(INDEX(財務諸表!$1:$1048576,MATCH($D5,財務諸表!$A:$A,0),AC$1)="", IF(ISERROR(INDEX(財務諸表!$1:$1048576,MATCH($E5,財務諸表!$A:$A,0),AC$1)),0,INDEX(財務諸表!$1:$1048576,MATCH($E5,財務諸表!$A:$A,0),AC$1)), INDEX(財務諸表!$1:$1048576,MATCH($D5,財務諸表!$A:$A,0),AC$1)))</f>
        <v>75139</v>
      </c>
      <c r="AD5" s="65">
        <f>IF(ISERROR(INDEX(財務諸表!$1:$1048576,MATCH($D5,財務諸表!$A:$A,0),AD$1)),IF(ISERROR(INDEX(財務諸表!$1:$1048576,MATCH($E5,財務諸表!$A:$A,0),AD$1)),0,INDEX(財務諸表!$1:$1048576,MATCH($E5,財務諸表!$A:$A,0),AD$1)),IF(INDEX(財務諸表!$1:$1048576,MATCH($D5,財務諸表!$A:$A,0),AD$1)="", IF(ISERROR(INDEX(財務諸表!$1:$1048576,MATCH($E5,財務諸表!$A:$A,0),AD$1)),0,INDEX(財務諸表!$1:$1048576,MATCH($E5,財務諸表!$A:$A,0),AD$1)), INDEX(財務諸表!$1:$1048576,MATCH($D5,財務諸表!$A:$A,0),AD$1)))</f>
        <v>79223</v>
      </c>
      <c r="AE5" s="65">
        <f>IF(ISERROR(INDEX(財務諸表!$1:$1048576,MATCH($D5,財務諸表!$A:$A,0),AE$1)),IF(ISERROR(INDEX(財務諸表!$1:$1048576,MATCH($E5,財務諸表!$A:$A,0),AE$1)),0,INDEX(財務諸表!$1:$1048576,MATCH($E5,財務諸表!$A:$A,0),AE$1)),IF(INDEX(財務諸表!$1:$1048576,MATCH($D5,財務諸表!$A:$A,0),AE$1)="", IF(ISERROR(INDEX(財務諸表!$1:$1048576,MATCH($E5,財務諸表!$A:$A,0),AE$1)),0,INDEX(財務諸表!$1:$1048576,MATCH($E5,財務諸表!$A:$A,0),AE$1)), INDEX(財務諸表!$1:$1048576,MATCH($D5,財務諸表!$A:$A,0),AE$1)))</f>
        <v>79022</v>
      </c>
      <c r="AF5" s="65">
        <f>IF(ISERROR(INDEX(財務諸表!$1:$1048576,MATCH($D5,財務諸表!$A:$A,0),AF$1)),IF(ISERROR(INDEX(財務諸表!$1:$1048576,MATCH($E5,財務諸表!$A:$A,0),AF$1)),0,INDEX(財務諸表!$1:$1048576,MATCH($E5,財務諸表!$A:$A,0),AF$1)),IF(INDEX(財務諸表!$1:$1048576,MATCH($D5,財務諸表!$A:$A,0),AF$1)="", IF(ISERROR(INDEX(財務諸表!$1:$1048576,MATCH($E5,財務諸表!$A:$A,0),AF$1)),0,INDEX(財務諸表!$1:$1048576,MATCH($E5,財務諸表!$A:$A,0),AF$1)), INDEX(財務諸表!$1:$1048576,MATCH($D5,財務諸表!$A:$A,0),AF$1)))</f>
        <v>78056</v>
      </c>
      <c r="AG5" s="65">
        <f>IF(ISERROR(INDEX(財務諸表!$1:$1048576,MATCH($D5,財務諸表!$A:$A,0),AG$1)),IF(ISERROR(INDEX(財務諸表!$1:$1048576,MATCH($E5,財務諸表!$A:$A,0),AG$1)),0,INDEX(財務諸表!$1:$1048576,MATCH($E5,財務諸表!$A:$A,0),AG$1)),IF(INDEX(財務諸表!$1:$1048576,MATCH($D5,財務諸表!$A:$A,0),AG$1)="", IF(ISERROR(INDEX(財務諸表!$1:$1048576,MATCH($E5,財務諸表!$A:$A,0),AG$1)),0,INDEX(財務諸表!$1:$1048576,MATCH($E5,財務諸表!$A:$A,0),AG$1)), INDEX(財務諸表!$1:$1048576,MATCH($D5,財務諸表!$A:$A,0),AG$1)))</f>
        <v>84426</v>
      </c>
      <c r="AH5" s="65">
        <f>IF(ISERROR(INDEX(財務諸表!$1:$1048576,MATCH($D5,財務諸表!$A:$A,0),AH$1)),IF(ISERROR(INDEX(財務諸表!$1:$1048576,MATCH($E5,財務諸表!$A:$A,0),AH$1)),0,INDEX(財務諸表!$1:$1048576,MATCH($E5,財務諸表!$A:$A,0),AH$1)),IF(INDEX(財務諸表!$1:$1048576,MATCH($D5,財務諸表!$A:$A,0),AH$1)="", IF(ISERROR(INDEX(財務諸表!$1:$1048576,MATCH($E5,財務諸表!$A:$A,0),AH$1)),0,INDEX(財務諸表!$1:$1048576,MATCH($E5,財務諸表!$A:$A,0),AH$1)), INDEX(財務諸表!$1:$1048576,MATCH($D5,財務諸表!$A:$A,0),AH$1)))</f>
        <v>88619</v>
      </c>
      <c r="AI5" s="65">
        <f>IF(ISERROR(INDEX(財務諸表!$1:$1048576,MATCH($D5,財務諸表!$A:$A,0),AI$1)),IF(ISERROR(INDEX(財務諸表!$1:$1048576,MATCH($E5,財務諸表!$A:$A,0),AI$1)),0,INDEX(財務諸表!$1:$1048576,MATCH($E5,財務諸表!$A:$A,0),AI$1)),IF(INDEX(財務諸表!$1:$1048576,MATCH($D5,財務諸表!$A:$A,0),AI$1)="", IF(ISERROR(INDEX(財務諸表!$1:$1048576,MATCH($E5,財務諸表!$A:$A,0),AI$1)),0,INDEX(財務諸表!$1:$1048576,MATCH($E5,財務諸表!$A:$A,0),AI$1)), INDEX(財務諸表!$1:$1048576,MATCH($D5,財務諸表!$A:$A,0),AI$1)))</f>
        <v>86731</v>
      </c>
      <c r="AJ5" s="65">
        <f>IF(ISERROR(INDEX(財務諸表!$1:$1048576,MATCH($D5,財務諸表!$A:$A,0),AJ$1)),IF(ISERROR(INDEX(財務諸表!$1:$1048576,MATCH($E5,財務諸表!$A:$A,0),AJ$1)),0,INDEX(財務諸表!$1:$1048576,MATCH($E5,財務諸表!$A:$A,0),AJ$1)),IF(INDEX(財務諸表!$1:$1048576,MATCH($D5,財務諸表!$A:$A,0),AJ$1)="", IF(ISERROR(INDEX(財務諸表!$1:$1048576,MATCH($E5,財務諸表!$A:$A,0),AJ$1)),0,INDEX(財務諸表!$1:$1048576,MATCH($E5,財務諸表!$A:$A,0),AJ$1)), INDEX(財務諸表!$1:$1048576,MATCH($D5,財務諸表!$A:$A,0),AJ$1)))</f>
        <v>89144</v>
      </c>
      <c r="AK5" s="66"/>
    </row>
    <row r="6" spans="1:37" s="25" customFormat="1">
      <c r="A6" s="16" t="s">
        <v>311</v>
      </c>
      <c r="B6" s="20" t="s">
        <v>308</v>
      </c>
      <c r="C6" s="21" t="s">
        <v>312</v>
      </c>
      <c r="D6" s="22" t="s">
        <v>313</v>
      </c>
      <c r="E6" s="23" t="s">
        <v>313</v>
      </c>
      <c r="F6" s="24"/>
      <c r="G6" s="24">
        <f t="shared" ref="G6:L6" si="1">IF(ISERROR(G5/F5-1),"-",(G5/F5-1))</f>
        <v>6.3383324902769322E-2</v>
      </c>
      <c r="H6" s="24">
        <f t="shared" si="1"/>
        <v>-0.15289284836724026</v>
      </c>
      <c r="I6" s="24">
        <f t="shared" si="1"/>
        <v>-6.6202064677357009E-2</v>
      </c>
      <c r="J6" s="24">
        <f t="shared" si="1"/>
        <v>0.15591671910219751</v>
      </c>
      <c r="K6" s="24">
        <f t="shared" si="1"/>
        <v>0.13736292131347483</v>
      </c>
      <c r="L6" s="24">
        <f t="shared" si="1"/>
        <v>8.1415108913950318E-2</v>
      </c>
      <c r="M6" s="24">
        <f>IF(ISERROR(M5/K5-1),"-",(M5/K5-1))</f>
        <v>-1</v>
      </c>
      <c r="N6" s="24" t="str">
        <f>IF(ISERROR(N5/M5-1),"-",(N5/M5-1))</f>
        <v>-</v>
      </c>
      <c r="O6" s="45"/>
      <c r="P6" s="24"/>
      <c r="Q6" s="24"/>
      <c r="R6" s="24"/>
      <c r="S6" s="24"/>
      <c r="T6" s="24">
        <f t="shared" ref="T6:AK6" si="2">IF(T5=0,NA(),IF(ISERROR(T5/P5-1),"",(T5/P5-1)))</f>
        <v>-0.13547467426927073</v>
      </c>
      <c r="U6" s="24">
        <f t="shared" si="2"/>
        <v>-0.30236972862785072</v>
      </c>
      <c r="V6" s="24">
        <f t="shared" si="2"/>
        <v>-0.19282278600396119</v>
      </c>
      <c r="W6" s="24">
        <f t="shared" si="2"/>
        <v>-0.2308073180996707</v>
      </c>
      <c r="X6" s="24">
        <f t="shared" si="2"/>
        <v>-7.9638790008167315E-2</v>
      </c>
      <c r="Y6" s="24">
        <f t="shared" si="2"/>
        <v>0.13525211388498271</v>
      </c>
      <c r="Z6" s="24">
        <f t="shared" si="2"/>
        <v>-2.0359876146521017E-2</v>
      </c>
      <c r="AA6" s="24">
        <f t="shared" si="2"/>
        <v>0.12532990022529766</v>
      </c>
      <c r="AB6" s="24">
        <f t="shared" si="2"/>
        <v>0.10444537463373793</v>
      </c>
      <c r="AC6" s="24">
        <f t="shared" si="2"/>
        <v>0.20874153435323262</v>
      </c>
      <c r="AD6" s="24">
        <f t="shared" si="2"/>
        <v>0.18112830605003438</v>
      </c>
      <c r="AE6" s="24">
        <f t="shared" si="2"/>
        <v>0.13004804942226289</v>
      </c>
      <c r="AF6" s="24">
        <f t="shared" si="2"/>
        <v>0.18333004866364466</v>
      </c>
      <c r="AG6" s="24">
        <f t="shared" si="2"/>
        <v>0.12359759911630452</v>
      </c>
      <c r="AH6" s="24">
        <f t="shared" si="2"/>
        <v>0.11860192115925927</v>
      </c>
      <c r="AI6" s="24">
        <f t="shared" si="2"/>
        <v>9.7555111234846059E-2</v>
      </c>
      <c r="AJ6" s="24">
        <f t="shared" si="2"/>
        <v>0.14205186020293126</v>
      </c>
      <c r="AK6" s="24" t="e">
        <f t="shared" si="2"/>
        <v>#N/A</v>
      </c>
    </row>
    <row r="7" spans="1:37" s="54" customFormat="1">
      <c r="A7" s="67" t="s">
        <v>314</v>
      </c>
      <c r="B7" s="54" t="s">
        <v>308</v>
      </c>
      <c r="C7" s="55" t="s">
        <v>315</v>
      </c>
      <c r="D7" s="54" t="s">
        <v>316</v>
      </c>
      <c r="E7" s="55" t="s">
        <v>317</v>
      </c>
      <c r="F7" s="56">
        <f>IF(ISERROR(INDEX(財務諸表!$1:$1048576,MATCH($D7,財務諸表!$A:$A,0),F$1)),IF(ISERROR(INDEX(財務諸表!$1:$1048576,MATCH($E7,財務諸表!$A:$A,0),F$1)),0,INDEX(財務諸表!$1:$1048576,MATCH($E7,財務諸表!$A:$A,0),F$1)),IF(INDEX(財務諸表!$1:$1048576,MATCH($D7,財務諸表!$A:$A,0),F$1)="", IF(ISERROR(INDEX(財務諸表!$1:$1048576,MATCH($E7,財務諸表!$A:$A,0),F$1)),0,INDEX(財務諸表!$1:$1048576,MATCH($E7,財務諸表!$A:$A,0),F$1)), INDEX(財務諸表!$1:$1048576,MATCH($D7,財務諸表!$A:$A,0),F$1)))</f>
        <v>72283</v>
      </c>
      <c r="G7" s="56">
        <f>IF(ISERROR(INDEX(財務諸表!$1:$1048576,MATCH($D7,財務諸表!$A:$A,0),G$1)),IF(ISERROR(INDEX(財務諸表!$1:$1048576,MATCH($E7,財務諸表!$A:$A,0),G$1)),0,INDEX(財務諸表!$1:$1048576,MATCH($E7,財務諸表!$A:$A,0),G$1)),IF(INDEX(財務諸表!$1:$1048576,MATCH($D7,財務諸表!$A:$A,0),G$1)="", IF(ISERROR(INDEX(財務諸表!$1:$1048576,MATCH($E7,財務諸表!$A:$A,0),G$1)),0,INDEX(財務諸表!$1:$1048576,MATCH($E7,財務諸表!$A:$A,0),G$1)), INDEX(財務諸表!$1:$1048576,MATCH($D7,財務諸表!$A:$A,0),G$1)))</f>
        <v>78092</v>
      </c>
      <c r="H7" s="56">
        <f>IF(ISERROR(INDEX(財務諸表!$1:$1048576,MATCH($D7,財務諸表!$A:$A,0),H$1)),IF(ISERROR(INDEX(財務諸表!$1:$1048576,MATCH($E7,財務諸表!$A:$A,0),H$1)),0,INDEX(財務諸表!$1:$1048576,MATCH($E7,財務諸表!$A:$A,0),H$1)),IF(INDEX(財務諸表!$1:$1048576,MATCH($D7,財務諸表!$A:$A,0),H$1)="", IF(ISERROR(INDEX(財務諸表!$1:$1048576,MATCH($E7,財務諸表!$A:$A,0),H$1)),0,INDEX(財務諸表!$1:$1048576,MATCH($E7,財務諸表!$A:$A,0),H$1)), INDEX(財務諸表!$1:$1048576,MATCH($D7,財務諸表!$A:$A,0),H$1)))</f>
        <v>36347</v>
      </c>
      <c r="I7" s="56">
        <f>IF(ISERROR(INDEX(財務諸表!$1:$1048576,MATCH($D7,財務諸表!$A:$A,0),I$1)),IF(ISERROR(INDEX(財務諸表!$1:$1048576,MATCH($E7,財務諸表!$A:$A,0),I$1)),0,INDEX(財務諸表!$1:$1048576,MATCH($E7,財務諸表!$A:$A,0),I$1)),IF(INDEX(財務諸表!$1:$1048576,MATCH($D7,財務諸表!$A:$A,0),I$1)="", IF(ISERROR(INDEX(財務諸表!$1:$1048576,MATCH($E7,財務諸表!$A:$A,0),I$1)),0,INDEX(財務諸表!$1:$1048576,MATCH($E7,財務諸表!$A:$A,0),I$1)), INDEX(財務諸表!$1:$1048576,MATCH($D7,財務諸表!$A:$A,0),I$1)))</f>
        <v>40693</v>
      </c>
      <c r="J7" s="56">
        <f>IF(ISERROR(INDEX(財務諸表!$1:$1048576,MATCH($D7,財務諸表!$A:$A,0),J$1)),IF(ISERROR(INDEX(財務諸表!$1:$1048576,MATCH($E7,財務諸表!$A:$A,0),J$1)),0,INDEX(財務諸表!$1:$1048576,MATCH($E7,財務諸表!$A:$A,0),J$1)),IF(INDEX(財務諸表!$1:$1048576,MATCH($D7,財務諸表!$A:$A,0),J$1)="", IF(ISERROR(INDEX(財務諸表!$1:$1048576,MATCH($E7,財務諸表!$A:$A,0),J$1)),0,INDEX(財務諸表!$1:$1048576,MATCH($E7,財務諸表!$A:$A,0),J$1)), INDEX(財務諸表!$1:$1048576,MATCH($D7,財務諸表!$A:$A,0),J$1)))</f>
        <v>70593</v>
      </c>
      <c r="K7" s="56">
        <f>IF(ISERROR(INDEX(財務諸表!$1:$1048576,MATCH($D7,財務諸表!$A:$A,0),K$1)),IF(ISERROR(INDEX(財務諸表!$1:$1048576,MATCH($E7,財務諸表!$A:$A,0),K$1)),0,INDEX(財務諸表!$1:$1048576,MATCH($E7,財務諸表!$A:$A,0),K$1)),IF(INDEX(財務諸表!$1:$1048576,MATCH($D7,財務諸表!$A:$A,0),K$1)="", IF(ISERROR(INDEX(財務諸表!$1:$1048576,MATCH($E7,財務諸表!$A:$A,0),K$1)),0,INDEX(財務諸表!$1:$1048576,MATCH($E7,財務諸表!$A:$A,0),K$1)), INDEX(財務諸表!$1:$1048576,MATCH($D7,財務諸表!$A:$A,0),K$1)))</f>
        <v>89626</v>
      </c>
      <c r="L7" s="94"/>
      <c r="M7" s="56"/>
      <c r="N7" s="56"/>
      <c r="O7" s="57"/>
      <c r="P7" s="56">
        <f>IF(ISERROR(INDEX(財務諸表!$1:$1048576,MATCH($D7,財務諸表!$A:$A,0),P$1)),IF(ISERROR(INDEX(財務諸表!$1:$1048576,MATCH($E7,財務諸表!$A:$A,0),P$1)),0,INDEX(財務諸表!$1:$1048576,MATCH($E7,財務諸表!$A:$A,0),P$1)),IF(INDEX(財務諸表!$1:$1048576,MATCH($D7,財務諸表!$A:$A,0),P$1)="", IF(ISERROR(INDEX(財務諸表!$1:$1048576,MATCH($E7,財務諸表!$A:$A,0),P$1)),0,INDEX(財務諸表!$1:$1048576,MATCH($E7,財務諸表!$A:$A,0),P$1)), INDEX(財務諸表!$1:$1048576,MATCH($D7,財務諸表!$A:$A,0),P$1)))</f>
        <v>17920</v>
      </c>
      <c r="Q7" s="56">
        <f>IF(ISERROR(INDEX(財務諸表!$1:$1048576,MATCH($D7,財務諸表!$A:$A,0),Q$1)),IF(ISERROR(INDEX(財務諸表!$1:$1048576,MATCH($E7,財務諸表!$A:$A,0),Q$1)),0,INDEX(財務諸表!$1:$1048576,MATCH($E7,財務諸表!$A:$A,0),Q$1)),IF(INDEX(財務諸表!$1:$1048576,MATCH($D7,財務諸表!$A:$A,0),Q$1)="", IF(ISERROR(INDEX(財務諸表!$1:$1048576,MATCH($E7,財務諸表!$A:$A,0),Q$1)),0,INDEX(財務諸表!$1:$1048576,MATCH($E7,財務諸表!$A:$A,0),Q$1)), INDEX(財務諸表!$1:$1048576,MATCH($D7,財務諸表!$A:$A,0),Q$1)))</f>
        <v>18843</v>
      </c>
      <c r="R7" s="56">
        <f>IF(ISERROR(INDEX(財務諸表!$1:$1048576,MATCH($D7,財務諸表!$A:$A,0),R$1)),IF(ISERROR(INDEX(財務諸表!$1:$1048576,MATCH($E7,財務諸表!$A:$A,0),R$1)),0,INDEX(財務諸表!$1:$1048576,MATCH($E7,財務諸表!$A:$A,0),R$1)),IF(INDEX(財務諸表!$1:$1048576,MATCH($D7,財務諸表!$A:$A,0),R$1)="", IF(ISERROR(INDEX(財務諸表!$1:$1048576,MATCH($E7,財務諸表!$A:$A,0),R$1)),0,INDEX(財務諸表!$1:$1048576,MATCH($E7,財務諸表!$A:$A,0),R$1)), INDEX(財務諸表!$1:$1048576,MATCH($D7,財務諸表!$A:$A,0),R$1)))</f>
        <v>22780</v>
      </c>
      <c r="S7" s="56">
        <f>IF(ISERROR(INDEX(財務諸表!$1:$1048576,MATCH($D7,財務諸表!$A:$A,0),S$1)),IF(ISERROR(INDEX(財務諸表!$1:$1048576,MATCH($E7,財務諸表!$A:$A,0),S$1)),0,INDEX(財務諸表!$1:$1048576,MATCH($E7,財務諸表!$A:$A,0),S$1)),IF(INDEX(財務諸表!$1:$1048576,MATCH($D7,財務諸表!$A:$A,0),S$1)="", IF(ISERROR(INDEX(財務諸表!$1:$1048576,MATCH($E7,財務諸表!$A:$A,0),S$1)),0,INDEX(財務諸表!$1:$1048576,MATCH($E7,財務諸表!$A:$A,0),S$1)), INDEX(財務諸表!$1:$1048576,MATCH($D7,財務諸表!$A:$A,0),S$1)))</f>
        <v>19156</v>
      </c>
      <c r="T7" s="56">
        <f>IF(ISERROR(INDEX(財務諸表!$1:$1048576,MATCH($D7,財務諸表!$A:$A,0),T$1)),IF(ISERROR(INDEX(財務諸表!$1:$1048576,MATCH($E7,財務諸表!$A:$A,0),T$1)),0,INDEX(財務諸表!$1:$1048576,MATCH($E7,財務諸表!$A:$A,0),T$1)),IF(INDEX(財務諸表!$1:$1048576,MATCH($D7,財務諸表!$A:$A,0),T$1)="", IF(ISERROR(INDEX(財務諸表!$1:$1048576,MATCH($E7,財務諸表!$A:$A,0),T$1)),0,INDEX(財務諸表!$1:$1048576,MATCH($E7,財務諸表!$A:$A,0),T$1)), INDEX(財務諸表!$1:$1048576,MATCH($D7,財務諸表!$A:$A,0),T$1)))</f>
        <v>6401</v>
      </c>
      <c r="U7" s="56">
        <f>IF(ISERROR(INDEX(財務諸表!$1:$1048576,MATCH($D7,財務諸表!$A:$A,0),U$1)),IF(ISERROR(INDEX(財務諸表!$1:$1048576,MATCH($E7,財務諸表!$A:$A,0),U$1)),0,INDEX(財務諸表!$1:$1048576,MATCH($E7,財務諸表!$A:$A,0),U$1)),IF(INDEX(財務諸表!$1:$1048576,MATCH($D7,財務諸表!$A:$A,0),U$1)="", IF(ISERROR(INDEX(財務諸表!$1:$1048576,MATCH($E7,財務諸表!$A:$A,0),U$1)),0,INDEX(財務諸表!$1:$1048576,MATCH($E7,財務諸表!$A:$A,0),U$1)), INDEX(財務諸表!$1:$1048576,MATCH($D7,財務諸表!$A:$A,0),U$1)))</f>
        <v>975</v>
      </c>
      <c r="V7" s="56">
        <f>IF(ISERROR(INDEX(財務諸表!$1:$1048576,MATCH($D7,財務諸表!$A:$A,0),V$1)),IF(ISERROR(INDEX(財務諸表!$1:$1048576,MATCH($E7,財務諸表!$A:$A,0),V$1)),0,INDEX(財務諸表!$1:$1048576,MATCH($E7,財務諸表!$A:$A,0),V$1)),IF(INDEX(財務諸表!$1:$1048576,MATCH($D7,財務諸表!$A:$A,0),V$1)="", IF(ISERROR(INDEX(財務諸表!$1:$1048576,MATCH($E7,財務諸表!$A:$A,0),V$1)),0,INDEX(財務諸表!$1:$1048576,MATCH($E7,財務諸表!$A:$A,0),V$1)), INDEX(財務諸表!$1:$1048576,MATCH($D7,財務諸表!$A:$A,0),V$1)))</f>
        <v>9815</v>
      </c>
      <c r="W7" s="56">
        <f>IF(ISERROR(INDEX(財務諸表!$1:$1048576,MATCH($D7,財務諸表!$A:$A,0),W$1)),IF(ISERROR(INDEX(財務諸表!$1:$1048576,MATCH($E7,財務諸表!$A:$A,0),W$1)),0,INDEX(財務諸表!$1:$1048576,MATCH($E7,財務諸表!$A:$A,0),W$1)),IF(INDEX(財務諸表!$1:$1048576,MATCH($D7,財務諸表!$A:$A,0),W$1)="", IF(ISERROR(INDEX(財務諸表!$1:$1048576,MATCH($E7,財務諸表!$A:$A,0),W$1)),0,INDEX(財務諸表!$1:$1048576,MATCH($E7,財務諸表!$A:$A,0),W$1)), INDEX(財務諸表!$1:$1048576,MATCH($D7,財務諸表!$A:$A,0),W$1)))</f>
        <v>9035</v>
      </c>
      <c r="X7" s="56">
        <f>IF(ISERROR(INDEX(財務諸表!$1:$1048576,MATCH($D7,財務諸表!$A:$A,0),X$1)),IF(ISERROR(INDEX(財務諸表!$1:$1048576,MATCH($E7,財務諸表!$A:$A,0),X$1)),0,INDEX(財務諸表!$1:$1048576,MATCH($E7,財務諸表!$A:$A,0),X$1)),IF(INDEX(財務諸表!$1:$1048576,MATCH($D7,財務諸表!$A:$A,0),X$1)="", IF(ISERROR(INDEX(財務諸表!$1:$1048576,MATCH($E7,財務諸表!$A:$A,0),X$1)),0,INDEX(財務諸表!$1:$1048576,MATCH($E7,財務諸表!$A:$A,0),X$1)), INDEX(財務諸表!$1:$1048576,MATCH($D7,財務諸表!$A:$A,0),X$1)))</f>
        <v>8174</v>
      </c>
      <c r="Y7" s="56">
        <f>IF(ISERROR(INDEX(財務諸表!$1:$1048576,MATCH($D7,財務諸表!$A:$A,0),Y$1)),IF(ISERROR(INDEX(財務諸表!$1:$1048576,MATCH($E7,財務諸表!$A:$A,0),Y$1)),0,INDEX(財務諸表!$1:$1048576,MATCH($E7,財務諸表!$A:$A,0),Y$1)),IF(INDEX(財務諸表!$1:$1048576,MATCH($D7,財務諸表!$A:$A,0),Y$1)="", IF(ISERROR(INDEX(財務諸表!$1:$1048576,MATCH($E7,財務諸表!$A:$A,0),Y$1)),0,INDEX(財務諸表!$1:$1048576,MATCH($E7,財務諸表!$A:$A,0),Y$1)), INDEX(財務諸表!$1:$1048576,MATCH($D7,財務諸表!$A:$A,0),Y$1)))</f>
        <v>9715</v>
      </c>
      <c r="Z7" s="56">
        <f>IF(ISERROR(INDEX(財務諸表!$1:$1048576,MATCH($D7,財務諸表!$A:$A,0),Z$1)),IF(ISERROR(INDEX(財務諸表!$1:$1048576,MATCH($E7,財務諸表!$A:$A,0),Z$1)),0,INDEX(財務諸表!$1:$1048576,MATCH($E7,財務諸表!$A:$A,0),Z$1)),IF(INDEX(財務諸表!$1:$1048576,MATCH($D7,財務諸表!$A:$A,0),Z$1)="", IF(ISERROR(INDEX(財務諸表!$1:$1048576,MATCH($E7,財務諸表!$A:$A,0),Z$1)),0,INDEX(財務諸表!$1:$1048576,MATCH($E7,財務諸表!$A:$A,0),Z$1)), INDEX(財務諸表!$1:$1048576,MATCH($D7,財務諸表!$A:$A,0),Z$1)))</f>
        <v>13769</v>
      </c>
      <c r="AA7" s="56">
        <f>IF(ISERROR(INDEX(財務諸表!$1:$1048576,MATCH($D7,財務諸表!$A:$A,0),AA$1)),IF(ISERROR(INDEX(財務諸表!$1:$1048576,MATCH($E7,財務諸表!$A:$A,0),AA$1)),0,INDEX(財務諸表!$1:$1048576,MATCH($E7,財務諸表!$A:$A,0),AA$1)),IF(INDEX(財務諸表!$1:$1048576,MATCH($D7,財務諸表!$A:$A,0),AA$1)="", IF(ISERROR(INDEX(財務諸表!$1:$1048576,MATCH($E7,財務諸表!$A:$A,0),AA$1)),0,INDEX(財務諸表!$1:$1048576,MATCH($E7,財務諸表!$A:$A,0),AA$1)), INDEX(財務諸表!$1:$1048576,MATCH($D7,財務諸表!$A:$A,0),AA$1)))</f>
        <v>16900</v>
      </c>
      <c r="AB7" s="56">
        <f>IF(ISERROR(INDEX(財務諸表!$1:$1048576,MATCH($D7,財務諸表!$A:$A,0),AB$1)),IF(ISERROR(INDEX(財務諸表!$1:$1048576,MATCH($E7,財務諸表!$A:$A,0),AB$1)),0,INDEX(財務諸表!$1:$1048576,MATCH($E7,財務諸表!$A:$A,0),AB$1)),IF(INDEX(財務諸表!$1:$1048576,MATCH($D7,財務諸表!$A:$A,0),AB$1)="", IF(ISERROR(INDEX(財務諸表!$1:$1048576,MATCH($E7,財務諸表!$A:$A,0),AB$1)),0,INDEX(財務諸表!$1:$1048576,MATCH($E7,財務諸表!$A:$A,0),AB$1)), INDEX(財務諸表!$1:$1048576,MATCH($D7,財務諸表!$A:$A,0),AB$1)))</f>
        <v>12784</v>
      </c>
      <c r="AC7" s="56">
        <f>IF(ISERROR(INDEX(財務諸表!$1:$1048576,MATCH($D7,財務諸表!$A:$A,0),AC$1)),IF(ISERROR(INDEX(財務諸表!$1:$1048576,MATCH($E7,財務諸表!$A:$A,0),AC$1)),0,INDEX(財務諸表!$1:$1048576,MATCH($E7,財務諸表!$A:$A,0),AC$1)),IF(INDEX(財務諸表!$1:$1048576,MATCH($D7,財務諸表!$A:$A,0),AC$1)="", IF(ISERROR(INDEX(財務諸表!$1:$1048576,MATCH($E7,財務諸表!$A:$A,0),AC$1)),0,INDEX(財務諸表!$1:$1048576,MATCH($E7,財務諸表!$A:$A,0),AC$1)), INDEX(財務諸表!$1:$1048576,MATCH($D7,財務諸表!$A:$A,0),AC$1)))</f>
        <v>19052</v>
      </c>
      <c r="AD7" s="56">
        <f>IF(ISERROR(INDEX(財務諸表!$1:$1048576,MATCH($D7,財務諸表!$A:$A,0),AD$1)),IF(ISERROR(INDEX(財務諸表!$1:$1048576,MATCH($E7,財務諸表!$A:$A,0),AD$1)),0,INDEX(財務諸表!$1:$1048576,MATCH($E7,財務諸表!$A:$A,0),AD$1)),IF(INDEX(財務諸表!$1:$1048576,MATCH($D7,財務諸表!$A:$A,0),AD$1)="", IF(ISERROR(INDEX(財務諸表!$1:$1048576,MATCH($E7,財務諸表!$A:$A,0),AD$1)),0,INDEX(財務諸表!$1:$1048576,MATCH($E7,財務諸表!$A:$A,0),AD$1)), INDEX(財務諸表!$1:$1048576,MATCH($D7,財務諸表!$A:$A,0),AD$1)))</f>
        <v>21857</v>
      </c>
      <c r="AE7" s="56">
        <f>IF(ISERROR(INDEX(財務諸表!$1:$1048576,MATCH($D7,財務諸表!$A:$A,0),AE$1)),IF(ISERROR(INDEX(財務諸表!$1:$1048576,MATCH($E7,財務諸表!$A:$A,0),AE$1)),0,INDEX(財務諸表!$1:$1048576,MATCH($E7,財務諸表!$A:$A,0),AE$1)),IF(INDEX(財務諸表!$1:$1048576,MATCH($D7,財務諸表!$A:$A,0),AE$1)="", IF(ISERROR(INDEX(財務諸表!$1:$1048576,MATCH($E7,財務諸表!$A:$A,0),AE$1)),0,INDEX(財務諸表!$1:$1048576,MATCH($E7,財務諸表!$A:$A,0),AE$1)), INDEX(財務諸表!$1:$1048576,MATCH($D7,財務諸表!$A:$A,0),AE$1)))</f>
        <v>21602</v>
      </c>
      <c r="AF7" s="56">
        <f>IF(ISERROR(INDEX(財務諸表!$1:$1048576,MATCH($D7,財務諸表!$A:$A,0),AF$1)),IF(ISERROR(INDEX(財務諸表!$1:$1048576,MATCH($E7,財務諸表!$A:$A,0),AF$1)),0,INDEX(財務諸表!$1:$1048576,MATCH($E7,財務諸表!$A:$A,0),AF$1)),IF(INDEX(財務諸表!$1:$1048576,MATCH($D7,財務諸表!$A:$A,0),AF$1)="", IF(ISERROR(INDEX(財務諸表!$1:$1048576,MATCH($E7,財務諸表!$A:$A,0),AF$1)),0,INDEX(財務諸表!$1:$1048576,MATCH($E7,財務諸表!$A:$A,0),AF$1)), INDEX(財務諸表!$1:$1048576,MATCH($D7,財務諸表!$A:$A,0),AF$1)))</f>
        <v>20012</v>
      </c>
      <c r="AG7" s="56">
        <f>IF(ISERROR(INDEX(財務諸表!$1:$1048576,MATCH($D7,財務諸表!$A:$A,0),AG$1)),IF(ISERROR(INDEX(財務諸表!$1:$1048576,MATCH($E7,財務諸表!$A:$A,0),AG$1)),0,INDEX(財務諸表!$1:$1048576,MATCH($E7,財務諸表!$A:$A,0),AG$1)),IF(INDEX(財務諸表!$1:$1048576,MATCH($D7,財務諸表!$A:$A,0),AG$1)="", IF(ISERROR(INDEX(財務諸表!$1:$1048576,MATCH($E7,財務諸表!$A:$A,0),AG$1)),0,INDEX(財務諸表!$1:$1048576,MATCH($E7,財務諸表!$A:$A,0),AG$1)), INDEX(財務諸表!$1:$1048576,MATCH($D7,財務諸表!$A:$A,0),AG$1)))</f>
        <v>23606</v>
      </c>
      <c r="AH7" s="56">
        <f>IF(ISERROR(INDEX(財務諸表!$1:$1048576,MATCH($D7,財務諸表!$A:$A,0),AH$1)),IF(ISERROR(INDEX(財務諸表!$1:$1048576,MATCH($E7,財務諸表!$A:$A,0),AH$1)),0,INDEX(財務諸表!$1:$1048576,MATCH($E7,財務諸表!$A:$A,0),AH$1)),IF(INDEX(財務諸表!$1:$1048576,MATCH($D7,財務諸表!$A:$A,0),AH$1)="", IF(ISERROR(INDEX(財務諸表!$1:$1048576,MATCH($E7,財務諸表!$A:$A,0),AH$1)),0,INDEX(財務諸表!$1:$1048576,MATCH($E7,財務諸表!$A:$A,0),AH$1)), INDEX(財務諸表!$1:$1048576,MATCH($D7,財務諸表!$A:$A,0),AH$1)))</f>
        <v>24406</v>
      </c>
      <c r="AI7" s="56">
        <f>IF(ISERROR(INDEX(財務諸表!$1:$1048576,MATCH($D7,財務諸表!$A:$A,0),AI$1)),IF(ISERROR(INDEX(財務諸表!$1:$1048576,MATCH($E7,財務諸表!$A:$A,0),AI$1)),0,INDEX(財務諸表!$1:$1048576,MATCH($E7,財務諸表!$A:$A,0),AI$1)),IF(INDEX(財務諸表!$1:$1048576,MATCH($D7,財務諸表!$A:$A,0),AI$1)="", IF(ISERROR(INDEX(財務諸表!$1:$1048576,MATCH($E7,財務諸表!$A:$A,0),AI$1)),0,INDEX(財務諸表!$1:$1048576,MATCH($E7,財務諸表!$A:$A,0),AI$1)), INDEX(財務諸表!$1:$1048576,MATCH($D7,財務諸表!$A:$A,0),AI$1)))</f>
        <v>23013</v>
      </c>
      <c r="AJ7" s="56">
        <f>IF(ISERROR(INDEX(財務諸表!$1:$1048576,MATCH($D7,財務諸表!$A:$A,0),AJ$1)),IF(ISERROR(INDEX(財務諸表!$1:$1048576,MATCH($E7,財務諸表!$A:$A,0),AJ$1)),0,INDEX(財務諸表!$1:$1048576,MATCH($E7,財務諸表!$A:$A,0),AJ$1)),IF(INDEX(財務諸表!$1:$1048576,MATCH($D7,財務諸表!$A:$A,0),AJ$1)="", IF(ISERROR(INDEX(財務諸表!$1:$1048576,MATCH($E7,財務諸表!$A:$A,0),AJ$1)),0,INDEX(財務諸表!$1:$1048576,MATCH($E7,財務諸表!$A:$A,0),AJ$1)), INDEX(財務諸表!$1:$1048576,MATCH($D7,財務諸表!$A:$A,0),AJ$1)))</f>
        <v>23038</v>
      </c>
      <c r="AK7" s="56"/>
    </row>
    <row r="8" spans="1:37" s="25" customFormat="1">
      <c r="A8" s="11" t="s">
        <v>318</v>
      </c>
      <c r="B8" s="20" t="s">
        <v>308</v>
      </c>
      <c r="C8" s="21" t="s">
        <v>319</v>
      </c>
      <c r="D8" s="22" t="s">
        <v>313</v>
      </c>
      <c r="E8" s="23" t="s">
        <v>313</v>
      </c>
      <c r="F8" s="24">
        <f t="shared" ref="F8:K8" si="3">IF(ISERROR(F7/F5),"-",(F7/F5))</f>
        <v>0.24214031361697994</v>
      </c>
      <c r="G8" s="24">
        <f t="shared" si="3"/>
        <v>0.24600709429872919</v>
      </c>
      <c r="H8" s="24">
        <f t="shared" si="3"/>
        <v>0.13516719721536311</v>
      </c>
      <c r="I8" s="24">
        <f t="shared" si="3"/>
        <v>0.16205764987933191</v>
      </c>
      <c r="J8" s="24">
        <f t="shared" si="3"/>
        <v>0.24321195646556626</v>
      </c>
      <c r="K8" s="24">
        <f t="shared" si="3"/>
        <v>0.27149274664291795</v>
      </c>
      <c r="L8" s="24"/>
      <c r="M8" s="24"/>
      <c r="N8" s="24"/>
      <c r="O8" s="45"/>
      <c r="P8" s="24">
        <f t="shared" ref="P8:AJ8" si="4">IF(ISERROR(P7/P5),"-",(P7/P5))</f>
        <v>0.23873597825797341</v>
      </c>
      <c r="Q8" s="24">
        <f t="shared" si="4"/>
        <v>0.24006879857306662</v>
      </c>
      <c r="R8" s="24">
        <f t="shared" si="4"/>
        <v>0.26855606903706497</v>
      </c>
      <c r="S8" s="24">
        <f t="shared" si="4"/>
        <v>0.23712029312009505</v>
      </c>
      <c r="T8" s="24">
        <f t="shared" si="4"/>
        <v>9.8639298537592651E-2</v>
      </c>
      <c r="U8" s="24">
        <f t="shared" si="4"/>
        <v>1.7805942619208502E-2</v>
      </c>
      <c r="V8" s="24">
        <f t="shared" si="4"/>
        <v>0.14335163872173862</v>
      </c>
      <c r="W8" s="24">
        <f t="shared" si="4"/>
        <v>0.14539748953974896</v>
      </c>
      <c r="X8" s="24">
        <f t="shared" si="4"/>
        <v>0.13686061113436584</v>
      </c>
      <c r="Y8" s="24">
        <f t="shared" si="4"/>
        <v>0.15628267619001657</v>
      </c>
      <c r="Z8" s="24">
        <f t="shared" si="4"/>
        <v>0.20528073471091629</v>
      </c>
      <c r="AA8" s="24">
        <f t="shared" si="4"/>
        <v>0.24167715364374787</v>
      </c>
      <c r="AB8" s="24">
        <f t="shared" si="4"/>
        <v>0.19380561830116882</v>
      </c>
      <c r="AC8" s="24">
        <f t="shared" si="4"/>
        <v>0.2535567415057427</v>
      </c>
      <c r="AD8" s="24">
        <f t="shared" si="4"/>
        <v>0.27589210204107395</v>
      </c>
      <c r="AE8" s="24">
        <f t="shared" si="4"/>
        <v>0.27336691048062567</v>
      </c>
      <c r="AF8" s="24">
        <f t="shared" si="4"/>
        <v>0.25638003484677668</v>
      </c>
      <c r="AG8" s="24">
        <f t="shared" si="4"/>
        <v>0.27960580863714968</v>
      </c>
      <c r="AH8" s="24">
        <f t="shared" si="4"/>
        <v>0.27540369446732643</v>
      </c>
      <c r="AI8" s="24">
        <f t="shared" si="4"/>
        <v>0.26533765320358349</v>
      </c>
      <c r="AJ8" s="24">
        <f t="shared" si="4"/>
        <v>0.25843578928475275</v>
      </c>
      <c r="AK8" s="24"/>
    </row>
    <row r="9" spans="1:37" s="54" customFormat="1">
      <c r="A9" s="53" t="s">
        <v>320</v>
      </c>
      <c r="B9" s="54" t="s">
        <v>308</v>
      </c>
      <c r="C9" s="55" t="s">
        <v>321</v>
      </c>
      <c r="D9" s="54" t="s">
        <v>322</v>
      </c>
      <c r="E9" s="55" t="s">
        <v>313</v>
      </c>
      <c r="F9" s="56">
        <f>IF(ISERROR(INDEX(財務諸表!$1:$1048576,MATCH($D9,財務諸表!$A:$A,0),F$1)),IF(ISERROR(INDEX(財務諸表!$1:$1048576,MATCH($E9,財務諸表!$A:$A,0),F$1)),0,INDEX(財務諸表!$1:$1048576,MATCH($E9,財務諸表!$A:$A,0),F$1)),IF(INDEX(財務諸表!$1:$1048576,MATCH($D9,財務諸表!$A:$A,0),F$1)="", IF(ISERROR(INDEX(財務諸表!$1:$1048576,MATCH($E9,財務諸表!$A:$A,0),F$1)),0,INDEX(財務諸表!$1:$1048576,MATCH($E9,財務諸表!$A:$A,0),F$1)), INDEX(財務諸表!$1:$1048576,MATCH($D9,財務諸表!$A:$A,0),F$1)))</f>
        <v>49743</v>
      </c>
      <c r="G9" s="56">
        <f>IF(ISERROR(INDEX(財務諸表!$1:$1048576,MATCH($D9,財務諸表!$A:$A,0),G$1)),IF(ISERROR(INDEX(財務諸表!$1:$1048576,MATCH($E9,財務諸表!$A:$A,0),G$1)),0,INDEX(財務諸表!$1:$1048576,MATCH($E9,財務諸表!$A:$A,0),G$1)),IF(INDEX(財務諸表!$1:$1048576,MATCH($D9,財務諸表!$A:$A,0),G$1)="", IF(ISERROR(INDEX(財務諸表!$1:$1048576,MATCH($E9,財務諸表!$A:$A,0),G$1)),0,INDEX(財務諸表!$1:$1048576,MATCH($E9,財務諸表!$A:$A,0),G$1)), INDEX(財務諸表!$1:$1048576,MATCH($D9,財務諸表!$A:$A,0),G$1)))</f>
        <v>55770</v>
      </c>
      <c r="H9" s="56">
        <f>IF(ISERROR(INDEX(財務諸表!$1:$1048576,MATCH($D9,財務諸表!$A:$A,0),H$1)),IF(ISERROR(INDEX(財務諸表!$1:$1048576,MATCH($E9,財務諸表!$A:$A,0),H$1)),0,INDEX(財務諸表!$1:$1048576,MATCH($E9,財務諸表!$A:$A,0),H$1)),IF(INDEX(財務諸表!$1:$1048576,MATCH($D9,財務諸表!$A:$A,0),H$1)="", IF(ISERROR(INDEX(財務諸表!$1:$1048576,MATCH($E9,財務諸表!$A:$A,0),H$1)),0,INDEX(財務諸表!$1:$1048576,MATCH($E9,財務諸表!$A:$A,0),H$1)), INDEX(財務諸表!$1:$1048576,MATCH($D9,財務諸表!$A:$A,0),H$1)))</f>
        <v>51045</v>
      </c>
      <c r="I9" s="56">
        <f>IF(ISERROR(INDEX(財務諸表!$1:$1048576,MATCH($D9,財務諸表!$A:$A,0),I$1)),IF(ISERROR(INDEX(財務諸表!$1:$1048576,MATCH($E9,財務諸表!$A:$A,0),I$1)),0,INDEX(財務諸表!$1:$1048576,MATCH($E9,財務諸表!$A:$A,0),I$1)),IF(INDEX(財務諸表!$1:$1048576,MATCH($D9,財務諸表!$A:$A,0),I$1)="", IF(ISERROR(INDEX(財務諸表!$1:$1048576,MATCH($E9,財務諸表!$A:$A,0),I$1)),0,INDEX(財務諸表!$1:$1048576,MATCH($E9,財務諸表!$A:$A,0),I$1)), INDEX(財務諸表!$1:$1048576,MATCH($D9,財務諸表!$A:$A,0),I$1)))</f>
        <v>48732</v>
      </c>
      <c r="J9" s="56">
        <f>IF(ISERROR(INDEX(財務諸表!$1:$1048576,MATCH($D9,財務諸表!$A:$A,0),J$1)),IF(ISERROR(INDEX(財務諸表!$1:$1048576,MATCH($E9,財務諸表!$A:$A,0),J$1)),0,INDEX(財務諸表!$1:$1048576,MATCH($E9,財務諸表!$A:$A,0),J$1)),IF(INDEX(財務諸表!$1:$1048576,MATCH($D9,財務諸表!$A:$A,0),J$1)="", IF(ISERROR(INDEX(財務諸表!$1:$1048576,MATCH($E9,財務諸表!$A:$A,0),J$1)),0,INDEX(財務諸表!$1:$1048576,MATCH($E9,財務諸表!$A:$A,0),J$1)), INDEX(財務諸表!$1:$1048576,MATCH($D9,財務諸表!$A:$A,0),J$1)))</f>
        <v>49921</v>
      </c>
      <c r="K9" s="56">
        <f>IF(ISERROR(INDEX(財務諸表!$1:$1048576,MATCH($D9,財務諸表!$A:$A,0),K$1)),IF(ISERROR(INDEX(財務諸表!$1:$1048576,MATCH($E9,財務諸表!$A:$A,0),K$1)),0,INDEX(財務諸表!$1:$1048576,MATCH($E9,財務諸表!$A:$A,0),K$1)),IF(INDEX(財務諸表!$1:$1048576,MATCH($D9,財務諸表!$A:$A,0),K$1)="", IF(ISERROR(INDEX(財務諸表!$1:$1048576,MATCH($E9,財務諸表!$A:$A,0),K$1)),0,INDEX(財務諸表!$1:$1048576,MATCH($E9,財務諸表!$A:$A,0),K$1)), INDEX(財務諸表!$1:$1048576,MATCH($D9,財務諸表!$A:$A,0),K$1)))</f>
        <v>57639</v>
      </c>
      <c r="L9" s="94"/>
      <c r="M9" s="56"/>
      <c r="N9" s="56"/>
      <c r="O9" s="57"/>
      <c r="P9" s="56">
        <f>IF(ISERROR(INDEX(財務諸表!$1:$1048576,MATCH($D9,財務諸表!$A:$A,0),P$1)),IF(ISERROR(INDEX(財務諸表!$1:$1048576,MATCH($E9,財務諸表!$A:$A,0),P$1)),0,INDEX(財務諸表!$1:$1048576,MATCH($E9,財務諸表!$A:$A,0),P$1)),IF(INDEX(財務諸表!$1:$1048576,MATCH($D9,財務諸表!$A:$A,0),P$1)="", IF(ISERROR(INDEX(財務諸表!$1:$1048576,MATCH($E9,財務諸表!$A:$A,0),P$1)),0,INDEX(財務諸表!$1:$1048576,MATCH($E9,財務諸表!$A:$A,0),P$1)), INDEX(財務諸表!$1:$1048576,MATCH($D9,財務諸表!$A:$A,0),P$1)))</f>
        <v>13443</v>
      </c>
      <c r="Q9" s="56">
        <f>IF(ISERROR(INDEX(財務諸表!$1:$1048576,MATCH($D9,財務諸表!$A:$A,0),Q$1)),IF(ISERROR(INDEX(財務諸表!$1:$1048576,MATCH($E9,財務諸表!$A:$A,0),Q$1)),0,INDEX(財務諸表!$1:$1048576,MATCH($E9,財務諸表!$A:$A,0),Q$1)),IF(INDEX(財務諸表!$1:$1048576,MATCH($D9,財務諸表!$A:$A,0),Q$1)="", IF(ISERROR(INDEX(財務諸表!$1:$1048576,MATCH($E9,財務諸表!$A:$A,0),Q$1)),0,INDEX(財務諸表!$1:$1048576,MATCH($E9,財務諸表!$A:$A,0),Q$1)), INDEX(財務諸表!$1:$1048576,MATCH($D9,財務諸表!$A:$A,0),Q$1)))</f>
        <v>14193</v>
      </c>
      <c r="R9" s="56">
        <f>IF(ISERROR(INDEX(財務諸表!$1:$1048576,MATCH($D9,財務諸表!$A:$A,0),R$1)),IF(ISERROR(INDEX(財務諸表!$1:$1048576,MATCH($E9,財務諸表!$A:$A,0),R$1)),0,INDEX(財務諸表!$1:$1048576,MATCH($E9,財務諸表!$A:$A,0),R$1)),IF(INDEX(財務諸表!$1:$1048576,MATCH($D9,財務諸表!$A:$A,0),R$1)="", IF(ISERROR(INDEX(財務諸表!$1:$1048576,MATCH($E9,財務諸表!$A:$A,0),R$1)),0,INDEX(財務諸表!$1:$1048576,MATCH($E9,財務諸表!$A:$A,0),R$1)), INDEX(財務諸表!$1:$1048576,MATCH($D9,財務諸表!$A:$A,0),R$1)))</f>
        <v>15078</v>
      </c>
      <c r="S9" s="56">
        <f>IF(ISERROR(INDEX(財務諸表!$1:$1048576,MATCH($D9,財務諸表!$A:$A,0),S$1)),IF(ISERROR(INDEX(財務諸表!$1:$1048576,MATCH($E9,財務諸表!$A:$A,0),S$1)),0,INDEX(財務諸表!$1:$1048576,MATCH($E9,財務諸表!$A:$A,0),S$1)),IF(INDEX(財務諸表!$1:$1048576,MATCH($D9,財務諸表!$A:$A,0),S$1)="", IF(ISERROR(INDEX(財務諸表!$1:$1048576,MATCH($E9,財務諸表!$A:$A,0),S$1)),0,INDEX(財務諸表!$1:$1048576,MATCH($E9,財務諸表!$A:$A,0),S$1)), INDEX(財務諸表!$1:$1048576,MATCH($D9,財務諸表!$A:$A,0),S$1)))</f>
        <v>14038</v>
      </c>
      <c r="T9" s="56">
        <f>IF(ISERROR(INDEX(財務諸表!$1:$1048576,MATCH($D9,財務諸表!$A:$A,0),T$1)),IF(ISERROR(INDEX(財務諸表!$1:$1048576,MATCH($E9,財務諸表!$A:$A,0),T$1)),0,INDEX(財務諸表!$1:$1048576,MATCH($E9,財務諸表!$A:$A,0),T$1)),IF(INDEX(財務諸表!$1:$1048576,MATCH($D9,財務諸表!$A:$A,0),T$1)="", IF(ISERROR(INDEX(財務諸表!$1:$1048576,MATCH($E9,財務諸表!$A:$A,0),T$1)),0,INDEX(財務諸表!$1:$1048576,MATCH($E9,財務諸表!$A:$A,0),T$1)), INDEX(財務諸表!$1:$1048576,MATCH($D9,財務諸表!$A:$A,0),T$1)))</f>
        <v>12749</v>
      </c>
      <c r="U9" s="56">
        <f>IF(ISERROR(INDEX(財務諸表!$1:$1048576,MATCH($D9,財務諸表!$A:$A,0),U$1)),IF(ISERROR(INDEX(財務諸表!$1:$1048576,MATCH($E9,財務諸表!$A:$A,0),U$1)),0,INDEX(財務諸表!$1:$1048576,MATCH($E9,財務諸表!$A:$A,0),U$1)),IF(INDEX(財務諸表!$1:$1048576,MATCH($D9,財務諸表!$A:$A,0),U$1)="", IF(ISERROR(INDEX(財務諸表!$1:$1048576,MATCH($E9,財務諸表!$A:$A,0),U$1)),0,INDEX(財務諸表!$1:$1048576,MATCH($E9,財務諸表!$A:$A,0),U$1)), INDEX(財務諸表!$1:$1048576,MATCH($D9,財務諸表!$A:$A,0),U$1)))</f>
        <v>11571</v>
      </c>
      <c r="V9" s="56">
        <f>IF(ISERROR(INDEX(財務諸表!$1:$1048576,MATCH($D9,財務諸表!$A:$A,0),V$1)),IF(ISERROR(INDEX(財務諸表!$1:$1048576,MATCH($E9,財務諸表!$A:$A,0),V$1)),0,INDEX(財務諸表!$1:$1048576,MATCH($E9,財務諸表!$A:$A,0),V$1)),IF(INDEX(財務諸表!$1:$1048576,MATCH($D9,財務諸表!$A:$A,0),V$1)="", IF(ISERROR(INDEX(財務諸表!$1:$1048576,MATCH($E9,財務諸表!$A:$A,0),V$1)),0,INDEX(財務諸表!$1:$1048576,MATCH($E9,財務諸表!$A:$A,0),V$1)), INDEX(財務諸表!$1:$1048576,MATCH($D9,財務諸表!$A:$A,0),V$1)))</f>
        <v>12687</v>
      </c>
      <c r="W9" s="56">
        <f>IF(ISERROR(INDEX(財務諸表!$1:$1048576,MATCH($D9,財務諸表!$A:$A,0),W$1)),IF(ISERROR(INDEX(財務諸表!$1:$1048576,MATCH($E9,財務諸表!$A:$A,0),W$1)),0,INDEX(財務諸表!$1:$1048576,MATCH($E9,財務諸表!$A:$A,0),W$1)),IF(INDEX(財務諸表!$1:$1048576,MATCH($D9,財務諸表!$A:$A,0),W$1)="", IF(ISERROR(INDEX(財務諸表!$1:$1048576,MATCH($E9,財務諸表!$A:$A,0),W$1)),0,INDEX(財務諸表!$1:$1048576,MATCH($E9,財務諸表!$A:$A,0),W$1)), INDEX(財務諸表!$1:$1048576,MATCH($D9,財務諸表!$A:$A,0),W$1)))</f>
        <v>11794</v>
      </c>
      <c r="X9" s="56">
        <f>IF(ISERROR(INDEX(財務諸表!$1:$1048576,MATCH($D9,財務諸表!$A:$A,0),X$1)),IF(ISERROR(INDEX(財務諸表!$1:$1048576,MATCH($E9,財務諸表!$A:$A,0),X$1)),0,INDEX(財務諸表!$1:$1048576,MATCH($E9,財務諸表!$A:$A,0),X$1)),IF(INDEX(財務諸表!$1:$1048576,MATCH($D9,財務諸表!$A:$A,0),X$1)="", IF(ISERROR(INDEX(財務諸表!$1:$1048576,MATCH($E9,財務諸表!$A:$A,0),X$1)),0,INDEX(財務諸表!$1:$1048576,MATCH($E9,財務諸表!$A:$A,0),X$1)), INDEX(財務諸表!$1:$1048576,MATCH($D9,財務諸表!$A:$A,0),X$1)))</f>
        <v>11931</v>
      </c>
      <c r="Y9" s="56">
        <f>IF(ISERROR(INDEX(財務諸表!$1:$1048576,MATCH($D9,財務諸表!$A:$A,0),Y$1)),IF(ISERROR(INDEX(財務諸表!$1:$1048576,MATCH($E9,財務諸表!$A:$A,0),Y$1)),0,INDEX(財務諸表!$1:$1048576,MATCH($E9,財務諸表!$A:$A,0),Y$1)),IF(INDEX(財務諸表!$1:$1048576,MATCH($D9,財務諸表!$A:$A,0),Y$1)="", IF(ISERROR(INDEX(財務諸表!$1:$1048576,MATCH($E9,財務諸表!$A:$A,0),Y$1)),0,INDEX(財務諸表!$1:$1048576,MATCH($E9,財務諸表!$A:$A,0),Y$1)), INDEX(財務諸表!$1:$1048576,MATCH($D9,財務諸表!$A:$A,0),Y$1)))</f>
        <v>13117</v>
      </c>
      <c r="Z9" s="56">
        <f>IF(ISERROR(INDEX(財務諸表!$1:$1048576,MATCH($D9,財務諸表!$A:$A,0),Z$1)),IF(ISERROR(INDEX(財務諸表!$1:$1048576,MATCH($E9,財務諸表!$A:$A,0),Z$1)),0,INDEX(財務諸表!$1:$1048576,MATCH($E9,財務諸表!$A:$A,0),Z$1)),IF(INDEX(財務諸表!$1:$1048576,MATCH($D9,財務諸表!$A:$A,0),Z$1)="", IF(ISERROR(INDEX(財務諸表!$1:$1048576,MATCH($E9,財務諸表!$A:$A,0),Z$1)),0,INDEX(財務諸表!$1:$1048576,MATCH($E9,財務諸表!$A:$A,0),Z$1)), INDEX(財務諸表!$1:$1048576,MATCH($D9,財務諸表!$A:$A,0),Z$1)))</f>
        <v>11890</v>
      </c>
      <c r="AA9" s="56">
        <f>IF(ISERROR(INDEX(財務諸表!$1:$1048576,MATCH($D9,財務諸表!$A:$A,0),AA$1)),IF(ISERROR(INDEX(財務諸表!$1:$1048576,MATCH($E9,財務諸表!$A:$A,0),AA$1)),0,INDEX(財務諸表!$1:$1048576,MATCH($E9,財務諸表!$A:$A,0),AA$1)),IF(INDEX(財務諸表!$1:$1048576,MATCH($D9,財務諸表!$A:$A,0),AA$1)="", IF(ISERROR(INDEX(財務諸表!$1:$1048576,MATCH($E9,財務諸表!$A:$A,0),AA$1)),0,INDEX(財務諸表!$1:$1048576,MATCH($E9,財務諸表!$A:$A,0),AA$1)), INDEX(財務諸表!$1:$1048576,MATCH($D9,財務諸表!$A:$A,0),AA$1)))</f>
        <v>12248</v>
      </c>
      <c r="AB9" s="56">
        <f>IF(ISERROR(INDEX(財務諸表!$1:$1048576,MATCH($D9,財務諸表!$A:$A,0),AB$1)),IF(ISERROR(INDEX(財務諸表!$1:$1048576,MATCH($E9,財務諸表!$A:$A,0),AB$1)),0,INDEX(財務諸表!$1:$1048576,MATCH($E9,財務諸表!$A:$A,0),AB$1)),IF(INDEX(財務諸表!$1:$1048576,MATCH($D9,財務諸表!$A:$A,0),AB$1)="", IF(ISERROR(INDEX(財務諸表!$1:$1048576,MATCH($E9,財務諸表!$A:$A,0),AB$1)),0,INDEX(財務諸表!$1:$1048576,MATCH($E9,財務諸表!$A:$A,0),AB$1)), INDEX(財務諸表!$1:$1048576,MATCH($D9,財務諸表!$A:$A,0),AB$1)))</f>
        <v>11880</v>
      </c>
      <c r="AC9" s="56">
        <f>IF(ISERROR(INDEX(財務諸表!$1:$1048576,MATCH($D9,財務諸表!$A:$A,0),AC$1)),IF(ISERROR(INDEX(財務諸表!$1:$1048576,MATCH($E9,財務諸表!$A:$A,0),AC$1)),0,INDEX(財務諸表!$1:$1048576,MATCH($E9,財務諸表!$A:$A,0),AC$1)),IF(INDEX(財務諸表!$1:$1048576,MATCH($D9,財務諸表!$A:$A,0),AC$1)="", IF(ISERROR(INDEX(財務諸表!$1:$1048576,MATCH($E9,財務諸表!$A:$A,0),AC$1)),0,INDEX(財務諸表!$1:$1048576,MATCH($E9,財務諸表!$A:$A,0),AC$1)), INDEX(財務諸表!$1:$1048576,MATCH($D9,財務諸表!$A:$A,0),AC$1)))</f>
        <v>12645</v>
      </c>
      <c r="AD9" s="56">
        <f>IF(ISERROR(INDEX(財務諸表!$1:$1048576,MATCH($D9,財務諸表!$A:$A,0),AD$1)),IF(ISERROR(INDEX(財務諸表!$1:$1048576,MATCH($E9,財務諸表!$A:$A,0),AD$1)),0,INDEX(財務諸表!$1:$1048576,MATCH($E9,財務諸表!$A:$A,0),AD$1)),IF(INDEX(財務諸表!$1:$1048576,MATCH($D9,財務諸表!$A:$A,0),AD$1)="", IF(ISERROR(INDEX(財務諸表!$1:$1048576,MATCH($E9,財務諸表!$A:$A,0),AD$1)),0,INDEX(財務諸表!$1:$1048576,MATCH($E9,財務諸表!$A:$A,0),AD$1)), INDEX(財務諸表!$1:$1048576,MATCH($D9,財務諸表!$A:$A,0),AD$1)))</f>
        <v>13148</v>
      </c>
      <c r="AE9" s="56">
        <f>IF(ISERROR(INDEX(財務諸表!$1:$1048576,MATCH($D9,財務諸表!$A:$A,0),AE$1)),IF(ISERROR(INDEX(財務諸表!$1:$1048576,MATCH($E9,財務諸表!$A:$A,0),AE$1)),0,INDEX(財務諸表!$1:$1048576,MATCH($E9,財務諸表!$A:$A,0),AE$1)),IF(INDEX(財務諸表!$1:$1048576,MATCH($D9,財務諸表!$A:$A,0),AE$1)="", IF(ISERROR(INDEX(財務諸表!$1:$1048576,MATCH($E9,財務諸表!$A:$A,0),AE$1)),0,INDEX(財務諸表!$1:$1048576,MATCH($E9,財務諸表!$A:$A,0),AE$1)), INDEX(財務諸表!$1:$1048576,MATCH($D9,財務諸表!$A:$A,0),AE$1)))</f>
        <v>13185</v>
      </c>
      <c r="AF9" s="56">
        <f>IF(ISERROR(INDEX(財務諸表!$1:$1048576,MATCH($D9,財務諸表!$A:$A,0),AF$1)),IF(ISERROR(INDEX(財務諸表!$1:$1048576,MATCH($E9,財務諸表!$A:$A,0),AF$1)),0,INDEX(財務諸表!$1:$1048576,MATCH($E9,財務諸表!$A:$A,0),AF$1)),IF(INDEX(財務諸表!$1:$1048576,MATCH($D9,財務諸表!$A:$A,0),AF$1)="", IF(ISERROR(INDEX(財務諸表!$1:$1048576,MATCH($E9,財務諸表!$A:$A,0),AF$1)),0,INDEX(財務諸表!$1:$1048576,MATCH($E9,財務諸表!$A:$A,0),AF$1)), INDEX(財務諸表!$1:$1048576,MATCH($D9,財務諸表!$A:$A,0),AF$1)))</f>
        <v>13332</v>
      </c>
      <c r="AG9" s="56">
        <f>IF(ISERROR(INDEX(財務諸表!$1:$1048576,MATCH($D9,財務諸表!$A:$A,0),AG$1)),IF(ISERROR(INDEX(財務諸表!$1:$1048576,MATCH($E9,財務諸表!$A:$A,0),AG$1)),0,INDEX(財務諸表!$1:$1048576,MATCH($E9,財務諸表!$A:$A,0),AG$1)),IF(INDEX(財務諸表!$1:$1048576,MATCH($D9,財務諸表!$A:$A,0),AG$1)="", IF(ISERROR(INDEX(財務諸表!$1:$1048576,MATCH($E9,財務諸表!$A:$A,0),AG$1)),0,INDEX(財務諸表!$1:$1048576,MATCH($E9,財務諸表!$A:$A,0),AG$1)), INDEX(財務諸表!$1:$1048576,MATCH($D9,財務諸表!$A:$A,0),AG$1)))</f>
        <v>14312</v>
      </c>
      <c r="AH9" s="56">
        <f>IF(ISERROR(INDEX(財務諸表!$1:$1048576,MATCH($D9,財務諸表!$A:$A,0),AH$1)),IF(ISERROR(INDEX(財務諸表!$1:$1048576,MATCH($E9,財務諸表!$A:$A,0),AH$1)),0,INDEX(財務諸表!$1:$1048576,MATCH($E9,財務諸表!$A:$A,0),AH$1)),IF(INDEX(財務諸表!$1:$1048576,MATCH($D9,財務諸表!$A:$A,0),AH$1)="", IF(ISERROR(INDEX(財務諸表!$1:$1048576,MATCH($E9,財務諸表!$A:$A,0),AH$1)),0,INDEX(財務諸表!$1:$1048576,MATCH($E9,財務諸表!$A:$A,0),AH$1)), INDEX(財務諸表!$1:$1048576,MATCH($D9,財務諸表!$A:$A,0),AH$1)))</f>
        <v>16810</v>
      </c>
      <c r="AI9" s="56">
        <f>IF(ISERROR(INDEX(財務諸表!$1:$1048576,MATCH($D9,財務諸表!$A:$A,0),AI$1)),IF(ISERROR(INDEX(財務諸表!$1:$1048576,MATCH($E9,財務諸表!$A:$A,0),AI$1)),0,INDEX(財務諸表!$1:$1048576,MATCH($E9,財務諸表!$A:$A,0),AI$1)),IF(INDEX(財務諸表!$1:$1048576,MATCH($D9,財務諸表!$A:$A,0),AI$1)="", IF(ISERROR(INDEX(財務諸表!$1:$1048576,MATCH($E9,財務諸表!$A:$A,0),AI$1)),0,INDEX(財務諸表!$1:$1048576,MATCH($E9,財務諸表!$A:$A,0),AI$1)), INDEX(財務諸表!$1:$1048576,MATCH($D9,財務諸表!$A:$A,0),AI$1)))</f>
        <v>14390</v>
      </c>
      <c r="AJ9" s="56">
        <f>IF(ISERROR(INDEX(財務諸表!$1:$1048576,MATCH($D9,財務諸表!$A:$A,0),AJ$1)),IF(ISERROR(INDEX(財務諸表!$1:$1048576,MATCH($E9,財務諸表!$A:$A,0),AJ$1)),0,INDEX(財務諸表!$1:$1048576,MATCH($E9,財務諸表!$A:$A,0),AJ$1)),IF(INDEX(財務諸表!$1:$1048576,MATCH($D9,財務諸表!$A:$A,0),AJ$1)="", IF(ISERROR(INDEX(財務諸表!$1:$1048576,MATCH($E9,財務諸表!$A:$A,0),AJ$1)),0,INDEX(財務諸表!$1:$1048576,MATCH($E9,財務諸表!$A:$A,0),AJ$1)), INDEX(財務諸表!$1:$1048576,MATCH($D9,財務諸表!$A:$A,0),AJ$1)))</f>
        <v>15007</v>
      </c>
      <c r="AK9" s="56"/>
    </row>
    <row r="10" spans="1:37" s="25" customFormat="1">
      <c r="A10" s="50" t="s">
        <v>323</v>
      </c>
      <c r="B10" s="20" t="s">
        <v>308</v>
      </c>
      <c r="C10" s="21" t="s">
        <v>324</v>
      </c>
      <c r="D10" s="22" t="s">
        <v>313</v>
      </c>
      <c r="E10" s="23" t="s">
        <v>313</v>
      </c>
      <c r="F10" s="24">
        <f t="shared" ref="F10:K10" si="5">IF(ISERROR(F9/F5),"-",(F9/F5))</f>
        <v>0.16663372605245264</v>
      </c>
      <c r="G10" s="24">
        <f t="shared" si="5"/>
        <v>0.17568785085591518</v>
      </c>
      <c r="H10" s="24">
        <f t="shared" si="5"/>
        <v>0.18982610894594354</v>
      </c>
      <c r="I10" s="24">
        <f t="shared" si="5"/>
        <v>0.19407252829527444</v>
      </c>
      <c r="J10" s="24">
        <f t="shared" si="5"/>
        <v>0.17199133170027528</v>
      </c>
      <c r="K10" s="24">
        <f t="shared" si="5"/>
        <v>0.17459855871902291</v>
      </c>
      <c r="L10" s="24"/>
      <c r="M10" s="24"/>
      <c r="N10" s="24"/>
      <c r="O10" s="45"/>
      <c r="P10" s="24">
        <f t="shared" ref="P10:AJ10" si="6">IF(ISERROR(P9/P5),"-",(P9/P5))</f>
        <v>0.17909195065412592</v>
      </c>
      <c r="Q10" s="24">
        <f t="shared" si="6"/>
        <v>0.18082558287679959</v>
      </c>
      <c r="R10" s="24">
        <f t="shared" si="6"/>
        <v>0.1777562953880977</v>
      </c>
      <c r="S10" s="24">
        <f t="shared" si="6"/>
        <v>0.17376773203277796</v>
      </c>
      <c r="T10" s="24">
        <f t="shared" si="6"/>
        <v>0.19646186799808915</v>
      </c>
      <c r="U10" s="24">
        <f t="shared" si="6"/>
        <v>0.21131544825319137</v>
      </c>
      <c r="V10" s="24">
        <f t="shared" si="6"/>
        <v>0.18529824151428403</v>
      </c>
      <c r="W10" s="24">
        <f t="shared" si="6"/>
        <v>0.18979723205664628</v>
      </c>
      <c r="X10" s="24">
        <f t="shared" si="6"/>
        <v>0.19976559229803265</v>
      </c>
      <c r="Y10" s="24">
        <f t="shared" si="6"/>
        <v>0.21100976465099819</v>
      </c>
      <c r="Z10" s="24">
        <f t="shared" si="6"/>
        <v>0.17726689924560932</v>
      </c>
      <c r="AA10" s="24">
        <f t="shared" si="6"/>
        <v>0.17515158448690082</v>
      </c>
      <c r="AB10" s="24">
        <f t="shared" si="6"/>
        <v>0.18010096569288844</v>
      </c>
      <c r="AC10" s="24">
        <f t="shared" si="6"/>
        <v>0.16828810604346611</v>
      </c>
      <c r="AD10" s="24">
        <f t="shared" si="6"/>
        <v>0.16596190500233518</v>
      </c>
      <c r="AE10" s="24">
        <f t="shared" si="6"/>
        <v>0.16685226898838298</v>
      </c>
      <c r="AF10" s="24">
        <f t="shared" si="6"/>
        <v>0.17080045095828636</v>
      </c>
      <c r="AG10" s="24">
        <f t="shared" si="6"/>
        <v>0.16952123753346127</v>
      </c>
      <c r="AH10" s="24">
        <f t="shared" si="6"/>
        <v>0.18968844153059727</v>
      </c>
      <c r="AI10" s="24">
        <f t="shared" si="6"/>
        <v>0.16591530133400975</v>
      </c>
      <c r="AJ10" s="24">
        <f t="shared" si="6"/>
        <v>0.16834559813335725</v>
      </c>
      <c r="AK10" s="24"/>
    </row>
    <row r="11" spans="1:37" s="54" customFormat="1">
      <c r="A11" s="53"/>
      <c r="B11" s="54" t="s">
        <v>308</v>
      </c>
      <c r="C11" s="68" t="s">
        <v>325</v>
      </c>
      <c r="D11" s="69" t="s">
        <v>326</v>
      </c>
      <c r="E11" s="68" t="s">
        <v>313</v>
      </c>
      <c r="F11" s="70">
        <f>IF(ISERROR(INDEX(財務諸表!$1:$1048576,MATCH($D11,財務諸表!$A:$A,0),F$1)),IF(ISERROR(INDEX(財務諸表!$1:$1048576,MATCH($E11,財務諸表!$A:$A,0),F$1)),0,INDEX(財務諸表!$1:$1048576,MATCH($E11,財務諸表!$A:$A,0),F$1)),IF(INDEX(財務諸表!$1:$1048576,MATCH($D11,財務諸表!$A:$A,0),F$1)="", IF(ISERROR(INDEX(財務諸表!$1:$1048576,MATCH($E11,財務諸表!$A:$A,0),F$1)),0,INDEX(財務諸表!$1:$1048576,MATCH($E11,財務諸表!$A:$A,0),F$1)), INDEX(財務諸表!$1:$1048576,MATCH($D11,財務諸表!$A:$A,0),F$1)))</f>
        <v>22539</v>
      </c>
      <c r="G11" s="70">
        <f>IF(ISERROR(INDEX(財務諸表!$1:$1048576,MATCH($D11,財務諸表!$A:$A,0),G$1)),IF(ISERROR(INDEX(財務諸表!$1:$1048576,MATCH($E11,財務諸表!$A:$A,0),G$1)),0,INDEX(財務諸表!$1:$1048576,MATCH($E11,財務諸表!$A:$A,0),G$1)),IF(INDEX(財務諸表!$1:$1048576,MATCH($D11,財務諸表!$A:$A,0),G$1)="", IF(ISERROR(INDEX(財務諸表!$1:$1048576,MATCH($E11,財務諸表!$A:$A,0),G$1)),0,INDEX(財務諸表!$1:$1048576,MATCH($E11,財務諸表!$A:$A,0),G$1)), INDEX(財務諸表!$1:$1048576,MATCH($D11,財務諸表!$A:$A,0),G$1)))</f>
        <v>22322</v>
      </c>
      <c r="H11" s="70">
        <f>IF(ISERROR(INDEX(財務諸表!$1:$1048576,MATCH($D11,財務諸表!$A:$A,0),H$1)),IF(ISERROR(INDEX(財務諸表!$1:$1048576,MATCH($E11,財務諸表!$A:$A,0),H$1)),0,INDEX(財務諸表!$1:$1048576,MATCH($E11,財務諸表!$A:$A,0),H$1)),IF(INDEX(財務諸表!$1:$1048576,MATCH($D11,財務諸表!$A:$A,0),H$1)="", IF(ISERROR(INDEX(財務諸表!$1:$1048576,MATCH($E11,財務諸表!$A:$A,0),H$1)),0,INDEX(財務諸表!$1:$1048576,MATCH($E11,財務諸表!$A:$A,0),H$1)), INDEX(財務諸表!$1:$1048576,MATCH($D11,財務諸表!$A:$A,0),H$1)))</f>
        <v>-14698</v>
      </c>
      <c r="I11" s="70">
        <f>IF(ISERROR(INDEX(財務諸表!$1:$1048576,MATCH($D11,財務諸表!$A:$A,0),I$1)),IF(ISERROR(INDEX(財務諸表!$1:$1048576,MATCH($E11,財務諸表!$A:$A,0),I$1)),0,INDEX(財務諸表!$1:$1048576,MATCH($E11,財務諸表!$A:$A,0),I$1)),IF(INDEX(財務諸表!$1:$1048576,MATCH($D11,財務諸表!$A:$A,0),I$1)="", IF(ISERROR(INDEX(財務諸表!$1:$1048576,MATCH($E11,財務諸表!$A:$A,0),I$1)),0,INDEX(財務諸表!$1:$1048576,MATCH($E11,財務諸表!$A:$A,0),I$1)), INDEX(財務諸表!$1:$1048576,MATCH($D11,財務諸表!$A:$A,0),I$1)))</f>
        <v>-8039</v>
      </c>
      <c r="J11" s="70">
        <f>IF(ISERROR(INDEX(財務諸表!$1:$1048576,MATCH($D11,財務諸表!$A:$A,0),J$1)),IF(ISERROR(INDEX(財務諸表!$1:$1048576,MATCH($E11,財務諸表!$A:$A,0),J$1)),0,INDEX(財務諸表!$1:$1048576,MATCH($E11,財務諸表!$A:$A,0),J$1)),IF(INDEX(財務諸表!$1:$1048576,MATCH($D11,財務諸表!$A:$A,0),J$1)="", IF(ISERROR(INDEX(財務諸表!$1:$1048576,MATCH($E11,財務諸表!$A:$A,0),J$1)),0,INDEX(財務諸表!$1:$1048576,MATCH($E11,財務諸表!$A:$A,0),J$1)), INDEX(財務諸表!$1:$1048576,MATCH($D11,財務諸表!$A:$A,0),J$1)))</f>
        <v>20672</v>
      </c>
      <c r="K11" s="70">
        <f>IF(ISERROR(INDEX(財務諸表!$1:$1048576,MATCH($D11,財務諸表!$A:$A,0),K$1)),IF(ISERROR(INDEX(財務諸表!$1:$1048576,MATCH($E11,財務諸表!$A:$A,0),K$1)),0,INDEX(財務諸表!$1:$1048576,MATCH($E11,財務諸表!$A:$A,0),K$1)),IF(INDEX(財務諸表!$1:$1048576,MATCH($D11,財務諸表!$A:$A,0),K$1)="", IF(ISERROR(INDEX(財務諸表!$1:$1048576,MATCH($E11,財務諸表!$A:$A,0),K$1)),0,INDEX(財務諸表!$1:$1048576,MATCH($E11,財務諸表!$A:$A,0),K$1)), INDEX(財務諸表!$1:$1048576,MATCH($D11,財務諸表!$A:$A,0),K$1)))</f>
        <v>31986</v>
      </c>
      <c r="L11" s="93">
        <f>IF(ISERROR(VLOOKUP(MID($D11,4,15),業績予想!$M:$N,2,FALSE)),0,VLOOKUP(MID($D11,4,15),業績予想!$M:$N,2,FALSE))</f>
        <v>35000</v>
      </c>
      <c r="M11" s="66"/>
      <c r="N11" s="66"/>
      <c r="O11" s="57"/>
      <c r="P11" s="70">
        <f>IF(ISERROR(INDEX(財務諸表!$1:$1048576,MATCH($D11,財務諸表!$A:$A,0),P$1)),IF(ISERROR(INDEX(財務諸表!$1:$1048576,MATCH($E11,財務諸表!$A:$A,0),P$1)),0,INDEX(財務諸表!$1:$1048576,MATCH($E11,財務諸表!$A:$A,0),P$1)),IF(INDEX(財務諸表!$1:$1048576,MATCH($D11,財務諸表!$A:$A,0),P$1)="", IF(ISERROR(INDEX(財務諸表!$1:$1048576,MATCH($E11,財務諸表!$A:$A,0),P$1)),0,INDEX(財務諸表!$1:$1048576,MATCH($E11,財務諸表!$A:$A,0),P$1)), INDEX(財務諸表!$1:$1048576,MATCH($D11,財務諸表!$A:$A,0),P$1)))</f>
        <v>4477</v>
      </c>
      <c r="Q11" s="70">
        <f>IF(ISERROR(INDEX(財務諸表!$1:$1048576,MATCH($D11,財務諸表!$A:$A,0),Q$1)),IF(ISERROR(INDEX(財務諸表!$1:$1048576,MATCH($E11,財務諸表!$A:$A,0),Q$1)),0,INDEX(財務諸表!$1:$1048576,MATCH($E11,財務諸表!$A:$A,0),Q$1)),IF(INDEX(財務諸表!$1:$1048576,MATCH($D11,財務諸表!$A:$A,0),Q$1)="", IF(ISERROR(INDEX(財務諸表!$1:$1048576,MATCH($E11,財務諸表!$A:$A,0),Q$1)),0,INDEX(財務諸表!$1:$1048576,MATCH($E11,財務諸表!$A:$A,0),Q$1)), INDEX(財務諸表!$1:$1048576,MATCH($D11,財務諸表!$A:$A,0),Q$1)))</f>
        <v>4650</v>
      </c>
      <c r="R11" s="70">
        <f>IF(ISERROR(INDEX(財務諸表!$1:$1048576,MATCH($D11,財務諸表!$A:$A,0),R$1)),IF(ISERROR(INDEX(財務諸表!$1:$1048576,MATCH($E11,財務諸表!$A:$A,0),R$1)),0,INDEX(財務諸表!$1:$1048576,MATCH($E11,財務諸表!$A:$A,0),R$1)),IF(INDEX(財務諸表!$1:$1048576,MATCH($D11,財務諸表!$A:$A,0),R$1)="", IF(ISERROR(INDEX(財務諸表!$1:$1048576,MATCH($E11,財務諸表!$A:$A,0),R$1)),0,INDEX(財務諸表!$1:$1048576,MATCH($E11,財務諸表!$A:$A,0),R$1)), INDEX(財務諸表!$1:$1048576,MATCH($D11,財務諸表!$A:$A,0),R$1)))</f>
        <v>7702</v>
      </c>
      <c r="S11" s="70">
        <f>IF(ISERROR(INDEX(財務諸表!$1:$1048576,MATCH($D11,財務諸表!$A:$A,0),S$1)),IF(ISERROR(INDEX(財務諸表!$1:$1048576,MATCH($E11,財務諸表!$A:$A,0),S$1)),0,INDEX(財務諸表!$1:$1048576,MATCH($E11,財務諸表!$A:$A,0),S$1)),IF(INDEX(財務諸表!$1:$1048576,MATCH($D11,財務諸表!$A:$A,0),S$1)="", IF(ISERROR(INDEX(財務諸表!$1:$1048576,MATCH($E11,財務諸表!$A:$A,0),S$1)),0,INDEX(財務諸表!$1:$1048576,MATCH($E11,財務諸表!$A:$A,0),S$1)), INDEX(財務諸表!$1:$1048576,MATCH($D11,財務諸表!$A:$A,0),S$1)))</f>
        <v>5118</v>
      </c>
      <c r="T11" s="70">
        <f>IF(ISERROR(INDEX(財務諸表!$1:$1048576,MATCH($D11,財務諸表!$A:$A,0),T$1)),IF(ISERROR(INDEX(財務諸表!$1:$1048576,MATCH($E11,財務諸表!$A:$A,0),T$1)),0,INDEX(財務諸表!$1:$1048576,MATCH($E11,財務諸表!$A:$A,0),T$1)),IF(INDEX(財務諸表!$1:$1048576,MATCH($D11,財務諸表!$A:$A,0),T$1)="", IF(ISERROR(INDEX(財務諸表!$1:$1048576,MATCH($E11,財務諸表!$A:$A,0),T$1)),0,INDEX(財務諸表!$1:$1048576,MATCH($E11,財務諸表!$A:$A,0),T$1)), INDEX(財務諸表!$1:$1048576,MATCH($D11,財務諸表!$A:$A,0),T$1)))</f>
        <v>-6347</v>
      </c>
      <c r="U11" s="70">
        <f>IF(ISERROR(INDEX(財務諸表!$1:$1048576,MATCH($D11,財務諸表!$A:$A,0),U$1)),IF(ISERROR(INDEX(財務諸表!$1:$1048576,MATCH($E11,財務諸表!$A:$A,0),U$1)),0,INDEX(財務諸表!$1:$1048576,MATCH($E11,財務諸表!$A:$A,0),U$1)),IF(INDEX(財務諸表!$1:$1048576,MATCH($D11,財務諸表!$A:$A,0),U$1)="", IF(ISERROR(INDEX(財務諸表!$1:$1048576,MATCH($E11,財務諸表!$A:$A,0),U$1)),0,INDEX(財務諸表!$1:$1048576,MATCH($E11,財務諸表!$A:$A,0),U$1)), INDEX(財務諸表!$1:$1048576,MATCH($D11,財務諸表!$A:$A,0),U$1)))</f>
        <v>-10596</v>
      </c>
      <c r="V11" s="70">
        <f>IF(ISERROR(INDEX(財務諸表!$1:$1048576,MATCH($D11,財務諸表!$A:$A,0),V$1)),IF(ISERROR(INDEX(財務諸表!$1:$1048576,MATCH($E11,財務諸表!$A:$A,0),V$1)),0,INDEX(財務諸表!$1:$1048576,MATCH($E11,財務諸表!$A:$A,0),V$1)),IF(INDEX(財務諸表!$1:$1048576,MATCH($D11,財務諸表!$A:$A,0),V$1)="", IF(ISERROR(INDEX(財務諸表!$1:$1048576,MATCH($E11,財務諸表!$A:$A,0),V$1)),0,INDEX(財務諸表!$1:$1048576,MATCH($E11,財務諸表!$A:$A,0),V$1)), INDEX(財務諸表!$1:$1048576,MATCH($D11,財務諸表!$A:$A,0),V$1)))</f>
        <v>-2873</v>
      </c>
      <c r="W11" s="70">
        <f>IF(ISERROR(INDEX(財務諸表!$1:$1048576,MATCH($D11,財務諸表!$A:$A,0),W$1)),IF(ISERROR(INDEX(財務諸表!$1:$1048576,MATCH($E11,財務諸表!$A:$A,0),W$1)),0,INDEX(財務諸表!$1:$1048576,MATCH($E11,財務諸表!$A:$A,0),W$1)),IF(INDEX(財務諸表!$1:$1048576,MATCH($D11,財務諸表!$A:$A,0),W$1)="", IF(ISERROR(INDEX(財務諸表!$1:$1048576,MATCH($E11,財務諸表!$A:$A,0),W$1)),0,INDEX(財務諸表!$1:$1048576,MATCH($E11,財務諸表!$A:$A,0),W$1)), INDEX(財務諸表!$1:$1048576,MATCH($D11,財務諸表!$A:$A,0),W$1)))</f>
        <v>-2758</v>
      </c>
      <c r="X11" s="70">
        <f>IF(ISERROR(INDEX(財務諸表!$1:$1048576,MATCH($D11,財務諸表!$A:$A,0),X$1)),IF(ISERROR(INDEX(財務諸表!$1:$1048576,MATCH($E11,財務諸表!$A:$A,0),X$1)),0,INDEX(財務諸表!$1:$1048576,MATCH($E11,財務諸表!$A:$A,0),X$1)),IF(INDEX(財務諸表!$1:$1048576,MATCH($D11,財務諸表!$A:$A,0),X$1)="", IF(ISERROR(INDEX(財務諸表!$1:$1048576,MATCH($E11,財務諸表!$A:$A,0),X$1)),0,INDEX(財務諸表!$1:$1048576,MATCH($E11,財務諸表!$A:$A,0),X$1)), INDEX(財務諸表!$1:$1048576,MATCH($D11,財務諸表!$A:$A,0),X$1)))</f>
        <v>-3757</v>
      </c>
      <c r="Y11" s="70">
        <f>IF(ISERROR(INDEX(財務諸表!$1:$1048576,MATCH($D11,財務諸表!$A:$A,0),Y$1)),IF(ISERROR(INDEX(財務諸表!$1:$1048576,MATCH($E11,財務諸表!$A:$A,0),Y$1)),0,INDEX(財務諸表!$1:$1048576,MATCH($E11,財務諸表!$A:$A,0),Y$1)),IF(INDEX(財務諸表!$1:$1048576,MATCH($D11,財務諸表!$A:$A,0),Y$1)="", IF(ISERROR(INDEX(財務諸表!$1:$1048576,MATCH($E11,財務諸表!$A:$A,0),Y$1)),0,INDEX(財務諸表!$1:$1048576,MATCH($E11,財務諸表!$A:$A,0),Y$1)), INDEX(財務諸表!$1:$1048576,MATCH($D11,財務諸表!$A:$A,0),Y$1)))</f>
        <v>-3403</v>
      </c>
      <c r="Z11" s="70">
        <f>IF(ISERROR(INDEX(財務諸表!$1:$1048576,MATCH($D11,財務諸表!$A:$A,0),Z$1)),IF(ISERROR(INDEX(財務諸表!$1:$1048576,MATCH($E11,財務諸表!$A:$A,0),Z$1)),0,INDEX(財務諸表!$1:$1048576,MATCH($E11,財務諸表!$A:$A,0),Z$1)),IF(INDEX(財務諸表!$1:$1048576,MATCH($D11,財務諸表!$A:$A,0),Z$1)="", IF(ISERROR(INDEX(財務諸表!$1:$1048576,MATCH($E11,財務諸表!$A:$A,0),Z$1)),0,INDEX(財務諸表!$1:$1048576,MATCH($E11,財務諸表!$A:$A,0),Z$1)), INDEX(財務諸表!$1:$1048576,MATCH($D11,財務諸表!$A:$A,0),Z$1)))</f>
        <v>1879</v>
      </c>
      <c r="AA11" s="70">
        <f>IF(ISERROR(INDEX(財務諸表!$1:$1048576,MATCH($D11,財務諸表!$A:$A,0),AA$1)),IF(ISERROR(INDEX(財務諸表!$1:$1048576,MATCH($E11,財務諸表!$A:$A,0),AA$1)),0,INDEX(財務諸表!$1:$1048576,MATCH($E11,財務諸表!$A:$A,0),AA$1)),IF(INDEX(財務諸表!$1:$1048576,MATCH($D11,財務諸表!$A:$A,0),AA$1)="", IF(ISERROR(INDEX(財務諸表!$1:$1048576,MATCH($E11,財務諸表!$A:$A,0),AA$1)),0,INDEX(財務諸表!$1:$1048576,MATCH($E11,財務諸表!$A:$A,0),AA$1)), INDEX(財務諸表!$1:$1048576,MATCH($D11,財務諸表!$A:$A,0),AA$1)))</f>
        <v>4651</v>
      </c>
      <c r="AB11" s="70">
        <f>IF(ISERROR(INDEX(財務諸表!$1:$1048576,MATCH($D11,財務諸表!$A:$A,0),AB$1)),IF(ISERROR(INDEX(財務諸表!$1:$1048576,MATCH($E11,財務諸表!$A:$A,0),AB$1)),0,INDEX(財務諸表!$1:$1048576,MATCH($E11,財務諸表!$A:$A,0),AB$1)),IF(INDEX(財務諸表!$1:$1048576,MATCH($D11,財務諸表!$A:$A,0),AB$1)="", IF(ISERROR(INDEX(財務諸表!$1:$1048576,MATCH($E11,財務諸表!$A:$A,0),AB$1)),0,INDEX(財務諸表!$1:$1048576,MATCH($E11,財務諸表!$A:$A,0),AB$1)), INDEX(財務諸表!$1:$1048576,MATCH($D11,財務諸表!$A:$A,0),AB$1)))</f>
        <v>905</v>
      </c>
      <c r="AC11" s="70">
        <f>IF(ISERROR(INDEX(財務諸表!$1:$1048576,MATCH($D11,財務諸表!$A:$A,0),AC$1)),IF(ISERROR(INDEX(財務諸表!$1:$1048576,MATCH($E11,財務諸表!$A:$A,0),AC$1)),0,INDEX(財務諸表!$1:$1048576,MATCH($E11,財務諸表!$A:$A,0),AC$1)),IF(INDEX(財務諸表!$1:$1048576,MATCH($D11,財務諸表!$A:$A,0),AC$1)="", IF(ISERROR(INDEX(財務諸表!$1:$1048576,MATCH($E11,財務諸表!$A:$A,0),AC$1)),0,INDEX(財務諸表!$1:$1048576,MATCH($E11,財務諸表!$A:$A,0),AC$1)), INDEX(財務諸表!$1:$1048576,MATCH($D11,財務諸表!$A:$A,0),AC$1)))</f>
        <v>6407</v>
      </c>
      <c r="AD11" s="70">
        <f>IF(ISERROR(INDEX(財務諸表!$1:$1048576,MATCH($D11,財務諸表!$A:$A,0),AD$1)),IF(ISERROR(INDEX(財務諸表!$1:$1048576,MATCH($E11,財務諸表!$A:$A,0),AD$1)),0,INDEX(財務諸表!$1:$1048576,MATCH($E11,財務諸表!$A:$A,0),AD$1)),IF(INDEX(財務諸表!$1:$1048576,MATCH($D11,財務諸表!$A:$A,0),AD$1)="", IF(ISERROR(INDEX(財務諸表!$1:$1048576,MATCH($E11,財務諸表!$A:$A,0),AD$1)),0,INDEX(財務諸表!$1:$1048576,MATCH($E11,財務諸表!$A:$A,0),AD$1)), INDEX(財務諸表!$1:$1048576,MATCH($D11,財務諸表!$A:$A,0),AD$1)))</f>
        <v>8709</v>
      </c>
      <c r="AE11" s="70">
        <f>IF(ISERROR(INDEX(財務諸表!$1:$1048576,MATCH($D11,財務諸表!$A:$A,0),AE$1)),IF(ISERROR(INDEX(財務諸表!$1:$1048576,MATCH($E11,財務諸表!$A:$A,0),AE$1)),0,INDEX(財務諸表!$1:$1048576,MATCH($E11,財務諸表!$A:$A,0),AE$1)),IF(INDEX(財務諸表!$1:$1048576,MATCH($D11,財務諸表!$A:$A,0),AE$1)="", IF(ISERROR(INDEX(財務諸表!$1:$1048576,MATCH($E11,財務諸表!$A:$A,0),AE$1)),0,INDEX(財務諸表!$1:$1048576,MATCH($E11,財務諸表!$A:$A,0),AE$1)), INDEX(財務諸表!$1:$1048576,MATCH($D11,財務諸表!$A:$A,0),AE$1)))</f>
        <v>8416</v>
      </c>
      <c r="AF11" s="70">
        <f>IF(ISERROR(INDEX(財務諸表!$1:$1048576,MATCH($D11,財務諸表!$A:$A,0),AF$1)),IF(ISERROR(INDEX(財務諸表!$1:$1048576,MATCH($E11,財務諸表!$A:$A,0),AF$1)),0,INDEX(財務諸表!$1:$1048576,MATCH($E11,財務諸表!$A:$A,0),AF$1)),IF(INDEX(財務諸表!$1:$1048576,MATCH($D11,財務諸表!$A:$A,0),AF$1)="", IF(ISERROR(INDEX(財務諸表!$1:$1048576,MATCH($E11,財務諸表!$A:$A,0),AF$1)),0,INDEX(財務諸表!$1:$1048576,MATCH($E11,財務諸表!$A:$A,0),AF$1)), INDEX(財務諸表!$1:$1048576,MATCH($D11,財務諸表!$A:$A,0),AF$1)))</f>
        <v>6681</v>
      </c>
      <c r="AG11" s="70">
        <f>IF(ISERROR(INDEX(財務諸表!$1:$1048576,MATCH($D11,財務諸表!$A:$A,0),AG$1)),IF(ISERROR(INDEX(財務諸表!$1:$1048576,MATCH($E11,財務諸表!$A:$A,0),AG$1)),0,INDEX(財務諸表!$1:$1048576,MATCH($E11,財務諸表!$A:$A,0),AG$1)),IF(INDEX(財務諸表!$1:$1048576,MATCH($D11,財務諸表!$A:$A,0),AG$1)="", IF(ISERROR(INDEX(財務諸表!$1:$1048576,MATCH($E11,財務諸表!$A:$A,0),AG$1)),0,INDEX(財務諸表!$1:$1048576,MATCH($E11,財務諸表!$A:$A,0),AG$1)), INDEX(財務諸表!$1:$1048576,MATCH($D11,財務諸表!$A:$A,0),AG$1)))</f>
        <v>9293</v>
      </c>
      <c r="AH11" s="70">
        <f>IF(ISERROR(INDEX(財務諸表!$1:$1048576,MATCH($D11,財務諸表!$A:$A,0),AH$1)),IF(ISERROR(INDEX(財務諸表!$1:$1048576,MATCH($E11,財務諸表!$A:$A,0),AH$1)),0,INDEX(財務諸表!$1:$1048576,MATCH($E11,財務諸表!$A:$A,0),AH$1)),IF(INDEX(財務諸表!$1:$1048576,MATCH($D11,財務諸表!$A:$A,0),AH$1)="", IF(ISERROR(INDEX(財務諸表!$1:$1048576,MATCH($E11,財務諸表!$A:$A,0),AH$1)),0,INDEX(財務諸表!$1:$1048576,MATCH($E11,財務諸表!$A:$A,0),AH$1)), INDEX(財務諸表!$1:$1048576,MATCH($D11,財務諸表!$A:$A,0),AH$1)))</f>
        <v>7596</v>
      </c>
      <c r="AI11" s="70">
        <f>IF(ISERROR(INDEX(財務諸表!$1:$1048576,MATCH($D11,財務諸表!$A:$A,0),AI$1)),IF(ISERROR(INDEX(財務諸表!$1:$1048576,MATCH($E11,財務諸表!$A:$A,0),AI$1)),0,INDEX(財務諸表!$1:$1048576,MATCH($E11,財務諸表!$A:$A,0),AI$1)),IF(INDEX(財務諸表!$1:$1048576,MATCH($D11,財務諸表!$A:$A,0),AI$1)="", IF(ISERROR(INDEX(財務諸表!$1:$1048576,MATCH($E11,財務諸表!$A:$A,0),AI$1)),0,INDEX(財務諸表!$1:$1048576,MATCH($E11,財務諸表!$A:$A,0),AI$1)), INDEX(財務諸表!$1:$1048576,MATCH($D11,財務諸表!$A:$A,0),AI$1)))</f>
        <v>8622</v>
      </c>
      <c r="AJ11" s="70">
        <f>IF(ISERROR(INDEX(財務諸表!$1:$1048576,MATCH($D11,財務諸表!$A:$A,0),AJ$1)),IF(ISERROR(INDEX(財務諸表!$1:$1048576,MATCH($E11,財務諸表!$A:$A,0),AJ$1)),0,INDEX(財務諸表!$1:$1048576,MATCH($E11,財務諸表!$A:$A,0),AJ$1)),IF(INDEX(財務諸表!$1:$1048576,MATCH($D11,財務諸表!$A:$A,0),AJ$1)="", IF(ISERROR(INDEX(財務諸表!$1:$1048576,MATCH($E11,財務諸表!$A:$A,0),AJ$1)),0,INDEX(財務諸表!$1:$1048576,MATCH($E11,財務諸表!$A:$A,0),AJ$1)), INDEX(財務諸表!$1:$1048576,MATCH($D11,財務諸表!$A:$A,0),AJ$1)))</f>
        <v>8032</v>
      </c>
      <c r="AK11" s="66"/>
    </row>
    <row r="12" spans="1:37" s="25" customFormat="1">
      <c r="A12" s="50"/>
      <c r="B12" s="20" t="s">
        <v>308</v>
      </c>
      <c r="C12" s="21" t="s">
        <v>312</v>
      </c>
      <c r="D12" s="22" t="s">
        <v>313</v>
      </c>
      <c r="E12" s="23" t="s">
        <v>313</v>
      </c>
      <c r="F12" s="24"/>
      <c r="G12" s="24">
        <f t="shared" ref="G12:L12" si="7">IF(ISERROR(G11/F11-1),"-",(G11/F11-1))</f>
        <v>-9.627756333466464E-3</v>
      </c>
      <c r="H12" s="24">
        <f t="shared" si="7"/>
        <v>-1.658453543589284</v>
      </c>
      <c r="I12" s="24">
        <f t="shared" si="7"/>
        <v>-0.45305483739284258</v>
      </c>
      <c r="J12" s="24">
        <f t="shared" si="7"/>
        <v>-3.5714641124517974</v>
      </c>
      <c r="K12" s="24">
        <f t="shared" si="7"/>
        <v>0.54731037151702777</v>
      </c>
      <c r="L12" s="24">
        <f t="shared" si="7"/>
        <v>9.4228725067216912E-2</v>
      </c>
      <c r="M12" s="24">
        <f>IF(ISERROR(M11/K11-1),"-",(M11/K11-1))</f>
        <v>-1</v>
      </c>
      <c r="N12" s="24" t="str">
        <f>IF(ISERROR(N11/M11-1),"-",(N11/M11-1))</f>
        <v>-</v>
      </c>
      <c r="O12" s="45"/>
      <c r="P12" s="24"/>
      <c r="Q12" s="24"/>
      <c r="R12" s="24"/>
      <c r="S12" s="24"/>
      <c r="T12" s="24">
        <f t="shared" ref="T12:AK12" si="8">IF(T11=0,NA(),IF(ISERROR(T11/P11-1),"",(T11/P11-1)))</f>
        <v>-2.4176904176904177</v>
      </c>
      <c r="U12" s="24">
        <f t="shared" si="8"/>
        <v>-3.2787096774193549</v>
      </c>
      <c r="V12" s="24">
        <f t="shared" si="8"/>
        <v>-1.3730199948065438</v>
      </c>
      <c r="W12" s="24">
        <f t="shared" si="8"/>
        <v>-1.538882375928097</v>
      </c>
      <c r="X12" s="24">
        <f t="shared" si="8"/>
        <v>-0.40806680321411692</v>
      </c>
      <c r="Y12" s="24">
        <f t="shared" si="8"/>
        <v>-0.6788410721026803</v>
      </c>
      <c r="Z12" s="24">
        <f t="shared" si="8"/>
        <v>-1.6540201879568395</v>
      </c>
      <c r="AA12" s="24">
        <f t="shared" si="8"/>
        <v>-2.6863669325598263</v>
      </c>
      <c r="AB12" s="24">
        <f t="shared" si="8"/>
        <v>-1.2408836837902582</v>
      </c>
      <c r="AC12" s="24">
        <f t="shared" si="8"/>
        <v>-2.8827505142521304</v>
      </c>
      <c r="AD12" s="24">
        <f t="shared" si="8"/>
        <v>3.634912187333688</v>
      </c>
      <c r="AE12" s="24">
        <f t="shared" si="8"/>
        <v>0.80950333261664165</v>
      </c>
      <c r="AF12" s="24">
        <f t="shared" si="8"/>
        <v>6.3823204419889503</v>
      </c>
      <c r="AG12" s="24">
        <f t="shared" si="8"/>
        <v>0.45044482597159363</v>
      </c>
      <c r="AH12" s="24">
        <f t="shared" si="8"/>
        <v>-0.12779882879779536</v>
      </c>
      <c r="AI12" s="24">
        <f t="shared" si="8"/>
        <v>2.4477186311786969E-2</v>
      </c>
      <c r="AJ12" s="24">
        <f t="shared" si="8"/>
        <v>0.20221523723993418</v>
      </c>
      <c r="AK12" s="24" t="e">
        <f t="shared" si="8"/>
        <v>#N/A</v>
      </c>
    </row>
    <row r="13" spans="1:37" s="25" customFormat="1">
      <c r="A13" s="50"/>
      <c r="B13" s="20" t="s">
        <v>308</v>
      </c>
      <c r="C13" s="21" t="s">
        <v>327</v>
      </c>
      <c r="D13" s="22" t="s">
        <v>313</v>
      </c>
      <c r="E13" s="23" t="s">
        <v>313</v>
      </c>
      <c r="F13" s="24">
        <f t="shared" ref="F13:N13" si="9">IF(ISERROR(F11/F5),"-",(F11/F5))</f>
        <v>7.5503237671556395E-2</v>
      </c>
      <c r="G13" s="24">
        <f t="shared" si="9"/>
        <v>7.0319243442814025E-2</v>
      </c>
      <c r="H13" s="24">
        <f t="shared" si="9"/>
        <v>-5.4658911730580427E-2</v>
      </c>
      <c r="I13" s="24">
        <f t="shared" si="9"/>
        <v>-3.2014878415942527E-2</v>
      </c>
      <c r="J13" s="24">
        <f t="shared" si="9"/>
        <v>7.1220624765290966E-2</v>
      </c>
      <c r="K13" s="24">
        <f t="shared" si="9"/>
        <v>9.6891158749920478E-2</v>
      </c>
      <c r="L13" s="24">
        <f t="shared" si="9"/>
        <v>9.8039215686274508E-2</v>
      </c>
      <c r="M13" s="24" t="str">
        <f t="shared" si="9"/>
        <v>-</v>
      </c>
      <c r="N13" s="24" t="str">
        <f t="shared" si="9"/>
        <v>-</v>
      </c>
      <c r="O13" s="45"/>
      <c r="P13" s="24">
        <f t="shared" ref="P13:AK13" si="10">IF(P11=0,NA(),IF(ISERROR(P11/P5),"",(P11/P5)))</f>
        <v>5.9644027603847488E-2</v>
      </c>
      <c r="Q13" s="24">
        <f t="shared" si="10"/>
        <v>5.9243215696267039E-2</v>
      </c>
      <c r="R13" s="24">
        <f t="shared" si="10"/>
        <v>9.0799773648967269E-2</v>
      </c>
      <c r="S13" s="24">
        <f t="shared" si="10"/>
        <v>6.3352561087317114E-2</v>
      </c>
      <c r="T13" s="24">
        <f t="shared" si="10"/>
        <v>-9.7807159477909786E-2</v>
      </c>
      <c r="U13" s="24">
        <f t="shared" si="10"/>
        <v>-0.19350950563398286</v>
      </c>
      <c r="V13" s="24">
        <f t="shared" si="10"/>
        <v>-4.1961208155634748E-2</v>
      </c>
      <c r="W13" s="24">
        <f t="shared" si="10"/>
        <v>-4.4383649822980369E-2</v>
      </c>
      <c r="X13" s="24">
        <f t="shared" si="10"/>
        <v>-6.2904981163666801E-2</v>
      </c>
      <c r="Y13" s="24">
        <f t="shared" si="10"/>
        <v>-5.474317520068208E-2</v>
      </c>
      <c r="Z13" s="24">
        <f t="shared" si="10"/>
        <v>2.8013835465306974E-2</v>
      </c>
      <c r="AA13" s="24">
        <f t="shared" si="10"/>
        <v>6.6511268733554507E-2</v>
      </c>
      <c r="AB13" s="24">
        <f t="shared" si="10"/>
        <v>1.3719812622227613E-2</v>
      </c>
      <c r="AC13" s="24">
        <f t="shared" si="10"/>
        <v>8.5268635462276587E-2</v>
      </c>
      <c r="AD13" s="24">
        <f t="shared" si="10"/>
        <v>0.10993019703873876</v>
      </c>
      <c r="AE13" s="24">
        <f t="shared" si="10"/>
        <v>0.10650198678848928</v>
      </c>
      <c r="AF13" s="24">
        <f t="shared" si="10"/>
        <v>8.559239520344368E-2</v>
      </c>
      <c r="AG13" s="24">
        <f t="shared" si="10"/>
        <v>0.1100727264112951</v>
      </c>
      <c r="AH13" s="24">
        <f t="shared" si="10"/>
        <v>8.5715252936729144E-2</v>
      </c>
      <c r="AI13" s="24">
        <f t="shared" si="10"/>
        <v>9.9410821966770826E-2</v>
      </c>
      <c r="AJ13" s="24">
        <f t="shared" si="10"/>
        <v>9.0101408956295426E-2</v>
      </c>
      <c r="AK13" s="24" t="e">
        <f t="shared" si="10"/>
        <v>#N/A</v>
      </c>
    </row>
    <row r="14" spans="1:37" s="25" customFormat="1">
      <c r="A14" s="50"/>
      <c r="B14" s="20" t="s">
        <v>308</v>
      </c>
      <c r="C14" s="21" t="s">
        <v>328</v>
      </c>
      <c r="D14" s="22" t="s">
        <v>313</v>
      </c>
      <c r="E14" s="23" t="s">
        <v>313</v>
      </c>
      <c r="F14" s="24"/>
      <c r="G14" s="24">
        <f t="shared" ref="G14:L14" si="11">IF(ISERROR((G11-F11)/(G5-F5)),"-",((G11-F11)/(G5-F5)))</f>
        <v>-1.1468738438771735E-2</v>
      </c>
      <c r="H14" s="24">
        <f t="shared" si="11"/>
        <v>0.76276424774384965</v>
      </c>
      <c r="I14" s="24">
        <f t="shared" si="11"/>
        <v>-0.37405909448376584</v>
      </c>
      <c r="J14" s="24">
        <f t="shared" si="11"/>
        <v>0.73334014456846564</v>
      </c>
      <c r="K14" s="24">
        <f t="shared" si="11"/>
        <v>0.28377225984449461</v>
      </c>
      <c r="L14" s="24">
        <f t="shared" si="11"/>
        <v>0.11214049187037244</v>
      </c>
      <c r="M14" s="24">
        <f>IF(ISERROR((M11-K11)/(M5-K5)),"-",((M11-K11)/(M5-K5)))</f>
        <v>9.6891158749920478E-2</v>
      </c>
      <c r="N14" s="24" t="str">
        <f>IF(ISERROR((N11-M11)/(N5-M5)),"-",((N11-M11)/(N5-M5)))</f>
        <v>-</v>
      </c>
      <c r="O14" s="45"/>
      <c r="P14" s="24"/>
      <c r="Q14" s="24"/>
      <c r="R14" s="24"/>
      <c r="S14" s="24"/>
      <c r="T14" s="24">
        <f t="shared" ref="T14:AK14" si="12">IF(ISERROR((T11-P11)/(T5-P5)),"-",((T11-P11)/(T5-P5)))</f>
        <v>1.0644114465532502</v>
      </c>
      <c r="U14" s="24">
        <f t="shared" si="12"/>
        <v>0.64239666287447861</v>
      </c>
      <c r="V14" s="24">
        <f t="shared" si="12"/>
        <v>0.64655172413793105</v>
      </c>
      <c r="W14" s="24">
        <f t="shared" si="12"/>
        <v>0.42239622439129038</v>
      </c>
      <c r="X14" s="24">
        <f t="shared" si="12"/>
        <v>-0.50116099071207432</v>
      </c>
      <c r="Y14" s="24">
        <f t="shared" si="12"/>
        <v>0.97123953551174724</v>
      </c>
      <c r="Z14" s="24">
        <f t="shared" si="12"/>
        <v>-3.4088952654232423</v>
      </c>
      <c r="AA14" s="24">
        <f t="shared" si="12"/>
        <v>0.95133538777606574</v>
      </c>
      <c r="AB14" s="24">
        <f t="shared" si="12"/>
        <v>0.74735492144918247</v>
      </c>
      <c r="AC14" s="24">
        <f t="shared" si="12"/>
        <v>0.75601109741060424</v>
      </c>
      <c r="AD14" s="24">
        <f t="shared" si="12"/>
        <v>0.56218618816363486</v>
      </c>
      <c r="AE14" s="24">
        <f t="shared" si="12"/>
        <v>0.41400923685946778</v>
      </c>
      <c r="AF14" s="24">
        <f t="shared" si="12"/>
        <v>0.47763168775324566</v>
      </c>
      <c r="AG14" s="24">
        <f t="shared" si="12"/>
        <v>0.31075697211155379</v>
      </c>
      <c r="AH14" s="24">
        <f t="shared" si="12"/>
        <v>-0.11845466155810984</v>
      </c>
      <c r="AI14" s="24">
        <f t="shared" si="12"/>
        <v>2.6722013231288106E-2</v>
      </c>
      <c r="AJ14" s="24">
        <f t="shared" si="12"/>
        <v>0.12184343434343434</v>
      </c>
      <c r="AK14" s="24">
        <f t="shared" si="12"/>
        <v>0.1100727264112951</v>
      </c>
    </row>
    <row r="15" spans="1:37" s="54" customFormat="1">
      <c r="A15" s="53"/>
      <c r="B15" s="54" t="s">
        <v>308</v>
      </c>
      <c r="C15" s="68" t="s">
        <v>329</v>
      </c>
      <c r="D15" s="69" t="s">
        <v>330</v>
      </c>
      <c r="E15" s="68" t="s">
        <v>313</v>
      </c>
      <c r="F15" s="70">
        <f>IF(ISERROR(INDEX(財務諸表!$1:$1048576,MATCH($D15,財務諸表!$A:$A,0),F$1)),IF(ISERROR(INDEX(財務諸表!$1:$1048576,MATCH($E15,財務諸表!$A:$A,0),F$1)),0,INDEX(財務諸表!$1:$1048576,MATCH($E15,財務諸表!$A:$A,0),F$1)),IF(INDEX(財務諸表!$1:$1048576,MATCH($D15,財務諸表!$A:$A,0),F$1)="", IF(ISERROR(INDEX(財務諸表!$1:$1048576,MATCH($E15,財務諸表!$A:$A,0),F$1)),0,INDEX(財務諸表!$1:$1048576,MATCH($E15,財務諸表!$A:$A,0),F$1)), INDEX(財務諸表!$1:$1048576,MATCH($D15,財務諸表!$A:$A,0),F$1)))</f>
        <v>22532</v>
      </c>
      <c r="G15" s="70">
        <f>IF(ISERROR(INDEX(財務諸表!$1:$1048576,MATCH($D15,財務諸表!$A:$A,0),G$1)),IF(ISERROR(INDEX(財務諸表!$1:$1048576,MATCH($E15,財務諸表!$A:$A,0),G$1)),0,INDEX(財務諸表!$1:$1048576,MATCH($E15,財務諸表!$A:$A,0),G$1)),IF(INDEX(財務諸表!$1:$1048576,MATCH($D15,財務諸表!$A:$A,0),G$1)="", IF(ISERROR(INDEX(財務諸表!$1:$1048576,MATCH($E15,財務諸表!$A:$A,0),G$1)),0,INDEX(財務諸表!$1:$1048576,MATCH($E15,財務諸表!$A:$A,0),G$1)), INDEX(財務諸表!$1:$1048576,MATCH($D15,財務諸表!$A:$A,0),G$1)))</f>
        <v>21566</v>
      </c>
      <c r="H15" s="70">
        <f>IF(ISERROR(INDEX(財務諸表!$1:$1048576,MATCH($D15,財務諸表!$A:$A,0),H$1)),IF(ISERROR(INDEX(財務諸表!$1:$1048576,MATCH($E15,財務諸表!$A:$A,0),H$1)),0,INDEX(財務諸表!$1:$1048576,MATCH($E15,財務諸表!$A:$A,0),H$1)),IF(INDEX(財務諸表!$1:$1048576,MATCH($D15,財務諸表!$A:$A,0),H$1)="", IF(ISERROR(INDEX(財務諸表!$1:$1048576,MATCH($E15,財務諸表!$A:$A,0),H$1)),0,INDEX(財務諸表!$1:$1048576,MATCH($E15,財務諸表!$A:$A,0),H$1)), INDEX(財務諸表!$1:$1048576,MATCH($D15,財務諸表!$A:$A,0),H$1)))</f>
        <v>-15168</v>
      </c>
      <c r="I15" s="70">
        <f>IF(ISERROR(INDEX(財務諸表!$1:$1048576,MATCH($D15,財務諸表!$A:$A,0),I$1)),IF(ISERROR(INDEX(財務諸表!$1:$1048576,MATCH($E15,財務諸表!$A:$A,0),I$1)),0,INDEX(財務諸表!$1:$1048576,MATCH($E15,財務諸表!$A:$A,0),I$1)),IF(INDEX(財務諸表!$1:$1048576,MATCH($D15,財務諸表!$A:$A,0),I$1)="", IF(ISERROR(INDEX(財務諸表!$1:$1048576,MATCH($E15,財務諸表!$A:$A,0),I$1)),0,INDEX(財務諸表!$1:$1048576,MATCH($E15,財務諸表!$A:$A,0),I$1)), INDEX(財務諸表!$1:$1048576,MATCH($D15,財務諸表!$A:$A,0),I$1)))</f>
        <v>-11619</v>
      </c>
      <c r="J15" s="70">
        <f>IF(ISERROR(INDEX(財務諸表!$1:$1048576,MATCH($D15,財務諸表!$A:$A,0),J$1)),IF(ISERROR(INDEX(財務諸表!$1:$1048576,MATCH($E15,財務諸表!$A:$A,0),J$1)),0,INDEX(財務諸表!$1:$1048576,MATCH($E15,財務諸表!$A:$A,0),J$1)),IF(INDEX(財務諸表!$1:$1048576,MATCH($D15,財務諸表!$A:$A,0),J$1)="", IF(ISERROR(INDEX(財務諸表!$1:$1048576,MATCH($E15,財務諸表!$A:$A,0),J$1)),0,INDEX(財務諸表!$1:$1048576,MATCH($E15,財務諸表!$A:$A,0),J$1)), INDEX(財務諸表!$1:$1048576,MATCH($D15,財務諸表!$A:$A,0),J$1)))</f>
        <v>16970</v>
      </c>
      <c r="K15" s="70">
        <f>IF(ISERROR(INDEX(財務諸表!$1:$1048576,MATCH($D15,財務諸表!$A:$A,0),K$1)),IF(ISERROR(INDEX(財務諸表!$1:$1048576,MATCH($E15,財務諸表!$A:$A,0),K$1)),0,INDEX(財務諸表!$1:$1048576,MATCH($E15,財務諸表!$A:$A,0),K$1)),IF(INDEX(財務諸表!$1:$1048576,MATCH($D15,財務諸表!$A:$A,0),K$1)="", IF(ISERROR(INDEX(財務諸表!$1:$1048576,MATCH($E15,財務諸表!$A:$A,0),K$1)),0,INDEX(財務諸表!$1:$1048576,MATCH($E15,財務諸表!$A:$A,0),K$1)), INDEX(財務諸表!$1:$1048576,MATCH($D15,財務諸表!$A:$A,0),K$1)))</f>
        <v>27673</v>
      </c>
      <c r="L15" s="93">
        <f>IF(ISERROR(VLOOKUP(MID($D15,4,15),業績予想!$M:$N,2,FALSE)),0,VLOOKUP(MID($D15,4,15),業績予想!$M:$N,2,FALSE))</f>
        <v>31000</v>
      </c>
      <c r="M15" s="66"/>
      <c r="N15" s="66"/>
      <c r="O15" s="57"/>
      <c r="P15" s="70">
        <f>IF(ISERROR(INDEX(財務諸表!$1:$1048576,MATCH($D15,財務諸表!$A:$A,0),P$1)),IF(ISERROR(INDEX(財務諸表!$1:$1048576,MATCH($E15,財務諸表!$A:$A,0),P$1)),0,INDEX(財務諸表!$1:$1048576,MATCH($E15,財務諸表!$A:$A,0),P$1)),IF(INDEX(財務諸表!$1:$1048576,MATCH($D15,財務諸表!$A:$A,0),P$1)="", IF(ISERROR(INDEX(財務諸表!$1:$1048576,MATCH($E15,財務諸表!$A:$A,0),P$1)),0,INDEX(財務諸表!$1:$1048576,MATCH($E15,財務諸表!$A:$A,0),P$1)), INDEX(財務諸表!$1:$1048576,MATCH($D15,財務諸表!$A:$A,0),P$1)))</f>
        <v>4209</v>
      </c>
      <c r="Q15" s="70">
        <f>IF(ISERROR(INDEX(財務諸表!$1:$1048576,MATCH($D15,財務諸表!$A:$A,0),Q$1)),IF(ISERROR(INDEX(財務諸表!$1:$1048576,MATCH($E15,財務諸表!$A:$A,0),Q$1)),0,INDEX(財務諸表!$1:$1048576,MATCH($E15,財務諸表!$A:$A,0),Q$1)),IF(INDEX(財務諸表!$1:$1048576,MATCH($D15,財務諸表!$A:$A,0),Q$1)="", IF(ISERROR(INDEX(財務諸表!$1:$1048576,MATCH($E15,財務諸表!$A:$A,0),Q$1)),0,INDEX(財務諸表!$1:$1048576,MATCH($E15,財務諸表!$A:$A,0),Q$1)), INDEX(財務諸表!$1:$1048576,MATCH($D15,財務諸表!$A:$A,0),Q$1)))</f>
        <v>4433</v>
      </c>
      <c r="R15" s="70">
        <f>IF(ISERROR(INDEX(財務諸表!$1:$1048576,MATCH($D15,財務諸表!$A:$A,0),R$1)),IF(ISERROR(INDEX(財務諸表!$1:$1048576,MATCH($E15,財務諸表!$A:$A,0),R$1)),0,INDEX(財務諸表!$1:$1048576,MATCH($E15,財務諸表!$A:$A,0),R$1)),IF(INDEX(財務諸表!$1:$1048576,MATCH($D15,財務諸表!$A:$A,0),R$1)="", IF(ISERROR(INDEX(財務諸表!$1:$1048576,MATCH($E15,財務諸表!$A:$A,0),R$1)),0,INDEX(財務諸表!$1:$1048576,MATCH($E15,財務諸表!$A:$A,0),R$1)), INDEX(財務諸表!$1:$1048576,MATCH($D15,財務諸表!$A:$A,0),R$1)))</f>
        <v>7610</v>
      </c>
      <c r="S15" s="70">
        <f>IF(ISERROR(INDEX(財務諸表!$1:$1048576,MATCH($D15,財務諸表!$A:$A,0),S$1)),IF(ISERROR(INDEX(財務諸表!$1:$1048576,MATCH($E15,財務諸表!$A:$A,0),S$1)),0,INDEX(財務諸表!$1:$1048576,MATCH($E15,財務諸表!$A:$A,0),S$1)),IF(INDEX(財務諸表!$1:$1048576,MATCH($D15,財務諸表!$A:$A,0),S$1)="", IF(ISERROR(INDEX(財務諸表!$1:$1048576,MATCH($E15,財務諸表!$A:$A,0),S$1)),0,INDEX(財務諸表!$1:$1048576,MATCH($E15,財務諸表!$A:$A,0),S$1)), INDEX(財務諸表!$1:$1048576,MATCH($D15,財務諸表!$A:$A,0),S$1)))</f>
        <v>4756</v>
      </c>
      <c r="T15" s="70">
        <f>IF(ISERROR(INDEX(財務諸表!$1:$1048576,MATCH($D15,財務諸表!$A:$A,0),T$1)),IF(ISERROR(INDEX(財務諸表!$1:$1048576,MATCH($E15,財務諸表!$A:$A,0),T$1)),0,INDEX(財務諸表!$1:$1048576,MATCH($E15,財務諸表!$A:$A,0),T$1)),IF(INDEX(財務諸表!$1:$1048576,MATCH($D15,財務諸表!$A:$A,0),T$1)="", IF(ISERROR(INDEX(財務諸表!$1:$1048576,MATCH($E15,財務諸表!$A:$A,0),T$1)),0,INDEX(財務諸表!$1:$1048576,MATCH($E15,財務諸表!$A:$A,0),T$1)), INDEX(財務諸表!$1:$1048576,MATCH($D15,財務諸表!$A:$A,0),T$1)))</f>
        <v>-6776</v>
      </c>
      <c r="U15" s="70">
        <f>IF(ISERROR(INDEX(財務諸表!$1:$1048576,MATCH($D15,財務諸表!$A:$A,0),U$1)),IF(ISERROR(INDEX(財務諸表!$1:$1048576,MATCH($E15,財務諸表!$A:$A,0),U$1)),0,INDEX(財務諸表!$1:$1048576,MATCH($E15,財務諸表!$A:$A,0),U$1)),IF(INDEX(財務諸表!$1:$1048576,MATCH($D15,財務諸表!$A:$A,0),U$1)="", IF(ISERROR(INDEX(財務諸表!$1:$1048576,MATCH($E15,財務諸表!$A:$A,0),U$1)),0,INDEX(財務諸表!$1:$1048576,MATCH($E15,財務諸表!$A:$A,0),U$1)), INDEX(財務諸表!$1:$1048576,MATCH($D15,財務諸表!$A:$A,0),U$1)))</f>
        <v>-10802</v>
      </c>
      <c r="V15" s="70">
        <f>IF(ISERROR(INDEX(財務諸表!$1:$1048576,MATCH($D15,財務諸表!$A:$A,0),V$1)),IF(ISERROR(INDEX(財務諸表!$1:$1048576,MATCH($E15,財務諸表!$A:$A,0),V$1)),0,INDEX(財務諸表!$1:$1048576,MATCH($E15,財務諸表!$A:$A,0),V$1)),IF(INDEX(財務諸表!$1:$1048576,MATCH($D15,財務諸表!$A:$A,0),V$1)="", IF(ISERROR(INDEX(財務諸表!$1:$1048576,MATCH($E15,財務諸表!$A:$A,0),V$1)),0,INDEX(財務諸表!$1:$1048576,MATCH($E15,財務諸表!$A:$A,0),V$1)), INDEX(財務諸表!$1:$1048576,MATCH($D15,財務諸表!$A:$A,0),V$1)))</f>
        <v>-2346</v>
      </c>
      <c r="W15" s="70">
        <f>IF(ISERROR(INDEX(財務諸表!$1:$1048576,MATCH($D15,財務諸表!$A:$A,0),W$1)),IF(ISERROR(INDEX(財務諸表!$1:$1048576,MATCH($E15,財務諸表!$A:$A,0),W$1)),0,INDEX(財務諸表!$1:$1048576,MATCH($E15,財務諸表!$A:$A,0),W$1)),IF(INDEX(財務諸表!$1:$1048576,MATCH($D15,財務諸表!$A:$A,0),W$1)="", IF(ISERROR(INDEX(財務諸表!$1:$1048576,MATCH($E15,財務諸表!$A:$A,0),W$1)),0,INDEX(財務諸表!$1:$1048576,MATCH($E15,財務諸表!$A:$A,0),W$1)), INDEX(財務諸表!$1:$1048576,MATCH($D15,財務諸表!$A:$A,0),W$1)))</f>
        <v>-4710</v>
      </c>
      <c r="X15" s="70">
        <f>IF(ISERROR(INDEX(財務諸表!$1:$1048576,MATCH($D15,財務諸表!$A:$A,0),X$1)),IF(ISERROR(INDEX(財務諸表!$1:$1048576,MATCH($E15,財務諸表!$A:$A,0),X$1)),0,INDEX(財務諸表!$1:$1048576,MATCH($E15,財務諸表!$A:$A,0),X$1)),IF(INDEX(財務諸表!$1:$1048576,MATCH($D15,財務諸表!$A:$A,0),X$1)="", IF(ISERROR(INDEX(財務諸表!$1:$1048576,MATCH($E15,財務諸表!$A:$A,0),X$1)),0,INDEX(財務諸表!$1:$1048576,MATCH($E15,財務諸表!$A:$A,0),X$1)), INDEX(財務諸表!$1:$1048576,MATCH($D15,財務諸表!$A:$A,0),X$1)))</f>
        <v>-4288</v>
      </c>
      <c r="Y15" s="70">
        <f>IF(ISERROR(INDEX(財務諸表!$1:$1048576,MATCH($D15,財務諸表!$A:$A,0),Y$1)),IF(ISERROR(INDEX(財務諸表!$1:$1048576,MATCH($E15,財務諸表!$A:$A,0),Y$1)),0,INDEX(財務諸表!$1:$1048576,MATCH($E15,財務諸表!$A:$A,0),Y$1)),IF(INDEX(財務諸表!$1:$1048576,MATCH($D15,財務諸表!$A:$A,0),Y$1)="", IF(ISERROR(INDEX(財務諸表!$1:$1048576,MATCH($E15,財務諸表!$A:$A,0),Y$1)),0,INDEX(財務諸表!$1:$1048576,MATCH($E15,財務諸表!$A:$A,0),Y$1)), INDEX(財務諸表!$1:$1048576,MATCH($D15,財務諸表!$A:$A,0),Y$1)))</f>
        <v>-3376</v>
      </c>
      <c r="Z15" s="70">
        <f>IF(ISERROR(INDEX(財務諸表!$1:$1048576,MATCH($D15,財務諸表!$A:$A,0),Z$1)),IF(ISERROR(INDEX(財務諸表!$1:$1048576,MATCH($E15,財務諸表!$A:$A,0),Z$1)),0,INDEX(財務諸表!$1:$1048576,MATCH($E15,財務諸表!$A:$A,0),Z$1)),IF(INDEX(財務諸表!$1:$1048576,MATCH($D15,財務諸表!$A:$A,0),Z$1)="", IF(ISERROR(INDEX(財務諸表!$1:$1048576,MATCH($E15,財務諸表!$A:$A,0),Z$1)),0,INDEX(財務諸表!$1:$1048576,MATCH($E15,財務諸表!$A:$A,0),Z$1)), INDEX(財務諸表!$1:$1048576,MATCH($D15,財務諸表!$A:$A,0),Z$1)))</f>
        <v>755</v>
      </c>
      <c r="AA15" s="70">
        <f>IF(ISERROR(INDEX(財務諸表!$1:$1048576,MATCH($D15,財務諸表!$A:$A,0),AA$1)),IF(ISERROR(INDEX(財務諸表!$1:$1048576,MATCH($E15,財務諸表!$A:$A,0),AA$1)),0,INDEX(財務諸表!$1:$1048576,MATCH($E15,財務諸表!$A:$A,0),AA$1)),IF(INDEX(財務諸表!$1:$1048576,MATCH($D15,財務諸表!$A:$A,0),AA$1)="", IF(ISERROR(INDEX(財務諸表!$1:$1048576,MATCH($E15,財務諸表!$A:$A,0),AA$1)),0,INDEX(財務諸表!$1:$1048576,MATCH($E15,財務諸表!$A:$A,0),AA$1)), INDEX(財務諸表!$1:$1048576,MATCH($D15,財務諸表!$A:$A,0),AA$1)))</f>
        <v>3736</v>
      </c>
      <c r="AB15" s="70">
        <f>IF(ISERROR(INDEX(財務諸表!$1:$1048576,MATCH($D15,財務諸表!$A:$A,0),AB$1)),IF(ISERROR(INDEX(財務諸表!$1:$1048576,MATCH($E15,財務諸表!$A:$A,0),AB$1)),0,INDEX(財務諸表!$1:$1048576,MATCH($E15,財務諸表!$A:$A,0),AB$1)),IF(INDEX(財務諸表!$1:$1048576,MATCH($D15,財務諸表!$A:$A,0),AB$1)="", IF(ISERROR(INDEX(財務諸表!$1:$1048576,MATCH($E15,財務諸表!$A:$A,0),AB$1)),0,INDEX(財務諸表!$1:$1048576,MATCH($E15,財務諸表!$A:$A,0),AB$1)), INDEX(財務諸表!$1:$1048576,MATCH($D15,財務諸表!$A:$A,0),AB$1)))</f>
        <v>212</v>
      </c>
      <c r="AC15" s="70">
        <f>IF(ISERROR(INDEX(財務諸表!$1:$1048576,MATCH($D15,財務諸表!$A:$A,0),AC$1)),IF(ISERROR(INDEX(財務諸表!$1:$1048576,MATCH($E15,財務諸表!$A:$A,0),AC$1)),0,INDEX(財務諸表!$1:$1048576,MATCH($E15,財務諸表!$A:$A,0),AC$1)),IF(INDEX(財務諸表!$1:$1048576,MATCH($D15,財務諸表!$A:$A,0),AC$1)="", IF(ISERROR(INDEX(財務諸表!$1:$1048576,MATCH($E15,財務諸表!$A:$A,0),AC$1)),0,INDEX(財務諸表!$1:$1048576,MATCH($E15,財務諸表!$A:$A,0),AC$1)), INDEX(財務諸表!$1:$1048576,MATCH($D15,財務諸表!$A:$A,0),AC$1)))</f>
        <v>5415</v>
      </c>
      <c r="AD15" s="70">
        <f>IF(ISERROR(INDEX(財務諸表!$1:$1048576,MATCH($D15,財務諸表!$A:$A,0),AD$1)),IF(ISERROR(INDEX(財務諸表!$1:$1048576,MATCH($E15,財務諸表!$A:$A,0),AD$1)),0,INDEX(財務諸表!$1:$1048576,MATCH($E15,財務諸表!$A:$A,0),AD$1)),IF(INDEX(財務諸表!$1:$1048576,MATCH($D15,財務諸表!$A:$A,0),AD$1)="", IF(ISERROR(INDEX(財務諸表!$1:$1048576,MATCH($E15,財務諸表!$A:$A,0),AD$1)),0,INDEX(財務諸表!$1:$1048576,MATCH($E15,財務諸表!$A:$A,0),AD$1)), INDEX(財務諸表!$1:$1048576,MATCH($D15,財務諸表!$A:$A,0),AD$1)))</f>
        <v>7607</v>
      </c>
      <c r="AE15" s="70">
        <f>IF(ISERROR(INDEX(財務諸表!$1:$1048576,MATCH($D15,財務諸表!$A:$A,0),AE$1)),IF(ISERROR(INDEX(財務諸表!$1:$1048576,MATCH($E15,財務諸表!$A:$A,0),AE$1)),0,INDEX(財務諸表!$1:$1048576,MATCH($E15,財務諸表!$A:$A,0),AE$1)),IF(INDEX(財務諸表!$1:$1048576,MATCH($D15,財務諸表!$A:$A,0),AE$1)="", IF(ISERROR(INDEX(財務諸表!$1:$1048576,MATCH($E15,財務諸表!$A:$A,0),AE$1)),0,INDEX(財務諸表!$1:$1048576,MATCH($E15,財務諸表!$A:$A,0),AE$1)), INDEX(財務諸表!$1:$1048576,MATCH($D15,財務諸表!$A:$A,0),AE$1)))</f>
        <v>3981</v>
      </c>
      <c r="AF15" s="70">
        <f>IF(ISERROR(INDEX(財務諸表!$1:$1048576,MATCH($D15,財務諸表!$A:$A,0),AF$1)),IF(ISERROR(INDEX(財務諸表!$1:$1048576,MATCH($E15,財務諸表!$A:$A,0),AF$1)),0,INDEX(財務諸表!$1:$1048576,MATCH($E15,財務諸表!$A:$A,0),AF$1)),IF(INDEX(財務諸表!$1:$1048576,MATCH($D15,財務諸表!$A:$A,0),AF$1)="", IF(ISERROR(INDEX(財務諸表!$1:$1048576,MATCH($E15,財務諸表!$A:$A,0),AF$1)),0,INDEX(財務諸表!$1:$1048576,MATCH($E15,財務諸表!$A:$A,0),AF$1)), INDEX(財務諸表!$1:$1048576,MATCH($D15,財務諸表!$A:$A,0),AF$1)))</f>
        <v>7512</v>
      </c>
      <c r="AG15" s="70">
        <f>IF(ISERROR(INDEX(財務諸表!$1:$1048576,MATCH($D15,財務諸表!$A:$A,0),AG$1)),IF(ISERROR(INDEX(財務諸表!$1:$1048576,MATCH($E15,財務諸表!$A:$A,0),AG$1)),0,INDEX(財務諸表!$1:$1048576,MATCH($E15,財務諸表!$A:$A,0),AG$1)),IF(INDEX(財務諸表!$1:$1048576,MATCH($D15,財務諸表!$A:$A,0),AG$1)="", IF(ISERROR(INDEX(財務諸表!$1:$1048576,MATCH($E15,財務諸表!$A:$A,0),AG$1)),0,INDEX(財務諸表!$1:$1048576,MATCH($E15,財務諸表!$A:$A,0),AG$1)), INDEX(財務諸表!$1:$1048576,MATCH($D15,財務諸表!$A:$A,0),AG$1)))</f>
        <v>9621</v>
      </c>
      <c r="AH15" s="70">
        <f>IF(ISERROR(INDEX(財務諸表!$1:$1048576,MATCH($D15,財務諸表!$A:$A,0),AH$1)),IF(ISERROR(INDEX(財務諸表!$1:$1048576,MATCH($E15,財務諸表!$A:$A,0),AH$1)),0,INDEX(財務諸表!$1:$1048576,MATCH($E15,財務諸表!$A:$A,0),AH$1)),IF(INDEX(財務諸表!$1:$1048576,MATCH($D15,財務諸表!$A:$A,0),AH$1)="", IF(ISERROR(INDEX(財務諸表!$1:$1048576,MATCH($E15,財務諸表!$A:$A,0),AH$1)),0,INDEX(財務諸表!$1:$1048576,MATCH($E15,財務諸表!$A:$A,0),AH$1)), INDEX(財務諸表!$1:$1048576,MATCH($D15,財務諸表!$A:$A,0),AH$1)))</f>
        <v>6559</v>
      </c>
      <c r="AI15" s="70">
        <f>IF(ISERROR(INDEX(財務諸表!$1:$1048576,MATCH($D15,財務諸表!$A:$A,0),AI$1)),IF(ISERROR(INDEX(財務諸表!$1:$1048576,MATCH($E15,財務諸表!$A:$A,0),AI$1)),0,INDEX(財務諸表!$1:$1048576,MATCH($E15,財務諸表!$A:$A,0),AI$1)),IF(INDEX(財務諸表!$1:$1048576,MATCH($D15,財務諸表!$A:$A,0),AI$1)="", IF(ISERROR(INDEX(財務諸表!$1:$1048576,MATCH($E15,財務諸表!$A:$A,0),AI$1)),0,INDEX(財務諸表!$1:$1048576,MATCH($E15,財務諸表!$A:$A,0),AI$1)), INDEX(財務諸表!$1:$1048576,MATCH($D15,財務諸表!$A:$A,0),AI$1)))</f>
        <v>7975</v>
      </c>
      <c r="AJ15" s="70">
        <f>IF(ISERROR(INDEX(財務諸表!$1:$1048576,MATCH($D15,財務諸表!$A:$A,0),AJ$1)),IF(ISERROR(INDEX(財務諸表!$1:$1048576,MATCH($E15,財務諸表!$A:$A,0),AJ$1)),0,INDEX(財務諸表!$1:$1048576,MATCH($E15,財務諸表!$A:$A,0),AJ$1)),IF(INDEX(財務諸表!$1:$1048576,MATCH($D15,財務諸表!$A:$A,0),AJ$1)="", IF(ISERROR(INDEX(財務諸表!$1:$1048576,MATCH($E15,財務諸表!$A:$A,0),AJ$1)),0,INDEX(財務諸表!$1:$1048576,MATCH($E15,財務諸表!$A:$A,0),AJ$1)), INDEX(財務諸表!$1:$1048576,MATCH($D15,財務諸表!$A:$A,0),AJ$1)))</f>
        <v>7023</v>
      </c>
      <c r="AK15" s="66"/>
    </row>
    <row r="16" spans="1:37" s="75" customFormat="1">
      <c r="B16" s="75" t="s">
        <v>308</v>
      </c>
      <c r="C16" s="82" t="s">
        <v>331</v>
      </c>
      <c r="D16" s="75" t="s">
        <v>120</v>
      </c>
      <c r="E16" s="82" t="s">
        <v>124</v>
      </c>
      <c r="F16" s="83">
        <f t="shared" ref="F16:K16" si="13">IF(F15="","",F17-F15)</f>
        <v>-765</v>
      </c>
      <c r="G16" s="83">
        <f t="shared" si="13"/>
        <v>-2221</v>
      </c>
      <c r="H16" s="83">
        <f t="shared" si="13"/>
        <v>-34024</v>
      </c>
      <c r="I16" s="83">
        <f t="shared" si="13"/>
        <v>1669</v>
      </c>
      <c r="J16" s="83">
        <f t="shared" si="13"/>
        <v>-2347</v>
      </c>
      <c r="K16" s="83">
        <f t="shared" si="13"/>
        <v>-1894</v>
      </c>
      <c r="L16" s="117"/>
      <c r="M16" s="83"/>
      <c r="N16" s="83"/>
      <c r="O16" s="84"/>
      <c r="P16" s="83">
        <f t="shared" ref="P16:AJ16" si="14">IF(P15="","",P17-P15)</f>
        <v>-757</v>
      </c>
      <c r="Q16" s="83">
        <f t="shared" si="14"/>
        <v>-331</v>
      </c>
      <c r="R16" s="83">
        <f t="shared" si="14"/>
        <v>-1133</v>
      </c>
      <c r="S16" s="83">
        <f t="shared" si="14"/>
        <v>-78</v>
      </c>
      <c r="T16" s="83">
        <f t="shared" si="14"/>
        <v>-235</v>
      </c>
      <c r="U16" s="83">
        <f t="shared" si="14"/>
        <v>-722</v>
      </c>
      <c r="V16" s="83">
        <f t="shared" si="14"/>
        <v>-32989</v>
      </c>
      <c r="W16" s="83">
        <f t="shared" si="14"/>
        <v>-144</v>
      </c>
      <c r="X16" s="83">
        <f t="shared" si="14"/>
        <v>-141</v>
      </c>
      <c r="Y16" s="83">
        <f t="shared" si="14"/>
        <v>-64</v>
      </c>
      <c r="Z16" s="83">
        <f t="shared" si="14"/>
        <v>2018</v>
      </c>
      <c r="AA16" s="83">
        <f t="shared" si="14"/>
        <v>-1394</v>
      </c>
      <c r="AB16" s="83">
        <f t="shared" si="14"/>
        <v>-141</v>
      </c>
      <c r="AC16" s="83">
        <f t="shared" si="14"/>
        <v>-50</v>
      </c>
      <c r="AD16" s="83">
        <f t="shared" si="14"/>
        <v>-762</v>
      </c>
      <c r="AE16" s="83">
        <f t="shared" si="14"/>
        <v>938</v>
      </c>
      <c r="AF16" s="83">
        <f t="shared" si="14"/>
        <v>-100</v>
      </c>
      <c r="AG16" s="83">
        <f t="shared" si="14"/>
        <v>22</v>
      </c>
      <c r="AH16" s="83">
        <f t="shared" si="14"/>
        <v>-2754</v>
      </c>
      <c r="AI16" s="83">
        <f t="shared" si="14"/>
        <v>-48</v>
      </c>
      <c r="AJ16" s="83">
        <f t="shared" si="14"/>
        <v>-173</v>
      </c>
      <c r="AK16" s="83"/>
    </row>
    <row r="17" spans="1:37" s="54" customFormat="1">
      <c r="A17" s="53"/>
      <c r="B17" s="54" t="s">
        <v>308</v>
      </c>
      <c r="C17" s="55" t="s">
        <v>332</v>
      </c>
      <c r="D17" s="54" t="s">
        <v>333</v>
      </c>
      <c r="E17" s="55" t="s">
        <v>313</v>
      </c>
      <c r="F17" s="56">
        <f>IF(ISERROR(INDEX(財務諸表!$1:$1048576,MATCH($D17,財務諸表!$A:$A,0),F$1)),IF(ISERROR(INDEX(財務諸表!$1:$1048576,MATCH($E17,財務諸表!$A:$A,0),F$1)),0,INDEX(財務諸表!$1:$1048576,MATCH($E17,財務諸表!$A:$A,0),F$1)),IF(INDEX(財務諸表!$1:$1048576,MATCH($D17,財務諸表!$A:$A,0),F$1)="", IF(ISERROR(INDEX(財務諸表!$1:$1048576,MATCH($E17,財務諸表!$A:$A,0),F$1)),0,INDEX(財務諸表!$1:$1048576,MATCH($E17,財務諸表!$A:$A,0),F$1)), INDEX(財務諸表!$1:$1048576,MATCH($D17,財務諸表!$A:$A,0),F$1)))</f>
        <v>21767</v>
      </c>
      <c r="G17" s="56">
        <f>IF(ISERROR(INDEX(財務諸表!$1:$1048576,MATCH($D17,財務諸表!$A:$A,0),G$1)),IF(ISERROR(INDEX(財務諸表!$1:$1048576,MATCH($E17,財務諸表!$A:$A,0),G$1)),0,INDEX(財務諸表!$1:$1048576,MATCH($E17,財務諸表!$A:$A,0),G$1)),IF(INDEX(財務諸表!$1:$1048576,MATCH($D17,財務諸表!$A:$A,0),G$1)="", IF(ISERROR(INDEX(財務諸表!$1:$1048576,MATCH($E17,財務諸表!$A:$A,0),G$1)),0,INDEX(財務諸表!$1:$1048576,MATCH($E17,財務諸表!$A:$A,0),G$1)), INDEX(財務諸表!$1:$1048576,MATCH($D17,財務諸表!$A:$A,0),G$1)))</f>
        <v>19345</v>
      </c>
      <c r="H17" s="56">
        <f>IF(ISERROR(INDEX(財務諸表!$1:$1048576,MATCH($D17,財務諸表!$A:$A,0),H$1)),IF(ISERROR(INDEX(財務諸表!$1:$1048576,MATCH($E17,財務諸表!$A:$A,0),H$1)),0,INDEX(財務諸表!$1:$1048576,MATCH($E17,財務諸表!$A:$A,0),H$1)),IF(INDEX(財務諸表!$1:$1048576,MATCH($D17,財務諸表!$A:$A,0),H$1)="", IF(ISERROR(INDEX(財務諸表!$1:$1048576,MATCH($E17,財務諸表!$A:$A,0),H$1)),0,INDEX(財務諸表!$1:$1048576,MATCH($E17,財務諸表!$A:$A,0),H$1)), INDEX(財務諸表!$1:$1048576,MATCH($D17,財務諸表!$A:$A,0),H$1)))</f>
        <v>-49192</v>
      </c>
      <c r="I17" s="56">
        <f>IF(ISERROR(INDEX(財務諸表!$1:$1048576,MATCH($D17,財務諸表!$A:$A,0),I$1)),IF(ISERROR(INDEX(財務諸表!$1:$1048576,MATCH($E17,財務諸表!$A:$A,0),I$1)),0,INDEX(財務諸表!$1:$1048576,MATCH($E17,財務諸表!$A:$A,0),I$1)),IF(INDEX(財務諸表!$1:$1048576,MATCH($D17,財務諸表!$A:$A,0),I$1)="", IF(ISERROR(INDEX(財務諸表!$1:$1048576,MATCH($E17,財務諸表!$A:$A,0),I$1)),0,INDEX(財務諸表!$1:$1048576,MATCH($E17,財務諸表!$A:$A,0),I$1)), INDEX(財務諸表!$1:$1048576,MATCH($D17,財務諸表!$A:$A,0),I$1)))</f>
        <v>-9950</v>
      </c>
      <c r="J17" s="56">
        <f>IF(ISERROR(INDEX(財務諸表!$1:$1048576,MATCH($D17,財務諸表!$A:$A,0),J$1)),IF(ISERROR(INDEX(財務諸表!$1:$1048576,MATCH($E17,財務諸表!$A:$A,0),J$1)),0,INDEX(財務諸表!$1:$1048576,MATCH($E17,財務諸表!$A:$A,0),J$1)),IF(INDEX(財務諸表!$1:$1048576,MATCH($D17,財務諸表!$A:$A,0),J$1)="", IF(ISERROR(INDEX(財務諸表!$1:$1048576,MATCH($E17,財務諸表!$A:$A,0),J$1)),0,INDEX(財務諸表!$1:$1048576,MATCH($E17,財務諸表!$A:$A,0),J$1)), INDEX(財務諸表!$1:$1048576,MATCH($D17,財務諸表!$A:$A,0),J$1)))</f>
        <v>14623</v>
      </c>
      <c r="K17" s="56">
        <f>IF(ISERROR(INDEX(財務諸表!$1:$1048576,MATCH($D17,財務諸表!$A:$A,0),K$1)),IF(ISERROR(INDEX(財務諸表!$1:$1048576,MATCH($E17,財務諸表!$A:$A,0),K$1)),0,INDEX(財務諸表!$1:$1048576,MATCH($E17,財務諸表!$A:$A,0),K$1)),IF(INDEX(財務諸表!$1:$1048576,MATCH($D17,財務諸表!$A:$A,0),K$1)="", IF(ISERROR(INDEX(財務諸表!$1:$1048576,MATCH($E17,財務諸表!$A:$A,0),K$1)),0,INDEX(財務諸表!$1:$1048576,MATCH($E17,財務諸表!$A:$A,0),K$1)), INDEX(財務諸表!$1:$1048576,MATCH($D17,財務諸表!$A:$A,0),K$1)))</f>
        <v>25779</v>
      </c>
      <c r="L17" s="94"/>
      <c r="M17" s="56"/>
      <c r="N17" s="56"/>
      <c r="O17" s="57"/>
      <c r="P17" s="56">
        <f>IF(ISERROR(INDEX(財務諸表!$1:$1048576,MATCH($D17,財務諸表!$A:$A,0),P$1)),IF(ISERROR(INDEX(財務諸表!$1:$1048576,MATCH($E17,財務諸表!$A:$A,0),P$1)),0,INDEX(財務諸表!$1:$1048576,MATCH($E17,財務諸表!$A:$A,0),P$1)),IF(INDEX(財務諸表!$1:$1048576,MATCH($D17,財務諸表!$A:$A,0),P$1)="", IF(ISERROR(INDEX(財務諸表!$1:$1048576,MATCH($E17,財務諸表!$A:$A,0),P$1)),0,INDEX(財務諸表!$1:$1048576,MATCH($E17,財務諸表!$A:$A,0),P$1)), INDEX(財務諸表!$1:$1048576,MATCH($D17,財務諸表!$A:$A,0),P$1)))</f>
        <v>3452</v>
      </c>
      <c r="Q17" s="56">
        <f>IF(ISERROR(INDEX(財務諸表!$1:$1048576,MATCH($D17,財務諸表!$A:$A,0),Q$1)),IF(ISERROR(INDEX(財務諸表!$1:$1048576,MATCH($E17,財務諸表!$A:$A,0),Q$1)),0,INDEX(財務諸表!$1:$1048576,MATCH($E17,財務諸表!$A:$A,0),Q$1)),IF(INDEX(財務諸表!$1:$1048576,MATCH($D17,財務諸表!$A:$A,0),Q$1)="", IF(ISERROR(INDEX(財務諸表!$1:$1048576,MATCH($E17,財務諸表!$A:$A,0),Q$1)),0,INDEX(財務諸表!$1:$1048576,MATCH($E17,財務諸表!$A:$A,0),Q$1)), INDEX(財務諸表!$1:$1048576,MATCH($D17,財務諸表!$A:$A,0),Q$1)))</f>
        <v>4102</v>
      </c>
      <c r="R17" s="56">
        <f>IF(ISERROR(INDEX(財務諸表!$1:$1048576,MATCH($D17,財務諸表!$A:$A,0),R$1)),IF(ISERROR(INDEX(財務諸表!$1:$1048576,MATCH($E17,財務諸表!$A:$A,0),R$1)),0,INDEX(財務諸表!$1:$1048576,MATCH($E17,財務諸表!$A:$A,0),R$1)),IF(INDEX(財務諸表!$1:$1048576,MATCH($D17,財務諸表!$A:$A,0),R$1)="", IF(ISERROR(INDEX(財務諸表!$1:$1048576,MATCH($E17,財務諸表!$A:$A,0),R$1)),0,INDEX(財務諸表!$1:$1048576,MATCH($E17,財務諸表!$A:$A,0),R$1)), INDEX(財務諸表!$1:$1048576,MATCH($D17,財務諸表!$A:$A,0),R$1)))</f>
        <v>6477</v>
      </c>
      <c r="S17" s="56">
        <f>IF(ISERROR(INDEX(財務諸表!$1:$1048576,MATCH($D17,財務諸表!$A:$A,0),S$1)),IF(ISERROR(INDEX(財務諸表!$1:$1048576,MATCH($E17,財務諸表!$A:$A,0),S$1)),0,INDEX(財務諸表!$1:$1048576,MATCH($E17,財務諸表!$A:$A,0),S$1)),IF(INDEX(財務諸表!$1:$1048576,MATCH($D17,財務諸表!$A:$A,0),S$1)="", IF(ISERROR(INDEX(財務諸表!$1:$1048576,MATCH($E17,財務諸表!$A:$A,0),S$1)),0,INDEX(財務諸表!$1:$1048576,MATCH($E17,財務諸表!$A:$A,0),S$1)), INDEX(財務諸表!$1:$1048576,MATCH($D17,財務諸表!$A:$A,0),S$1)))</f>
        <v>4678</v>
      </c>
      <c r="T17" s="56">
        <f>IF(ISERROR(INDEX(財務諸表!$1:$1048576,MATCH($D17,財務諸表!$A:$A,0),T$1)),IF(ISERROR(INDEX(財務諸表!$1:$1048576,MATCH($E17,財務諸表!$A:$A,0),T$1)),0,INDEX(財務諸表!$1:$1048576,MATCH($E17,財務諸表!$A:$A,0),T$1)),IF(INDEX(財務諸表!$1:$1048576,MATCH($D17,財務諸表!$A:$A,0),T$1)="", IF(ISERROR(INDEX(財務諸表!$1:$1048576,MATCH($E17,財務諸表!$A:$A,0),T$1)),0,INDEX(財務諸表!$1:$1048576,MATCH($E17,財務諸表!$A:$A,0),T$1)), INDEX(財務諸表!$1:$1048576,MATCH($D17,財務諸表!$A:$A,0),T$1)))</f>
        <v>-7011</v>
      </c>
      <c r="U17" s="56">
        <f>IF(ISERROR(INDEX(財務諸表!$1:$1048576,MATCH($D17,財務諸表!$A:$A,0),U$1)),IF(ISERROR(INDEX(財務諸表!$1:$1048576,MATCH($E17,財務諸表!$A:$A,0),U$1)),0,INDEX(財務諸表!$1:$1048576,MATCH($E17,財務諸表!$A:$A,0),U$1)),IF(INDEX(財務諸表!$1:$1048576,MATCH($D17,財務諸表!$A:$A,0),U$1)="", IF(ISERROR(INDEX(財務諸表!$1:$1048576,MATCH($E17,財務諸表!$A:$A,0),U$1)),0,INDEX(財務諸表!$1:$1048576,MATCH($E17,財務諸表!$A:$A,0),U$1)), INDEX(財務諸表!$1:$1048576,MATCH($D17,財務諸表!$A:$A,0),U$1)))</f>
        <v>-11524</v>
      </c>
      <c r="V17" s="56">
        <f>IF(ISERROR(INDEX(財務諸表!$1:$1048576,MATCH($D17,財務諸表!$A:$A,0),V$1)),IF(ISERROR(INDEX(財務諸表!$1:$1048576,MATCH($E17,財務諸表!$A:$A,0),V$1)),0,INDEX(財務諸表!$1:$1048576,MATCH($E17,財務諸表!$A:$A,0),V$1)),IF(INDEX(財務諸表!$1:$1048576,MATCH($D17,財務諸表!$A:$A,0),V$1)="", IF(ISERROR(INDEX(財務諸表!$1:$1048576,MATCH($E17,財務諸表!$A:$A,0),V$1)),0,INDEX(財務諸表!$1:$1048576,MATCH($E17,財務諸表!$A:$A,0),V$1)), INDEX(財務諸表!$1:$1048576,MATCH($D17,財務諸表!$A:$A,0),V$1)))</f>
        <v>-35335</v>
      </c>
      <c r="W17" s="56">
        <f>IF(ISERROR(INDEX(財務諸表!$1:$1048576,MATCH($D17,財務諸表!$A:$A,0),W$1)),IF(ISERROR(INDEX(財務諸表!$1:$1048576,MATCH($E17,財務諸表!$A:$A,0),W$1)),0,INDEX(財務諸表!$1:$1048576,MATCH($E17,財務諸表!$A:$A,0),W$1)),IF(INDEX(財務諸表!$1:$1048576,MATCH($D17,財務諸表!$A:$A,0),W$1)="", IF(ISERROR(INDEX(財務諸表!$1:$1048576,MATCH($E17,財務諸表!$A:$A,0),W$1)),0,INDEX(財務諸表!$1:$1048576,MATCH($E17,財務諸表!$A:$A,0),W$1)), INDEX(財務諸表!$1:$1048576,MATCH($D17,財務諸表!$A:$A,0),W$1)))</f>
        <v>-4854</v>
      </c>
      <c r="X17" s="56">
        <f>IF(ISERROR(INDEX(財務諸表!$1:$1048576,MATCH($D17,財務諸表!$A:$A,0),X$1)),IF(ISERROR(INDEX(財務諸表!$1:$1048576,MATCH($E17,財務諸表!$A:$A,0),X$1)),0,INDEX(財務諸表!$1:$1048576,MATCH($E17,財務諸表!$A:$A,0),X$1)),IF(INDEX(財務諸表!$1:$1048576,MATCH($D17,財務諸表!$A:$A,0),X$1)="", IF(ISERROR(INDEX(財務諸表!$1:$1048576,MATCH($E17,財務諸表!$A:$A,0),X$1)),0,INDEX(財務諸表!$1:$1048576,MATCH($E17,財務諸表!$A:$A,0),X$1)), INDEX(財務諸表!$1:$1048576,MATCH($D17,財務諸表!$A:$A,0),X$1)))</f>
        <v>-4429</v>
      </c>
      <c r="Y17" s="56">
        <f>IF(ISERROR(INDEX(財務諸表!$1:$1048576,MATCH($D17,財務諸表!$A:$A,0),Y$1)),IF(ISERROR(INDEX(財務諸表!$1:$1048576,MATCH($E17,財務諸表!$A:$A,0),Y$1)),0,INDEX(財務諸表!$1:$1048576,MATCH($E17,財務諸表!$A:$A,0),Y$1)),IF(INDEX(財務諸表!$1:$1048576,MATCH($D17,財務諸表!$A:$A,0),Y$1)="", IF(ISERROR(INDEX(財務諸表!$1:$1048576,MATCH($E17,財務諸表!$A:$A,0),Y$1)),0,INDEX(財務諸表!$1:$1048576,MATCH($E17,財務諸表!$A:$A,0),Y$1)), INDEX(財務諸表!$1:$1048576,MATCH($D17,財務諸表!$A:$A,0),Y$1)))</f>
        <v>-3440</v>
      </c>
      <c r="Z17" s="56">
        <f>IF(ISERROR(INDEX(財務諸表!$1:$1048576,MATCH($D17,財務諸表!$A:$A,0),Z$1)),IF(ISERROR(INDEX(財務諸表!$1:$1048576,MATCH($E17,財務諸表!$A:$A,0),Z$1)),0,INDEX(財務諸表!$1:$1048576,MATCH($E17,財務諸表!$A:$A,0),Z$1)),IF(INDEX(財務諸表!$1:$1048576,MATCH($D17,財務諸表!$A:$A,0),Z$1)="", IF(ISERROR(INDEX(財務諸表!$1:$1048576,MATCH($E17,財務諸表!$A:$A,0),Z$1)),0,INDEX(財務諸表!$1:$1048576,MATCH($E17,財務諸表!$A:$A,0),Z$1)), INDEX(財務諸表!$1:$1048576,MATCH($D17,財務諸表!$A:$A,0),Z$1)))</f>
        <v>2773</v>
      </c>
      <c r="AA17" s="56">
        <f>IF(ISERROR(INDEX(財務諸表!$1:$1048576,MATCH($D17,財務諸表!$A:$A,0),AA$1)),IF(ISERROR(INDEX(財務諸表!$1:$1048576,MATCH($E17,財務諸表!$A:$A,0),AA$1)),0,INDEX(財務諸表!$1:$1048576,MATCH($E17,財務諸表!$A:$A,0),AA$1)),IF(INDEX(財務諸表!$1:$1048576,MATCH($D17,財務諸表!$A:$A,0),AA$1)="", IF(ISERROR(INDEX(財務諸表!$1:$1048576,MATCH($E17,財務諸表!$A:$A,0),AA$1)),0,INDEX(財務諸表!$1:$1048576,MATCH($E17,財務諸表!$A:$A,0),AA$1)), INDEX(財務諸表!$1:$1048576,MATCH($D17,財務諸表!$A:$A,0),AA$1)))</f>
        <v>2342</v>
      </c>
      <c r="AB17" s="56">
        <f>IF(ISERROR(INDEX(財務諸表!$1:$1048576,MATCH($D17,財務諸表!$A:$A,0),AB$1)),IF(ISERROR(INDEX(財務諸表!$1:$1048576,MATCH($E17,財務諸表!$A:$A,0),AB$1)),0,INDEX(財務諸表!$1:$1048576,MATCH($E17,財務諸表!$A:$A,0),AB$1)),IF(INDEX(財務諸表!$1:$1048576,MATCH($D17,財務諸表!$A:$A,0),AB$1)="", IF(ISERROR(INDEX(財務諸表!$1:$1048576,MATCH($E17,財務諸表!$A:$A,0),AB$1)),0,INDEX(財務諸表!$1:$1048576,MATCH($E17,財務諸表!$A:$A,0),AB$1)), INDEX(財務諸表!$1:$1048576,MATCH($D17,財務諸表!$A:$A,0),AB$1)))</f>
        <v>71</v>
      </c>
      <c r="AC17" s="56">
        <f>IF(ISERROR(INDEX(財務諸表!$1:$1048576,MATCH($D17,財務諸表!$A:$A,0),AC$1)),IF(ISERROR(INDEX(財務諸表!$1:$1048576,MATCH($E17,財務諸表!$A:$A,0),AC$1)),0,INDEX(財務諸表!$1:$1048576,MATCH($E17,財務諸表!$A:$A,0),AC$1)),IF(INDEX(財務諸表!$1:$1048576,MATCH($D17,財務諸表!$A:$A,0),AC$1)="", IF(ISERROR(INDEX(財務諸表!$1:$1048576,MATCH($E17,財務諸表!$A:$A,0),AC$1)),0,INDEX(財務諸表!$1:$1048576,MATCH($E17,財務諸表!$A:$A,0),AC$1)), INDEX(財務諸表!$1:$1048576,MATCH($D17,財務諸表!$A:$A,0),AC$1)))</f>
        <v>5365</v>
      </c>
      <c r="AD17" s="56">
        <f>IF(ISERROR(INDEX(財務諸表!$1:$1048576,MATCH($D17,財務諸表!$A:$A,0),AD$1)),IF(ISERROR(INDEX(財務諸表!$1:$1048576,MATCH($E17,財務諸表!$A:$A,0),AD$1)),0,INDEX(財務諸表!$1:$1048576,MATCH($E17,財務諸表!$A:$A,0),AD$1)),IF(INDEX(財務諸表!$1:$1048576,MATCH($D17,財務諸表!$A:$A,0),AD$1)="", IF(ISERROR(INDEX(財務諸表!$1:$1048576,MATCH($E17,財務諸表!$A:$A,0),AD$1)),0,INDEX(財務諸表!$1:$1048576,MATCH($E17,財務諸表!$A:$A,0),AD$1)), INDEX(財務諸表!$1:$1048576,MATCH($D17,財務諸表!$A:$A,0),AD$1)))</f>
        <v>6845</v>
      </c>
      <c r="AE17" s="56">
        <f>IF(ISERROR(INDEX(財務諸表!$1:$1048576,MATCH($D17,財務諸表!$A:$A,0),AE$1)),IF(ISERROR(INDEX(財務諸表!$1:$1048576,MATCH($E17,財務諸表!$A:$A,0),AE$1)),0,INDEX(財務諸表!$1:$1048576,MATCH($E17,財務諸表!$A:$A,0),AE$1)),IF(INDEX(財務諸表!$1:$1048576,MATCH($D17,財務諸表!$A:$A,0),AE$1)="", IF(ISERROR(INDEX(財務諸表!$1:$1048576,MATCH($E17,財務諸表!$A:$A,0),AE$1)),0,INDEX(財務諸表!$1:$1048576,MATCH($E17,財務諸表!$A:$A,0),AE$1)), INDEX(財務諸表!$1:$1048576,MATCH($D17,財務諸表!$A:$A,0),AE$1)))</f>
        <v>4919</v>
      </c>
      <c r="AF17" s="56">
        <f>IF(ISERROR(INDEX(財務諸表!$1:$1048576,MATCH($D17,財務諸表!$A:$A,0),AF$1)),IF(ISERROR(INDEX(財務諸表!$1:$1048576,MATCH($E17,財務諸表!$A:$A,0),AF$1)),0,INDEX(財務諸表!$1:$1048576,MATCH($E17,財務諸表!$A:$A,0),AF$1)),IF(INDEX(財務諸表!$1:$1048576,MATCH($D17,財務諸表!$A:$A,0),AF$1)="", IF(ISERROR(INDEX(財務諸表!$1:$1048576,MATCH($E17,財務諸表!$A:$A,0),AF$1)),0,INDEX(財務諸表!$1:$1048576,MATCH($E17,財務諸表!$A:$A,0),AF$1)), INDEX(財務諸表!$1:$1048576,MATCH($D17,財務諸表!$A:$A,0),AF$1)))</f>
        <v>7412</v>
      </c>
      <c r="AG17" s="56">
        <f>IF(ISERROR(INDEX(財務諸表!$1:$1048576,MATCH($D17,財務諸表!$A:$A,0),AG$1)),IF(ISERROR(INDEX(財務諸表!$1:$1048576,MATCH($E17,財務諸表!$A:$A,0),AG$1)),0,INDEX(財務諸表!$1:$1048576,MATCH($E17,財務諸表!$A:$A,0),AG$1)),IF(INDEX(財務諸表!$1:$1048576,MATCH($D17,財務諸表!$A:$A,0),AG$1)="", IF(ISERROR(INDEX(財務諸表!$1:$1048576,MATCH($E17,財務諸表!$A:$A,0),AG$1)),0,INDEX(財務諸表!$1:$1048576,MATCH($E17,財務諸表!$A:$A,0),AG$1)), INDEX(財務諸表!$1:$1048576,MATCH($D17,財務諸表!$A:$A,0),AG$1)))</f>
        <v>9643</v>
      </c>
      <c r="AH17" s="56">
        <f>IF(ISERROR(INDEX(財務諸表!$1:$1048576,MATCH($D17,財務諸表!$A:$A,0),AH$1)),IF(ISERROR(INDEX(財務諸表!$1:$1048576,MATCH($E17,財務諸表!$A:$A,0),AH$1)),0,INDEX(財務諸表!$1:$1048576,MATCH($E17,財務諸表!$A:$A,0),AH$1)),IF(INDEX(財務諸表!$1:$1048576,MATCH($D17,財務諸表!$A:$A,0),AH$1)="", IF(ISERROR(INDEX(財務諸表!$1:$1048576,MATCH($E17,財務諸表!$A:$A,0),AH$1)),0,INDEX(財務諸表!$1:$1048576,MATCH($E17,財務諸表!$A:$A,0),AH$1)), INDEX(財務諸表!$1:$1048576,MATCH($D17,財務諸表!$A:$A,0),AH$1)))</f>
        <v>3805</v>
      </c>
      <c r="AI17" s="56">
        <f>IF(ISERROR(INDEX(財務諸表!$1:$1048576,MATCH($D17,財務諸表!$A:$A,0),AI$1)),IF(ISERROR(INDEX(財務諸表!$1:$1048576,MATCH($E17,財務諸表!$A:$A,0),AI$1)),0,INDEX(財務諸表!$1:$1048576,MATCH($E17,財務諸表!$A:$A,0),AI$1)),IF(INDEX(財務諸表!$1:$1048576,MATCH($D17,財務諸表!$A:$A,0),AI$1)="", IF(ISERROR(INDEX(財務諸表!$1:$1048576,MATCH($E17,財務諸表!$A:$A,0),AI$1)),0,INDEX(財務諸表!$1:$1048576,MATCH($E17,財務諸表!$A:$A,0),AI$1)), INDEX(財務諸表!$1:$1048576,MATCH($D17,財務諸表!$A:$A,0),AI$1)))</f>
        <v>7927</v>
      </c>
      <c r="AJ17" s="56">
        <f>IF(ISERROR(INDEX(財務諸表!$1:$1048576,MATCH($D17,財務諸表!$A:$A,0),AJ$1)),IF(ISERROR(INDEX(財務諸表!$1:$1048576,MATCH($E17,財務諸表!$A:$A,0),AJ$1)),0,INDEX(財務諸表!$1:$1048576,MATCH($E17,財務諸表!$A:$A,0),AJ$1)),IF(INDEX(財務諸表!$1:$1048576,MATCH($D17,財務諸表!$A:$A,0),AJ$1)="", IF(ISERROR(INDEX(財務諸表!$1:$1048576,MATCH($E17,財務諸表!$A:$A,0),AJ$1)),0,INDEX(財務諸表!$1:$1048576,MATCH($E17,財務諸表!$A:$A,0),AJ$1)), INDEX(財務諸表!$1:$1048576,MATCH($D17,財務諸表!$A:$A,0),AJ$1)))</f>
        <v>6850</v>
      </c>
      <c r="AK17" s="56"/>
    </row>
    <row r="18" spans="1:37" s="54" customFormat="1">
      <c r="A18" s="53"/>
      <c r="B18" s="54" t="s">
        <v>308</v>
      </c>
      <c r="C18" s="55" t="s">
        <v>334</v>
      </c>
      <c r="D18" s="54" t="s">
        <v>128</v>
      </c>
      <c r="E18" s="55" t="s">
        <v>313</v>
      </c>
      <c r="F18" s="56">
        <f>IF(ISERROR(INDEX(財務諸表!$1:$1048576,MATCH($D18,財務諸表!$A:$A,0),F$1)),IF(ISERROR(INDEX(財務諸表!$1:$1048576,MATCH($E18,財務諸表!$A:$A,0),F$1)),0,INDEX(財務諸表!$1:$1048576,MATCH($E18,財務諸表!$A:$A,0),F$1)),IF(INDEX(財務諸表!$1:$1048576,MATCH($D18,財務諸表!$A:$A,0),F$1)="", IF(ISERROR(INDEX(財務諸表!$1:$1048576,MATCH($E18,財務諸表!$A:$A,0),F$1)),0,INDEX(財務諸表!$1:$1048576,MATCH($E18,財務諸表!$A:$A,0),F$1)), INDEX(財務諸表!$1:$1048576,MATCH($D18,財務諸表!$A:$A,0),F$1)))</f>
        <v>7603</v>
      </c>
      <c r="G18" s="56">
        <f>IF(ISERROR(INDEX(財務諸表!$1:$1048576,MATCH($D18,財務諸表!$A:$A,0),G$1)),IF(ISERROR(INDEX(財務諸表!$1:$1048576,MATCH($E18,財務諸表!$A:$A,0),G$1)),0,INDEX(財務諸表!$1:$1048576,MATCH($E18,財務諸表!$A:$A,0),G$1)),IF(INDEX(財務諸表!$1:$1048576,MATCH($D18,財務諸表!$A:$A,0),G$1)="", IF(ISERROR(INDEX(財務諸表!$1:$1048576,MATCH($E18,財務諸表!$A:$A,0),G$1)),0,INDEX(財務諸表!$1:$1048576,MATCH($E18,財務諸表!$A:$A,0),G$1)), INDEX(財務諸表!$1:$1048576,MATCH($D18,財務諸表!$A:$A,0),G$1)))</f>
        <v>6774</v>
      </c>
      <c r="H18" s="56">
        <f>IF(ISERROR(INDEX(財務諸表!$1:$1048576,MATCH($D18,財務諸表!$A:$A,0),H$1)),IF(ISERROR(INDEX(財務諸表!$1:$1048576,MATCH($E18,財務諸表!$A:$A,0),H$1)),0,INDEX(財務諸表!$1:$1048576,MATCH($E18,財務諸表!$A:$A,0),H$1)),IF(INDEX(財務諸表!$1:$1048576,MATCH($D18,財務諸表!$A:$A,0),H$1)="", IF(ISERROR(INDEX(財務諸表!$1:$1048576,MATCH($E18,財務諸表!$A:$A,0),H$1)),0,INDEX(財務諸表!$1:$1048576,MATCH($E18,財務諸表!$A:$A,0),H$1)), INDEX(財務諸表!$1:$1048576,MATCH($D18,財務諸表!$A:$A,0),H$1)))</f>
        <v>-2308</v>
      </c>
      <c r="I18" s="56">
        <f>IF(ISERROR(INDEX(財務諸表!$1:$1048576,MATCH($D18,財務諸表!$A:$A,0),I$1)),IF(ISERROR(INDEX(財務諸表!$1:$1048576,MATCH($E18,財務諸表!$A:$A,0),I$1)),0,INDEX(財務諸表!$1:$1048576,MATCH($E18,財務諸表!$A:$A,0),I$1)),IF(INDEX(財務諸表!$1:$1048576,MATCH($D18,財務諸表!$A:$A,0),I$1)="", IF(ISERROR(INDEX(財務諸表!$1:$1048576,MATCH($E18,財務諸表!$A:$A,0),I$1)),0,INDEX(財務諸表!$1:$1048576,MATCH($E18,財務諸表!$A:$A,0),I$1)), INDEX(財務諸表!$1:$1048576,MATCH($D18,財務諸表!$A:$A,0),I$1)))</f>
        <v>1708</v>
      </c>
      <c r="J18" s="56">
        <f>IF(ISERROR(INDEX(財務諸表!$1:$1048576,MATCH($D18,財務諸表!$A:$A,0),J$1)),IF(ISERROR(INDEX(財務諸表!$1:$1048576,MATCH($E18,財務諸表!$A:$A,0),J$1)),0,INDEX(財務諸表!$1:$1048576,MATCH($E18,財務諸表!$A:$A,0),J$1)),IF(INDEX(財務諸表!$1:$1048576,MATCH($D18,財務諸表!$A:$A,0),J$1)="", IF(ISERROR(INDEX(財務諸表!$1:$1048576,MATCH($E18,財務諸表!$A:$A,0),J$1)),0,INDEX(財務諸表!$1:$1048576,MATCH($E18,財務諸表!$A:$A,0),J$1)), INDEX(財務諸表!$1:$1048576,MATCH($D18,財務諸表!$A:$A,0),J$1)))</f>
        <v>12146</v>
      </c>
      <c r="K18" s="56">
        <f>IF(ISERROR(INDEX(財務諸表!$1:$1048576,MATCH($D18,財務諸表!$A:$A,0),K$1)),IF(ISERROR(INDEX(財務諸表!$1:$1048576,MATCH($E18,財務諸表!$A:$A,0),K$1)),0,INDEX(財務諸表!$1:$1048576,MATCH($E18,財務諸表!$A:$A,0),K$1)),IF(INDEX(財務諸表!$1:$1048576,MATCH($D18,財務諸表!$A:$A,0),K$1)="", IF(ISERROR(INDEX(財務諸表!$1:$1048576,MATCH($E18,財務諸表!$A:$A,0),K$1)),0,INDEX(財務諸表!$1:$1048576,MATCH($E18,財務諸表!$A:$A,0),K$1)), INDEX(財務諸表!$1:$1048576,MATCH($D18,財務諸表!$A:$A,0),K$1)))</f>
        <v>8237</v>
      </c>
      <c r="L18" s="94"/>
      <c r="M18" s="56"/>
      <c r="N18" s="56"/>
      <c r="O18" s="57"/>
      <c r="P18" s="56">
        <f>IF(ISERROR(INDEX(財務諸表!$1:$1048576,MATCH($D18,財務諸表!$A:$A,0),P$1)),IF(ISERROR(INDEX(財務諸表!$1:$1048576,MATCH($E18,財務諸表!$A:$A,0),P$1)),0,INDEX(財務諸表!$1:$1048576,MATCH($E18,財務諸表!$A:$A,0),P$1)),IF(INDEX(財務諸表!$1:$1048576,MATCH($D18,財務諸表!$A:$A,0),P$1)="", IF(ISERROR(INDEX(財務諸表!$1:$1048576,MATCH($E18,財務諸表!$A:$A,0),P$1)),0,INDEX(財務諸表!$1:$1048576,MATCH($E18,財務諸表!$A:$A,0),P$1)), INDEX(財務諸表!$1:$1048576,MATCH($D18,財務諸表!$A:$A,0),P$1)))</f>
        <v>1469</v>
      </c>
      <c r="Q18" s="56">
        <f>IF(ISERROR(INDEX(財務諸表!$1:$1048576,MATCH($D18,財務諸表!$A:$A,0),Q$1)),IF(ISERROR(INDEX(財務諸表!$1:$1048576,MATCH($E18,財務諸表!$A:$A,0),Q$1)),0,INDEX(財務諸表!$1:$1048576,MATCH($E18,財務諸表!$A:$A,0),Q$1)),IF(INDEX(財務諸表!$1:$1048576,MATCH($D18,財務諸表!$A:$A,0),Q$1)="", IF(ISERROR(INDEX(財務諸表!$1:$1048576,MATCH($E18,財務諸表!$A:$A,0),Q$1)),0,INDEX(財務諸表!$1:$1048576,MATCH($E18,財務諸表!$A:$A,0),Q$1)), INDEX(財務諸表!$1:$1048576,MATCH($D18,財務諸表!$A:$A,0),Q$1)))</f>
        <v>1886</v>
      </c>
      <c r="R18" s="56">
        <f>IF(ISERROR(INDEX(財務諸表!$1:$1048576,MATCH($D18,財務諸表!$A:$A,0),R$1)),IF(ISERROR(INDEX(財務諸表!$1:$1048576,MATCH($E18,財務諸表!$A:$A,0),R$1)),0,INDEX(財務諸表!$1:$1048576,MATCH($E18,財務諸表!$A:$A,0),R$1)),IF(INDEX(財務諸表!$1:$1048576,MATCH($D18,財務諸表!$A:$A,0),R$1)="", IF(ISERROR(INDEX(財務諸表!$1:$1048576,MATCH($E18,財務諸表!$A:$A,0),R$1)),0,INDEX(財務諸表!$1:$1048576,MATCH($E18,財務諸表!$A:$A,0),R$1)), INDEX(財務諸表!$1:$1048576,MATCH($D18,財務諸表!$A:$A,0),R$1)))</f>
        <v>1861</v>
      </c>
      <c r="S18" s="56">
        <f>IF(ISERROR(INDEX(財務諸表!$1:$1048576,MATCH($D18,財務諸表!$A:$A,0),S$1)),IF(ISERROR(INDEX(財務諸表!$1:$1048576,MATCH($E18,財務諸表!$A:$A,0),S$1)),0,INDEX(財務諸表!$1:$1048576,MATCH($E18,財務諸表!$A:$A,0),S$1)),IF(INDEX(財務諸表!$1:$1048576,MATCH($D18,財務諸表!$A:$A,0),S$1)="", IF(ISERROR(INDEX(財務諸表!$1:$1048576,MATCH($E18,財務諸表!$A:$A,0),S$1)),0,INDEX(財務諸表!$1:$1048576,MATCH($E18,財務諸表!$A:$A,0),S$1)), INDEX(財務諸表!$1:$1048576,MATCH($D18,財務諸表!$A:$A,0),S$1)))</f>
        <v>2038</v>
      </c>
      <c r="T18" s="56">
        <f>IF(ISERROR(INDEX(財務諸表!$1:$1048576,MATCH($D18,財務諸表!$A:$A,0),T$1)),IF(ISERROR(INDEX(財務諸表!$1:$1048576,MATCH($E18,財務諸表!$A:$A,0),T$1)),0,INDEX(財務諸表!$1:$1048576,MATCH($E18,財務諸表!$A:$A,0),T$1)),IF(INDEX(財務諸表!$1:$1048576,MATCH($D18,財務諸表!$A:$A,0),T$1)="", IF(ISERROR(INDEX(財務諸表!$1:$1048576,MATCH($E18,財務諸表!$A:$A,0),T$1)),0,INDEX(財務諸表!$1:$1048576,MATCH($E18,財務諸表!$A:$A,0),T$1)), INDEX(財務諸表!$1:$1048576,MATCH($D18,財務諸表!$A:$A,0),T$1)))</f>
        <v>-1853</v>
      </c>
      <c r="U18" s="56">
        <f>IF(ISERROR(INDEX(財務諸表!$1:$1048576,MATCH($D18,財務諸表!$A:$A,0),U$1)),IF(ISERROR(INDEX(財務諸表!$1:$1048576,MATCH($E18,財務諸表!$A:$A,0),U$1)),0,INDEX(財務諸表!$1:$1048576,MATCH($E18,財務諸表!$A:$A,0),U$1)),IF(INDEX(財務諸表!$1:$1048576,MATCH($D18,財務諸表!$A:$A,0),U$1)="", IF(ISERROR(INDEX(財務諸表!$1:$1048576,MATCH($E18,財務諸表!$A:$A,0),U$1)),0,INDEX(財務諸表!$1:$1048576,MATCH($E18,財務諸表!$A:$A,0),U$1)), INDEX(財務諸表!$1:$1048576,MATCH($D18,財務諸表!$A:$A,0),U$1)))</f>
        <v>-1660</v>
      </c>
      <c r="V18" s="56">
        <f>IF(ISERROR(INDEX(財務諸表!$1:$1048576,MATCH($D18,財務諸表!$A:$A,0),V$1)),IF(ISERROR(INDEX(財務諸表!$1:$1048576,MATCH($E18,財務諸表!$A:$A,0),V$1)),0,INDEX(財務諸表!$1:$1048576,MATCH($E18,財務諸表!$A:$A,0),V$1)),IF(INDEX(財務諸表!$1:$1048576,MATCH($D18,財務諸表!$A:$A,0),V$1)="", IF(ISERROR(INDEX(財務諸表!$1:$1048576,MATCH($E18,財務諸表!$A:$A,0),V$1)),0,INDEX(財務諸表!$1:$1048576,MATCH($E18,財務諸表!$A:$A,0),V$1)), INDEX(財務諸表!$1:$1048576,MATCH($D18,財務諸表!$A:$A,0),V$1)))</f>
        <v>-833</v>
      </c>
      <c r="W18" s="56">
        <f>IF(ISERROR(INDEX(財務諸表!$1:$1048576,MATCH($D18,財務諸表!$A:$A,0),W$1)),IF(ISERROR(INDEX(財務諸表!$1:$1048576,MATCH($E18,財務諸表!$A:$A,0),W$1)),0,INDEX(財務諸表!$1:$1048576,MATCH($E18,財務諸表!$A:$A,0),W$1)),IF(INDEX(財務諸表!$1:$1048576,MATCH($D18,財務諸表!$A:$A,0),W$1)="", IF(ISERROR(INDEX(財務諸表!$1:$1048576,MATCH($E18,財務諸表!$A:$A,0),W$1)),0,INDEX(財務諸表!$1:$1048576,MATCH($E18,財務諸表!$A:$A,0),W$1)), INDEX(財務諸表!$1:$1048576,MATCH($D18,財務諸表!$A:$A,0),W$1)))</f>
        <v>-119</v>
      </c>
      <c r="X18" s="56">
        <f>IF(ISERROR(INDEX(財務諸表!$1:$1048576,MATCH($D18,財務諸表!$A:$A,0),X$1)),IF(ISERROR(INDEX(財務諸表!$1:$1048576,MATCH($E18,財務諸表!$A:$A,0),X$1)),0,INDEX(財務諸表!$1:$1048576,MATCH($E18,財務諸表!$A:$A,0),X$1)),IF(INDEX(財務諸表!$1:$1048576,MATCH($D18,財務諸表!$A:$A,0),X$1)="", IF(ISERROR(INDEX(財務諸表!$1:$1048576,MATCH($E18,財務諸表!$A:$A,0),X$1)),0,INDEX(財務諸表!$1:$1048576,MATCH($E18,財務諸表!$A:$A,0),X$1)), INDEX(財務諸表!$1:$1048576,MATCH($D18,財務諸表!$A:$A,0),X$1)))</f>
        <v>-204</v>
      </c>
      <c r="Y18" s="56">
        <f>IF(ISERROR(INDEX(財務諸表!$1:$1048576,MATCH($D18,財務諸表!$A:$A,0),Y$1)),IF(ISERROR(INDEX(財務諸表!$1:$1048576,MATCH($E18,財務諸表!$A:$A,0),Y$1)),0,INDEX(財務諸表!$1:$1048576,MATCH($E18,財務諸表!$A:$A,0),Y$1)),IF(INDEX(財務諸表!$1:$1048576,MATCH($D18,財務諸表!$A:$A,0),Y$1)="", IF(ISERROR(INDEX(財務諸表!$1:$1048576,MATCH($E18,財務諸表!$A:$A,0),Y$1)),0,INDEX(財務諸表!$1:$1048576,MATCH($E18,財務諸表!$A:$A,0),Y$1)), INDEX(財務諸表!$1:$1048576,MATCH($D18,財務諸表!$A:$A,0),Y$1)))</f>
        <v>292</v>
      </c>
      <c r="Z18" s="56">
        <f>IF(ISERROR(INDEX(財務諸表!$1:$1048576,MATCH($D18,財務諸表!$A:$A,0),Z$1)),IF(ISERROR(INDEX(財務諸表!$1:$1048576,MATCH($E18,財務諸表!$A:$A,0),Z$1)),0,INDEX(財務諸表!$1:$1048576,MATCH($E18,財務諸表!$A:$A,0),Z$1)),IF(INDEX(財務諸表!$1:$1048576,MATCH($D18,財務諸表!$A:$A,0),Z$1)="", IF(ISERROR(INDEX(財務諸表!$1:$1048576,MATCH($E18,財務諸表!$A:$A,0),Z$1)),0,INDEX(財務諸表!$1:$1048576,MATCH($E18,財務諸表!$A:$A,0),Z$1)), INDEX(財務諸表!$1:$1048576,MATCH($D18,財務諸表!$A:$A,0),Z$1)))</f>
        <v>1739</v>
      </c>
      <c r="AA18" s="56">
        <f>IF(ISERROR(INDEX(財務諸表!$1:$1048576,MATCH($D18,財務諸表!$A:$A,0),AA$1)),IF(ISERROR(INDEX(財務諸表!$1:$1048576,MATCH($E18,財務諸表!$A:$A,0),AA$1)),0,INDEX(財務諸表!$1:$1048576,MATCH($E18,財務諸表!$A:$A,0),AA$1)),IF(INDEX(財務諸表!$1:$1048576,MATCH($D18,財務諸表!$A:$A,0),AA$1)="", IF(ISERROR(INDEX(財務諸表!$1:$1048576,MATCH($E18,財務諸表!$A:$A,0),AA$1)),0,INDEX(財務諸表!$1:$1048576,MATCH($E18,財務諸表!$A:$A,0),AA$1)), INDEX(財務諸表!$1:$1048576,MATCH($D18,財務諸表!$A:$A,0),AA$1)))</f>
        <v>1868</v>
      </c>
      <c r="AB18" s="56">
        <f>IF(ISERROR(INDEX(財務諸表!$1:$1048576,MATCH($D18,財務諸表!$A:$A,0),AB$1)),IF(ISERROR(INDEX(財務諸表!$1:$1048576,MATCH($E18,財務諸表!$A:$A,0),AB$1)),0,INDEX(財務諸表!$1:$1048576,MATCH($E18,財務諸表!$A:$A,0),AB$1)),IF(INDEX(財務諸表!$1:$1048576,MATCH($D18,財務諸表!$A:$A,0),AB$1)="", IF(ISERROR(INDEX(財務諸表!$1:$1048576,MATCH($E18,財務諸表!$A:$A,0),AB$1)),0,INDEX(財務諸表!$1:$1048576,MATCH($E18,財務諸表!$A:$A,0),AB$1)), INDEX(財務諸表!$1:$1048576,MATCH($D18,財務諸表!$A:$A,0),AB$1)))</f>
        <v>1176</v>
      </c>
      <c r="AC18" s="56">
        <f>IF(ISERROR(INDEX(財務諸表!$1:$1048576,MATCH($D18,財務諸表!$A:$A,0),AC$1)),IF(ISERROR(INDEX(財務諸表!$1:$1048576,MATCH($E18,財務諸表!$A:$A,0),AC$1)),0,INDEX(財務諸表!$1:$1048576,MATCH($E18,財務諸表!$A:$A,0),AC$1)),IF(INDEX(財務諸表!$1:$1048576,MATCH($D18,財務諸表!$A:$A,0),AC$1)="", IF(ISERROR(INDEX(財務諸表!$1:$1048576,MATCH($E18,財務諸表!$A:$A,0),AC$1)),0,INDEX(財務諸表!$1:$1048576,MATCH($E18,財務諸表!$A:$A,0),AC$1)), INDEX(財務諸表!$1:$1048576,MATCH($D18,財務諸表!$A:$A,0),AC$1)))</f>
        <v>2421</v>
      </c>
      <c r="AD18" s="56">
        <f>IF(ISERROR(INDEX(財務諸表!$1:$1048576,MATCH($D18,財務諸表!$A:$A,0),AD$1)),IF(ISERROR(INDEX(財務諸表!$1:$1048576,MATCH($E18,財務諸表!$A:$A,0),AD$1)),0,INDEX(財務諸表!$1:$1048576,MATCH($E18,財務諸表!$A:$A,0),AD$1)),IF(INDEX(財務諸表!$1:$1048576,MATCH($D18,財務諸表!$A:$A,0),AD$1)="", IF(ISERROR(INDEX(財務諸表!$1:$1048576,MATCH($E18,財務諸表!$A:$A,0),AD$1)),0,INDEX(財務諸表!$1:$1048576,MATCH($E18,財務諸表!$A:$A,0),AD$1)), INDEX(財務諸表!$1:$1048576,MATCH($D18,財務諸表!$A:$A,0),AD$1)))</f>
        <v>6681</v>
      </c>
      <c r="AE18" s="56">
        <f>IF(ISERROR(INDEX(財務諸表!$1:$1048576,MATCH($D18,財務諸表!$A:$A,0),AE$1)),IF(ISERROR(INDEX(財務諸表!$1:$1048576,MATCH($E18,財務諸表!$A:$A,0),AE$1)),0,INDEX(財務諸表!$1:$1048576,MATCH($E18,財務諸表!$A:$A,0),AE$1)),IF(INDEX(財務諸表!$1:$1048576,MATCH($D18,財務諸表!$A:$A,0),AE$1)="", IF(ISERROR(INDEX(財務諸表!$1:$1048576,MATCH($E18,財務諸表!$A:$A,0),AE$1)),0,INDEX(財務諸表!$1:$1048576,MATCH($E18,財務諸表!$A:$A,0),AE$1)), INDEX(財務諸表!$1:$1048576,MATCH($D18,財務諸表!$A:$A,0),AE$1)))</f>
        <v>1770</v>
      </c>
      <c r="AF18" s="56">
        <f>IF(ISERROR(INDEX(財務諸表!$1:$1048576,MATCH($D18,財務諸表!$A:$A,0),AF$1)),IF(ISERROR(INDEX(財務諸表!$1:$1048576,MATCH($E18,財務諸表!$A:$A,0),AF$1)),0,INDEX(財務諸表!$1:$1048576,MATCH($E18,財務諸表!$A:$A,0),AF$1)),IF(INDEX(財務諸表!$1:$1048576,MATCH($D18,財務諸表!$A:$A,0),AF$1)="", IF(ISERROR(INDEX(財務諸表!$1:$1048576,MATCH($E18,財務諸表!$A:$A,0),AF$1)),0,INDEX(財務諸表!$1:$1048576,MATCH($E18,財務諸表!$A:$A,0),AF$1)), INDEX(財務諸表!$1:$1048576,MATCH($D18,財務諸表!$A:$A,0),AF$1)))</f>
        <v>2581</v>
      </c>
      <c r="AG18" s="56">
        <f>IF(ISERROR(INDEX(財務諸表!$1:$1048576,MATCH($D18,財務諸表!$A:$A,0),AG$1)),IF(ISERROR(INDEX(財務諸表!$1:$1048576,MATCH($E18,財務諸表!$A:$A,0),AG$1)),0,INDEX(財務諸表!$1:$1048576,MATCH($E18,財務諸表!$A:$A,0),AG$1)),IF(INDEX(財務諸表!$1:$1048576,MATCH($D18,財務諸表!$A:$A,0),AG$1)="", IF(ISERROR(INDEX(財務諸表!$1:$1048576,MATCH($E18,財務諸表!$A:$A,0),AG$1)),0,INDEX(財務諸表!$1:$1048576,MATCH($E18,財務諸表!$A:$A,0),AG$1)), INDEX(財務諸表!$1:$1048576,MATCH($D18,財務諸表!$A:$A,0),AG$1)))</f>
        <v>2329</v>
      </c>
      <c r="AH18" s="56">
        <f>IF(ISERROR(INDEX(財務諸表!$1:$1048576,MATCH($D18,財務諸表!$A:$A,0),AH$1)),IF(ISERROR(INDEX(財務諸表!$1:$1048576,MATCH($E18,財務諸表!$A:$A,0),AH$1)),0,INDEX(財務諸表!$1:$1048576,MATCH($E18,財務諸表!$A:$A,0),AH$1)),IF(INDEX(財務諸表!$1:$1048576,MATCH($D18,財務諸表!$A:$A,0),AH$1)="", IF(ISERROR(INDEX(財務諸表!$1:$1048576,MATCH($E18,財務諸表!$A:$A,0),AH$1)),0,INDEX(財務諸表!$1:$1048576,MATCH($E18,財務諸表!$A:$A,0),AH$1)), INDEX(財務諸表!$1:$1048576,MATCH($D18,財務諸表!$A:$A,0),AH$1)))</f>
        <v>1557</v>
      </c>
      <c r="AI18" s="56">
        <f>IF(ISERROR(INDEX(財務諸表!$1:$1048576,MATCH($D18,財務諸表!$A:$A,0),AI$1)),IF(ISERROR(INDEX(財務諸表!$1:$1048576,MATCH($E18,財務諸表!$A:$A,0),AI$1)),0,INDEX(財務諸表!$1:$1048576,MATCH($E18,財務諸表!$A:$A,0),AI$1)),IF(INDEX(財務諸表!$1:$1048576,MATCH($D18,財務諸表!$A:$A,0),AI$1)="", IF(ISERROR(INDEX(財務諸表!$1:$1048576,MATCH($E18,財務諸表!$A:$A,0),AI$1)),0,INDEX(財務諸表!$1:$1048576,MATCH($E18,財務諸表!$A:$A,0),AI$1)), INDEX(財務諸表!$1:$1048576,MATCH($D18,財務諸表!$A:$A,0),AI$1)))</f>
        <v>2841</v>
      </c>
      <c r="AJ18" s="56">
        <f>IF(ISERROR(INDEX(財務諸表!$1:$1048576,MATCH($D18,財務諸表!$A:$A,0),AJ$1)),IF(ISERROR(INDEX(財務諸表!$1:$1048576,MATCH($E18,財務諸表!$A:$A,0),AJ$1)),0,INDEX(財務諸表!$1:$1048576,MATCH($E18,財務諸表!$A:$A,0),AJ$1)),IF(INDEX(財務諸表!$1:$1048576,MATCH($D18,財務諸表!$A:$A,0),AJ$1)="", IF(ISERROR(INDEX(財務諸表!$1:$1048576,MATCH($E18,財務諸表!$A:$A,0),AJ$1)),0,INDEX(財務諸表!$1:$1048576,MATCH($E18,財務諸表!$A:$A,0),AJ$1)), INDEX(財務諸表!$1:$1048576,MATCH($D18,財務諸表!$A:$A,0),AJ$1)))</f>
        <v>2926</v>
      </c>
      <c r="AK18" s="56"/>
    </row>
    <row r="19" spans="1:37" s="25" customFormat="1">
      <c r="A19" s="50"/>
      <c r="B19" s="20" t="s">
        <v>308</v>
      </c>
      <c r="C19" s="21" t="s">
        <v>335</v>
      </c>
      <c r="D19" s="22" t="s">
        <v>313</v>
      </c>
      <c r="E19" s="23" t="s">
        <v>313</v>
      </c>
      <c r="F19" s="24">
        <f t="shared" ref="F19:K19" si="15">IF(ISERROR(F18/F17),"-",(F18/F17))</f>
        <v>0.34929020995084303</v>
      </c>
      <c r="G19" s="24">
        <f t="shared" si="15"/>
        <v>0.35016800206771775</v>
      </c>
      <c r="H19" s="24">
        <f t="shared" si="15"/>
        <v>4.6918198080988779E-2</v>
      </c>
      <c r="I19" s="24">
        <f t="shared" si="15"/>
        <v>-0.17165829145728642</v>
      </c>
      <c r="J19" s="24">
        <f t="shared" si="15"/>
        <v>0.83060931409423511</v>
      </c>
      <c r="K19" s="24">
        <f t="shared" si="15"/>
        <v>0.31952364327553434</v>
      </c>
      <c r="L19" s="24"/>
      <c r="M19" s="24"/>
      <c r="N19" s="24"/>
      <c r="O19" s="45"/>
      <c r="P19" s="24">
        <f t="shared" ref="P19:AJ19" si="16">IF(ISERROR(P18/P17),"-",(P18/P17))</f>
        <v>0.42555040556199303</v>
      </c>
      <c r="Q19" s="24">
        <f t="shared" si="16"/>
        <v>0.45977571916138471</v>
      </c>
      <c r="R19" s="24">
        <f t="shared" si="16"/>
        <v>0.28732437857032578</v>
      </c>
      <c r="S19" s="24">
        <f t="shared" si="16"/>
        <v>0.43565626336041041</v>
      </c>
      <c r="T19" s="24">
        <f t="shared" si="16"/>
        <v>0.26429895877906145</v>
      </c>
      <c r="U19" s="24">
        <f t="shared" si="16"/>
        <v>0.14404720583130856</v>
      </c>
      <c r="V19" s="24">
        <f t="shared" si="16"/>
        <v>2.357435970001415E-2</v>
      </c>
      <c r="W19" s="24">
        <f t="shared" si="16"/>
        <v>2.4515863205603627E-2</v>
      </c>
      <c r="X19" s="24">
        <f t="shared" si="16"/>
        <v>4.606005870399639E-2</v>
      </c>
      <c r="Y19" s="24">
        <f t="shared" si="16"/>
        <v>-8.4883720930232553E-2</v>
      </c>
      <c r="Z19" s="24">
        <f t="shared" si="16"/>
        <v>0.6271186440677966</v>
      </c>
      <c r="AA19" s="24">
        <f t="shared" si="16"/>
        <v>0.79760888129803587</v>
      </c>
      <c r="AB19" s="24">
        <f t="shared" si="16"/>
        <v>16.56338028169014</v>
      </c>
      <c r="AC19" s="24">
        <f t="shared" si="16"/>
        <v>0.45125815470643055</v>
      </c>
      <c r="AD19" s="24">
        <f t="shared" si="16"/>
        <v>0.97604090577063551</v>
      </c>
      <c r="AE19" s="24">
        <f t="shared" si="16"/>
        <v>0.35982923358406183</v>
      </c>
      <c r="AF19" s="24">
        <f t="shared" si="16"/>
        <v>0.34821910415542362</v>
      </c>
      <c r="AG19" s="24">
        <f t="shared" si="16"/>
        <v>0.24152234781706938</v>
      </c>
      <c r="AH19" s="24">
        <f t="shared" si="16"/>
        <v>0.40919842312746385</v>
      </c>
      <c r="AI19" s="24">
        <f t="shared" si="16"/>
        <v>0.35839535763845087</v>
      </c>
      <c r="AJ19" s="24">
        <f t="shared" si="16"/>
        <v>0.42715328467153285</v>
      </c>
      <c r="AK19" s="24"/>
    </row>
    <row r="20" spans="1:37" s="54" customFormat="1">
      <c r="A20" s="53"/>
      <c r="B20" s="54" t="s">
        <v>308</v>
      </c>
      <c r="C20" s="55" t="s">
        <v>336</v>
      </c>
      <c r="D20" s="54" t="s">
        <v>337</v>
      </c>
      <c r="E20" s="55" t="s">
        <v>313</v>
      </c>
      <c r="F20" s="56">
        <f>IF(ISERROR(INDEX(財務諸表!$1:$1048576,MATCH($D20,財務諸表!$A:$A,0),F$1)),IF(ISERROR(INDEX(財務諸表!$1:$1048576,MATCH($E20,財務諸表!$A:$A,0),F$1)),0,INDEX(財務諸表!$1:$1048576,MATCH($E20,財務諸表!$A:$A,0),F$1)),IF(INDEX(財務諸表!$1:$1048576,MATCH($D20,財務諸表!$A:$A,0),F$1)="", IF(ISERROR(INDEX(財務諸表!$1:$1048576,MATCH($E20,財務諸表!$A:$A,0),F$1)),0,INDEX(財務諸表!$1:$1048576,MATCH($E20,財務諸表!$A:$A,0),F$1)), INDEX(財務諸表!$1:$1048576,MATCH($D20,財務諸表!$A:$A,0),F$1)))</f>
        <v>312</v>
      </c>
      <c r="G20" s="56">
        <f>IF(ISERROR(INDEX(財務諸表!$1:$1048576,MATCH($D20,財務諸表!$A:$A,0),G$1)),IF(ISERROR(INDEX(財務諸表!$1:$1048576,MATCH($E20,財務諸表!$A:$A,0),G$1)),0,INDEX(財務諸表!$1:$1048576,MATCH($E20,財務諸表!$A:$A,0),G$1)),IF(INDEX(財務諸表!$1:$1048576,MATCH($D20,財務諸表!$A:$A,0),G$1)="", IF(ISERROR(INDEX(財務諸表!$1:$1048576,MATCH($E20,財務諸表!$A:$A,0),G$1)),0,INDEX(財務諸表!$1:$1048576,MATCH($E20,財務諸表!$A:$A,0),G$1)), INDEX(財務諸表!$1:$1048576,MATCH($D20,財務諸表!$A:$A,0),G$1)))</f>
        <v>222</v>
      </c>
      <c r="H20" s="56">
        <f>IF(ISERROR(INDEX(財務諸表!$1:$1048576,MATCH($D20,財務諸表!$A:$A,0),H$1)),IF(ISERROR(INDEX(財務諸表!$1:$1048576,MATCH($E20,財務諸表!$A:$A,0),H$1)),0,INDEX(財務諸表!$1:$1048576,MATCH($E20,財務諸表!$A:$A,0),H$1)),IF(INDEX(財務諸表!$1:$1048576,MATCH($D20,財務諸表!$A:$A,0),H$1)="", IF(ISERROR(INDEX(財務諸表!$1:$1048576,MATCH($E20,財務諸表!$A:$A,0),H$1)),0,INDEX(財務諸表!$1:$1048576,MATCH($E20,財務諸表!$A:$A,0),H$1)), INDEX(財務諸表!$1:$1048576,MATCH($D20,財務諸表!$A:$A,0),H$1)))</f>
        <v>-231</v>
      </c>
      <c r="I20" s="56">
        <f>IF(ISERROR(INDEX(財務諸表!$1:$1048576,MATCH($D20,財務諸表!$A:$A,0),I$1)),IF(ISERROR(INDEX(財務諸表!$1:$1048576,MATCH($E20,財務諸表!$A:$A,0),I$1)),0,INDEX(財務諸表!$1:$1048576,MATCH($E20,財務諸表!$A:$A,0),I$1)),IF(INDEX(財務諸表!$1:$1048576,MATCH($D20,財務諸表!$A:$A,0),I$1)="", IF(ISERROR(INDEX(財務諸表!$1:$1048576,MATCH($E20,財務諸表!$A:$A,0),I$1)),0,INDEX(財務諸表!$1:$1048576,MATCH($E20,財務諸表!$A:$A,0),I$1)), INDEX(財務諸表!$1:$1048576,MATCH($D20,財務諸表!$A:$A,0),I$1)))</f>
        <v>0</v>
      </c>
      <c r="J20" s="56">
        <f>IF(ISERROR(INDEX(財務諸表!$1:$1048576,MATCH($D20,財務諸表!$A:$A,0),J$1)),IF(ISERROR(INDEX(財務諸表!$1:$1048576,MATCH($E20,財務諸表!$A:$A,0),J$1)),0,INDEX(財務諸表!$1:$1048576,MATCH($E20,財務諸表!$A:$A,0),J$1)),IF(INDEX(財務諸表!$1:$1048576,MATCH($D20,財務諸表!$A:$A,0),J$1)="", IF(ISERROR(INDEX(財務諸表!$1:$1048576,MATCH($E20,財務諸表!$A:$A,0),J$1)),0,INDEX(財務諸表!$1:$1048576,MATCH($E20,財務諸表!$A:$A,0),J$1)), INDEX(財務諸表!$1:$1048576,MATCH($D20,財務諸表!$A:$A,0),J$1)))</f>
        <v>0</v>
      </c>
      <c r="K20" s="56">
        <f>IF(ISERROR(INDEX(財務諸表!$1:$1048576,MATCH($D20,財務諸表!$A:$A,0),K$1)),IF(ISERROR(INDEX(財務諸表!$1:$1048576,MATCH($E20,財務諸表!$A:$A,0),K$1)),0,INDEX(財務諸表!$1:$1048576,MATCH($E20,財務諸表!$A:$A,0),K$1)),IF(INDEX(財務諸表!$1:$1048576,MATCH($D20,財務諸表!$A:$A,0),K$1)="", IF(ISERROR(INDEX(財務諸表!$1:$1048576,MATCH($E20,財務諸表!$A:$A,0),K$1)),0,INDEX(財務諸表!$1:$1048576,MATCH($E20,財務諸表!$A:$A,0),K$1)), INDEX(財務諸表!$1:$1048576,MATCH($D20,財務諸表!$A:$A,0),K$1)))</f>
        <v>0</v>
      </c>
      <c r="L20" s="94"/>
      <c r="M20" s="56"/>
      <c r="N20" s="56"/>
      <c r="O20" s="57"/>
      <c r="P20" s="56">
        <f>IF(ISERROR(INDEX(財務諸表!$1:$1048576,MATCH($D20,財務諸表!$A:$A,0),P$1)),IF(ISERROR(INDEX(財務諸表!$1:$1048576,MATCH($E20,財務諸表!$A:$A,0),P$1)),0,INDEX(財務諸表!$1:$1048576,MATCH($E20,財務諸表!$A:$A,0),P$1)),IF(INDEX(財務諸表!$1:$1048576,MATCH($D20,財務諸表!$A:$A,0),P$1)="", IF(ISERROR(INDEX(財務諸表!$1:$1048576,MATCH($E20,財務諸表!$A:$A,0),P$1)),0,INDEX(財務諸表!$1:$1048576,MATCH($E20,財務諸表!$A:$A,0),P$1)), INDEX(財務諸表!$1:$1048576,MATCH($D20,財務諸表!$A:$A,0),P$1)))</f>
        <v>32</v>
      </c>
      <c r="Q20" s="56">
        <f>IF(ISERROR(INDEX(財務諸表!$1:$1048576,MATCH($D20,財務諸表!$A:$A,0),Q$1)),IF(ISERROR(INDEX(財務諸表!$1:$1048576,MATCH($E20,財務諸表!$A:$A,0),Q$1)),0,INDEX(財務諸表!$1:$1048576,MATCH($E20,財務諸表!$A:$A,0),Q$1)),IF(INDEX(財務諸表!$1:$1048576,MATCH($D20,財務諸表!$A:$A,0),Q$1)="", IF(ISERROR(INDEX(財務諸表!$1:$1048576,MATCH($E20,財務諸表!$A:$A,0),Q$1)),0,INDEX(財務諸表!$1:$1048576,MATCH($E20,財務諸表!$A:$A,0),Q$1)), INDEX(財務諸表!$1:$1048576,MATCH($D20,財務諸表!$A:$A,0),Q$1)))</f>
        <v>39</v>
      </c>
      <c r="R20" s="56">
        <f>IF(ISERROR(INDEX(財務諸表!$1:$1048576,MATCH($D20,財務諸表!$A:$A,0),R$1)),IF(ISERROR(INDEX(財務諸表!$1:$1048576,MATCH($E20,財務諸表!$A:$A,0),R$1)),0,INDEX(財務諸表!$1:$1048576,MATCH($E20,財務諸表!$A:$A,0),R$1)),IF(INDEX(財務諸表!$1:$1048576,MATCH($D20,財務諸表!$A:$A,0),R$1)="", IF(ISERROR(INDEX(財務諸表!$1:$1048576,MATCH($E20,財務諸表!$A:$A,0),R$1)),0,INDEX(財務諸表!$1:$1048576,MATCH($E20,財務諸表!$A:$A,0),R$1)), INDEX(財務諸表!$1:$1048576,MATCH($D20,財務諸表!$A:$A,0),R$1)))</f>
        <v>73</v>
      </c>
      <c r="S20" s="56">
        <f>IF(ISERROR(INDEX(財務諸表!$1:$1048576,MATCH($D20,財務諸表!$A:$A,0),S$1)),IF(ISERROR(INDEX(財務諸表!$1:$1048576,MATCH($E20,財務諸表!$A:$A,0),S$1)),0,INDEX(財務諸表!$1:$1048576,MATCH($E20,財務諸表!$A:$A,0),S$1)),IF(INDEX(財務諸表!$1:$1048576,MATCH($D20,財務諸表!$A:$A,0),S$1)="", IF(ISERROR(INDEX(財務諸表!$1:$1048576,MATCH($E20,財務諸表!$A:$A,0),S$1)),0,INDEX(財務諸表!$1:$1048576,MATCH($E20,財務諸表!$A:$A,0),S$1)), INDEX(財務諸表!$1:$1048576,MATCH($D20,財務諸表!$A:$A,0),S$1)))</f>
        <v>71</v>
      </c>
      <c r="T20" s="56">
        <f>IF(ISERROR(INDEX(財務諸表!$1:$1048576,MATCH($D20,財務諸表!$A:$A,0),T$1)),IF(ISERROR(INDEX(財務諸表!$1:$1048576,MATCH($E20,財務諸表!$A:$A,0),T$1)),0,INDEX(財務諸表!$1:$1048576,MATCH($E20,財務諸表!$A:$A,0),T$1)),IF(INDEX(財務諸表!$1:$1048576,MATCH($D20,財務諸表!$A:$A,0),T$1)="", IF(ISERROR(INDEX(財務諸表!$1:$1048576,MATCH($E20,財務諸表!$A:$A,0),T$1)),0,INDEX(財務諸表!$1:$1048576,MATCH($E20,財務諸表!$A:$A,0),T$1)), INDEX(財務諸表!$1:$1048576,MATCH($D20,財務諸表!$A:$A,0),T$1)))</f>
        <v>0</v>
      </c>
      <c r="U20" s="56">
        <f>IF(ISERROR(INDEX(財務諸表!$1:$1048576,MATCH($D20,財務諸表!$A:$A,0),U$1)),IF(ISERROR(INDEX(財務諸表!$1:$1048576,MATCH($E20,財務諸表!$A:$A,0),U$1)),0,INDEX(財務諸表!$1:$1048576,MATCH($E20,財務諸表!$A:$A,0),U$1)),IF(INDEX(財務諸表!$1:$1048576,MATCH($D20,財務諸表!$A:$A,0),U$1)="", IF(ISERROR(INDEX(財務諸表!$1:$1048576,MATCH($E20,財務諸表!$A:$A,0),U$1)),0,INDEX(財務諸表!$1:$1048576,MATCH($E20,財務諸表!$A:$A,0),U$1)), INDEX(財務諸表!$1:$1048576,MATCH($D20,財務諸表!$A:$A,0),U$1)))</f>
        <v>-219</v>
      </c>
      <c r="V20" s="56">
        <f>IF(ISERROR(INDEX(財務諸表!$1:$1048576,MATCH($D20,財務諸表!$A:$A,0),V$1)),IF(ISERROR(INDEX(財務諸表!$1:$1048576,MATCH($E20,財務諸表!$A:$A,0),V$1)),0,INDEX(財務諸表!$1:$1048576,MATCH($E20,財務諸表!$A:$A,0),V$1)),IF(INDEX(財務諸表!$1:$1048576,MATCH($D20,財務諸表!$A:$A,0),V$1)="", IF(ISERROR(INDEX(財務諸表!$1:$1048576,MATCH($E20,財務諸表!$A:$A,0),V$1)),0,INDEX(財務諸表!$1:$1048576,MATCH($E20,財務諸表!$A:$A,0),V$1)), INDEX(財務諸表!$1:$1048576,MATCH($D20,財務諸表!$A:$A,0),V$1)))</f>
        <v>-83</v>
      </c>
      <c r="W20" s="56">
        <f>IF(ISERROR(INDEX(財務諸表!$1:$1048576,MATCH($D20,財務諸表!$A:$A,0),W$1)),IF(ISERROR(INDEX(財務諸表!$1:$1048576,MATCH($E20,財務諸表!$A:$A,0),W$1)),0,INDEX(財務諸表!$1:$1048576,MATCH($E20,財務諸表!$A:$A,0),W$1)),IF(INDEX(財務諸表!$1:$1048576,MATCH($D20,財務諸表!$A:$A,0),W$1)="", IF(ISERROR(INDEX(財務諸表!$1:$1048576,MATCH($E20,財務諸表!$A:$A,0),W$1)),0,INDEX(財務諸表!$1:$1048576,MATCH($E20,財務諸表!$A:$A,0),W$1)), INDEX(財務諸表!$1:$1048576,MATCH($D20,財務諸表!$A:$A,0),W$1)))</f>
        <v>0</v>
      </c>
      <c r="X20" s="56">
        <f>IF(ISERROR(INDEX(財務諸表!$1:$1048576,MATCH($D20,財務諸表!$A:$A,0),X$1)),IF(ISERROR(INDEX(財務諸表!$1:$1048576,MATCH($E20,財務諸表!$A:$A,0),X$1)),0,INDEX(財務諸表!$1:$1048576,MATCH($E20,財務諸表!$A:$A,0),X$1)),IF(INDEX(財務諸表!$1:$1048576,MATCH($D20,財務諸表!$A:$A,0),X$1)="", IF(ISERROR(INDEX(財務諸表!$1:$1048576,MATCH($E20,財務諸表!$A:$A,0),X$1)),0,INDEX(財務諸表!$1:$1048576,MATCH($E20,財務諸表!$A:$A,0),X$1)), INDEX(財務諸表!$1:$1048576,MATCH($D20,財務諸表!$A:$A,0),X$1)))</f>
        <v>0</v>
      </c>
      <c r="Y20" s="56">
        <f>IF(ISERROR(INDEX(財務諸表!$1:$1048576,MATCH($D20,財務諸表!$A:$A,0),Y$1)),IF(ISERROR(INDEX(財務諸表!$1:$1048576,MATCH($E20,財務諸表!$A:$A,0),Y$1)),0,INDEX(財務諸表!$1:$1048576,MATCH($E20,財務諸表!$A:$A,0),Y$1)),IF(INDEX(財務諸表!$1:$1048576,MATCH($D20,財務諸表!$A:$A,0),Y$1)="", IF(ISERROR(INDEX(財務諸表!$1:$1048576,MATCH($E20,財務諸表!$A:$A,0),Y$1)),0,INDEX(財務諸表!$1:$1048576,MATCH($E20,財務諸表!$A:$A,0),Y$1)), INDEX(財務諸表!$1:$1048576,MATCH($D20,財務諸表!$A:$A,0),Y$1)))</f>
        <v>0</v>
      </c>
      <c r="Z20" s="56">
        <f>IF(ISERROR(INDEX(財務諸表!$1:$1048576,MATCH($D20,財務諸表!$A:$A,0),Z$1)),IF(ISERROR(INDEX(財務諸表!$1:$1048576,MATCH($E20,財務諸表!$A:$A,0),Z$1)),0,INDEX(財務諸表!$1:$1048576,MATCH($E20,財務諸表!$A:$A,0),Z$1)),IF(INDEX(財務諸表!$1:$1048576,MATCH($D20,財務諸表!$A:$A,0),Z$1)="", IF(ISERROR(INDEX(財務諸表!$1:$1048576,MATCH($E20,財務諸表!$A:$A,0),Z$1)),0,INDEX(財務諸表!$1:$1048576,MATCH($E20,財務諸表!$A:$A,0),Z$1)), INDEX(財務諸表!$1:$1048576,MATCH($D20,財務諸表!$A:$A,0),Z$1)))</f>
        <v>0</v>
      </c>
      <c r="AA20" s="56">
        <f>IF(ISERROR(INDEX(財務諸表!$1:$1048576,MATCH($D20,財務諸表!$A:$A,0),AA$1)),IF(ISERROR(INDEX(財務諸表!$1:$1048576,MATCH($E20,財務諸表!$A:$A,0),AA$1)),0,INDEX(財務諸表!$1:$1048576,MATCH($E20,財務諸表!$A:$A,0),AA$1)),IF(INDEX(財務諸表!$1:$1048576,MATCH($D20,財務諸表!$A:$A,0),AA$1)="", IF(ISERROR(INDEX(財務諸表!$1:$1048576,MATCH($E20,財務諸表!$A:$A,0),AA$1)),0,INDEX(財務諸表!$1:$1048576,MATCH($E20,財務諸表!$A:$A,0),AA$1)), INDEX(財務諸表!$1:$1048576,MATCH($D20,財務諸表!$A:$A,0),AA$1)))</f>
        <v>0</v>
      </c>
      <c r="AB20" s="56">
        <f>IF(ISERROR(INDEX(財務諸表!$1:$1048576,MATCH($D20,財務諸表!$A:$A,0),AB$1)),IF(ISERROR(INDEX(財務諸表!$1:$1048576,MATCH($E20,財務諸表!$A:$A,0),AB$1)),0,INDEX(財務諸表!$1:$1048576,MATCH($E20,財務諸表!$A:$A,0),AB$1)),IF(INDEX(財務諸表!$1:$1048576,MATCH($D20,財務諸表!$A:$A,0),AB$1)="", IF(ISERROR(INDEX(財務諸表!$1:$1048576,MATCH($E20,財務諸表!$A:$A,0),AB$1)),0,INDEX(財務諸表!$1:$1048576,MATCH($E20,財務諸表!$A:$A,0),AB$1)), INDEX(財務諸表!$1:$1048576,MATCH($D20,財務諸表!$A:$A,0),AB$1)))</f>
        <v>0</v>
      </c>
      <c r="AC20" s="56">
        <f>IF(ISERROR(INDEX(財務諸表!$1:$1048576,MATCH($D20,財務諸表!$A:$A,0),AC$1)),IF(ISERROR(INDEX(財務諸表!$1:$1048576,MATCH($E20,財務諸表!$A:$A,0),AC$1)),0,INDEX(財務諸表!$1:$1048576,MATCH($E20,財務諸表!$A:$A,0),AC$1)),IF(INDEX(財務諸表!$1:$1048576,MATCH($D20,財務諸表!$A:$A,0),AC$1)="", IF(ISERROR(INDEX(財務諸表!$1:$1048576,MATCH($E20,財務諸表!$A:$A,0),AC$1)),0,INDEX(財務諸表!$1:$1048576,MATCH($E20,財務諸表!$A:$A,0),AC$1)), INDEX(財務諸表!$1:$1048576,MATCH($D20,財務諸表!$A:$A,0),AC$1)))</f>
        <v>0</v>
      </c>
      <c r="AD20" s="56">
        <f>IF(ISERROR(INDEX(財務諸表!$1:$1048576,MATCH($D20,財務諸表!$A:$A,0),AD$1)),IF(ISERROR(INDEX(財務諸表!$1:$1048576,MATCH($E20,財務諸表!$A:$A,0),AD$1)),0,INDEX(財務諸表!$1:$1048576,MATCH($E20,財務諸表!$A:$A,0),AD$1)),IF(INDEX(財務諸表!$1:$1048576,MATCH($D20,財務諸表!$A:$A,0),AD$1)="", IF(ISERROR(INDEX(財務諸表!$1:$1048576,MATCH($E20,財務諸表!$A:$A,0),AD$1)),0,INDEX(財務諸表!$1:$1048576,MATCH($E20,財務諸表!$A:$A,0),AD$1)), INDEX(財務諸表!$1:$1048576,MATCH($D20,財務諸表!$A:$A,0),AD$1)))</f>
        <v>0</v>
      </c>
      <c r="AE20" s="56">
        <f>IF(ISERROR(INDEX(財務諸表!$1:$1048576,MATCH($D20,財務諸表!$A:$A,0),AE$1)),IF(ISERROR(INDEX(財務諸表!$1:$1048576,MATCH($E20,財務諸表!$A:$A,0),AE$1)),0,INDEX(財務諸表!$1:$1048576,MATCH($E20,財務諸表!$A:$A,0),AE$1)),IF(INDEX(財務諸表!$1:$1048576,MATCH($D20,財務諸表!$A:$A,0),AE$1)="", IF(ISERROR(INDEX(財務諸表!$1:$1048576,MATCH($E20,財務諸表!$A:$A,0),AE$1)),0,INDEX(財務諸表!$1:$1048576,MATCH($E20,財務諸表!$A:$A,0),AE$1)), INDEX(財務諸表!$1:$1048576,MATCH($D20,財務諸表!$A:$A,0),AE$1)))</f>
        <v>0</v>
      </c>
      <c r="AF20" s="56">
        <f>IF(ISERROR(INDEX(財務諸表!$1:$1048576,MATCH($D20,財務諸表!$A:$A,0),AF$1)),IF(ISERROR(INDEX(財務諸表!$1:$1048576,MATCH($E20,財務諸表!$A:$A,0),AF$1)),0,INDEX(財務諸表!$1:$1048576,MATCH($E20,財務諸表!$A:$A,0),AF$1)),IF(INDEX(財務諸表!$1:$1048576,MATCH($D20,財務諸表!$A:$A,0),AF$1)="", IF(ISERROR(INDEX(財務諸表!$1:$1048576,MATCH($E20,財務諸表!$A:$A,0),AF$1)),0,INDEX(財務諸表!$1:$1048576,MATCH($E20,財務諸表!$A:$A,0),AF$1)), INDEX(財務諸表!$1:$1048576,MATCH($D20,財務諸表!$A:$A,0),AF$1)))</f>
        <v>0</v>
      </c>
      <c r="AG20" s="56">
        <f>IF(ISERROR(INDEX(財務諸表!$1:$1048576,MATCH($D20,財務諸表!$A:$A,0),AG$1)),IF(ISERROR(INDEX(財務諸表!$1:$1048576,MATCH($E20,財務諸表!$A:$A,0),AG$1)),0,INDEX(財務諸表!$1:$1048576,MATCH($E20,財務諸表!$A:$A,0),AG$1)),IF(INDEX(財務諸表!$1:$1048576,MATCH($D20,財務諸表!$A:$A,0),AG$1)="", IF(ISERROR(INDEX(財務諸表!$1:$1048576,MATCH($E20,財務諸表!$A:$A,0),AG$1)),0,INDEX(財務諸表!$1:$1048576,MATCH($E20,財務諸表!$A:$A,0),AG$1)), INDEX(財務諸表!$1:$1048576,MATCH($D20,財務諸表!$A:$A,0),AG$1)))</f>
        <v>0</v>
      </c>
      <c r="AH20" s="56">
        <f>IF(ISERROR(INDEX(財務諸表!$1:$1048576,MATCH($D20,財務諸表!$A:$A,0),AH$1)),IF(ISERROR(INDEX(財務諸表!$1:$1048576,MATCH($E20,財務諸表!$A:$A,0),AH$1)),0,INDEX(財務諸表!$1:$1048576,MATCH($E20,財務諸表!$A:$A,0),AH$1)),IF(INDEX(財務諸表!$1:$1048576,MATCH($D20,財務諸表!$A:$A,0),AH$1)="", IF(ISERROR(INDEX(財務諸表!$1:$1048576,MATCH($E20,財務諸表!$A:$A,0),AH$1)),0,INDEX(財務諸表!$1:$1048576,MATCH($E20,財務諸表!$A:$A,0),AH$1)), INDEX(財務諸表!$1:$1048576,MATCH($D20,財務諸表!$A:$A,0),AH$1)))</f>
        <v>0</v>
      </c>
      <c r="AI20" s="56">
        <f>IF(ISERROR(INDEX(財務諸表!$1:$1048576,MATCH($D20,財務諸表!$A:$A,0),AI$1)),IF(ISERROR(INDEX(財務諸表!$1:$1048576,MATCH($E20,財務諸表!$A:$A,0),AI$1)),0,INDEX(財務諸表!$1:$1048576,MATCH($E20,財務諸表!$A:$A,0),AI$1)),IF(INDEX(財務諸表!$1:$1048576,MATCH($D20,財務諸表!$A:$A,0),AI$1)="", IF(ISERROR(INDEX(財務諸表!$1:$1048576,MATCH($E20,財務諸表!$A:$A,0),AI$1)),0,INDEX(財務諸表!$1:$1048576,MATCH($E20,財務諸表!$A:$A,0),AI$1)), INDEX(財務諸表!$1:$1048576,MATCH($D20,財務諸表!$A:$A,0),AI$1)))</f>
        <v>0</v>
      </c>
      <c r="AJ20" s="56">
        <f>IF(ISERROR(INDEX(財務諸表!$1:$1048576,MATCH($D20,財務諸表!$A:$A,0),AJ$1)),IF(ISERROR(INDEX(財務諸表!$1:$1048576,MATCH($E20,財務諸表!$A:$A,0),AJ$1)),0,INDEX(財務諸表!$1:$1048576,MATCH($E20,財務諸表!$A:$A,0),AJ$1)),IF(INDEX(財務諸表!$1:$1048576,MATCH($D20,財務諸表!$A:$A,0),AJ$1)="", IF(ISERROR(INDEX(財務諸表!$1:$1048576,MATCH($E20,財務諸表!$A:$A,0),AJ$1)),0,INDEX(財務諸表!$1:$1048576,MATCH($E20,財務諸表!$A:$A,0),AJ$1)), INDEX(財務諸表!$1:$1048576,MATCH($D20,財務諸表!$A:$A,0),AJ$1)))</f>
        <v>0</v>
      </c>
      <c r="AK20" s="56"/>
    </row>
    <row r="21" spans="1:37" s="58" customFormat="1">
      <c r="A21" s="53"/>
      <c r="B21" s="58" t="s">
        <v>308</v>
      </c>
      <c r="C21" s="71" t="s">
        <v>338</v>
      </c>
      <c r="D21" s="72" t="s">
        <v>339</v>
      </c>
      <c r="E21" s="71" t="s">
        <v>340</v>
      </c>
      <c r="F21" s="73">
        <f>IF(ISERROR(INDEX(財務諸表!$1:$1048576,MATCH($D21,財務諸表!$A:$A,0),F$1)),IF(ISERROR(INDEX(財務諸表!$1:$1048576,MATCH($E21,財務諸表!$A:$A,0),F$1)),0,INDEX(財務諸表!$1:$1048576,MATCH($E21,財務諸表!$A:$A,0),F$1)),IF(INDEX(財務諸表!$1:$1048576,MATCH($D21,財務諸表!$A:$A,0),F$1)="", IF(ISERROR(INDEX(財務諸表!$1:$1048576,MATCH($E21,財務諸表!$A:$A,0),F$1)),0,INDEX(財務諸表!$1:$1048576,MATCH($E21,財務諸表!$A:$A,0),F$1)), INDEX(財務諸表!$1:$1048576,MATCH($D21,財務諸表!$A:$A,0),F$1)))</f>
        <v>13851</v>
      </c>
      <c r="G21" s="73">
        <f>IF(ISERROR(INDEX(財務諸表!$1:$1048576,MATCH($D21,財務諸表!$A:$A,0),G$1)),IF(ISERROR(INDEX(財務諸表!$1:$1048576,MATCH($E21,財務諸表!$A:$A,0),G$1)),0,INDEX(財務諸表!$1:$1048576,MATCH($E21,財務諸表!$A:$A,0),G$1)),IF(INDEX(財務諸表!$1:$1048576,MATCH($D21,財務諸表!$A:$A,0),G$1)="", IF(ISERROR(INDEX(財務諸表!$1:$1048576,MATCH($E21,財務諸表!$A:$A,0),G$1)),0,INDEX(財務諸表!$1:$1048576,MATCH($E21,財務諸表!$A:$A,0),G$1)), INDEX(財務諸表!$1:$1048576,MATCH($D21,財務諸表!$A:$A,0),G$1)))</f>
        <v>12348</v>
      </c>
      <c r="H21" s="73">
        <f>IF(ISERROR(INDEX(財務諸表!$1:$1048576,MATCH($D21,財務諸表!$A:$A,0),H$1)),IF(ISERROR(INDEX(財務諸表!$1:$1048576,MATCH($E21,財務諸表!$A:$A,0),H$1)),0,INDEX(財務諸表!$1:$1048576,MATCH($E21,財務諸表!$A:$A,0),H$1)),IF(INDEX(財務諸表!$1:$1048576,MATCH($D21,財務諸表!$A:$A,0),H$1)="", IF(ISERROR(INDEX(財務諸表!$1:$1048576,MATCH($E21,財務諸表!$A:$A,0),H$1)),0,INDEX(財務諸表!$1:$1048576,MATCH($E21,財務諸表!$A:$A,0),H$1)), INDEX(財務諸表!$1:$1048576,MATCH($D21,財務諸表!$A:$A,0),H$1)))</f>
        <v>-46652</v>
      </c>
      <c r="I21" s="73">
        <f>IF(ISERROR(INDEX(財務諸表!$1:$1048576,MATCH($D21,財務諸表!$A:$A,0),I$1)),IF(ISERROR(INDEX(財務諸表!$1:$1048576,MATCH($E21,財務諸表!$A:$A,0),I$1)),0,INDEX(財務諸表!$1:$1048576,MATCH($E21,財務諸表!$A:$A,0),I$1)),IF(INDEX(財務諸表!$1:$1048576,MATCH($D21,財務諸表!$A:$A,0),I$1)="", IF(ISERROR(INDEX(財務諸表!$1:$1048576,MATCH($E21,財務諸表!$A:$A,0),I$1)),0,INDEX(財務諸表!$1:$1048576,MATCH($E21,財務諸表!$A:$A,0),I$1)), INDEX(財務諸表!$1:$1048576,MATCH($D21,財務諸表!$A:$A,0),I$1)))</f>
        <v>-11658</v>
      </c>
      <c r="J21" s="73">
        <f>IF(ISERROR(INDEX(財務諸表!$1:$1048576,MATCH($D21,財務諸表!$A:$A,0),J$1)),IF(ISERROR(INDEX(財務諸表!$1:$1048576,MATCH($E21,財務諸表!$A:$A,0),J$1)),0,INDEX(財務諸表!$1:$1048576,MATCH($E21,財務諸表!$A:$A,0),J$1)),IF(INDEX(財務諸表!$1:$1048576,MATCH($D21,財務諸表!$A:$A,0),J$1)="", IF(ISERROR(INDEX(財務諸表!$1:$1048576,MATCH($E21,財務諸表!$A:$A,0),J$1)),0,INDEX(財務諸表!$1:$1048576,MATCH($E21,財務諸表!$A:$A,0),J$1)), INDEX(財務諸表!$1:$1048576,MATCH($D21,財務諸表!$A:$A,0),J$1)))</f>
        <v>2476</v>
      </c>
      <c r="K21" s="73">
        <f>IF(ISERROR(INDEX(財務諸表!$1:$1048576,MATCH($D21,財務諸表!$A:$A,0),K$1)),IF(ISERROR(INDEX(財務諸表!$1:$1048576,MATCH($E21,財務諸表!$A:$A,0),K$1)),0,INDEX(財務諸表!$1:$1048576,MATCH($E21,財務諸表!$A:$A,0),K$1)),IF(INDEX(財務諸表!$1:$1048576,MATCH($D21,財務諸表!$A:$A,0),K$1)="", IF(ISERROR(INDEX(財務諸表!$1:$1048576,MATCH($E21,財務諸表!$A:$A,0),K$1)),0,INDEX(財務諸表!$1:$1048576,MATCH($E21,財務諸表!$A:$A,0),K$1)), INDEX(財務諸表!$1:$1048576,MATCH($D21,財務諸表!$A:$A,0),K$1)))</f>
        <v>17542</v>
      </c>
      <c r="L21" s="95">
        <f>IF(ISERROR(VLOOKUP(MID($D21,4,15),業績予想!$M:$N,2,FALSE)),0,VLOOKUP(MID($D21,4,15),業績予想!$M:$N,2,FALSE))</f>
        <v>20000</v>
      </c>
      <c r="M21" s="74"/>
      <c r="N21" s="74"/>
      <c r="O21" s="61"/>
      <c r="P21" s="73">
        <f>IF(ISERROR(INDEX(財務諸表!$1:$1048576,MATCH($D21,財務諸表!$A:$A,0),P$1)),IF(ISERROR(INDEX(財務諸表!$1:$1048576,MATCH($E21,財務諸表!$A:$A,0),P$1)),0,INDEX(財務諸表!$1:$1048576,MATCH($E21,財務諸表!$A:$A,0),P$1)),IF(INDEX(財務諸表!$1:$1048576,MATCH($D21,財務諸表!$A:$A,0),P$1)="", IF(ISERROR(INDEX(財務諸表!$1:$1048576,MATCH($E21,財務諸表!$A:$A,0),P$1)),0,INDEX(財務諸表!$1:$1048576,MATCH($E21,財務諸表!$A:$A,0),P$1)), INDEX(財務諸表!$1:$1048576,MATCH($D21,財務諸表!$A:$A,0),P$1)))</f>
        <v>1950</v>
      </c>
      <c r="Q21" s="73">
        <f>IF(ISERROR(INDEX(財務諸表!$1:$1048576,MATCH($D21,財務諸表!$A:$A,0),Q$1)),IF(ISERROR(INDEX(財務諸表!$1:$1048576,MATCH($E21,財務諸表!$A:$A,0),Q$1)),0,INDEX(財務諸表!$1:$1048576,MATCH($E21,財務諸表!$A:$A,0),Q$1)),IF(INDEX(財務諸表!$1:$1048576,MATCH($D21,財務諸表!$A:$A,0),Q$1)="", IF(ISERROR(INDEX(財務諸表!$1:$1048576,MATCH($E21,財務諸表!$A:$A,0),Q$1)),0,INDEX(財務諸表!$1:$1048576,MATCH($E21,財務諸表!$A:$A,0),Q$1)), INDEX(財務諸表!$1:$1048576,MATCH($D21,財務諸表!$A:$A,0),Q$1)))</f>
        <v>2177</v>
      </c>
      <c r="R21" s="73">
        <f>IF(ISERROR(INDEX(財務諸表!$1:$1048576,MATCH($D21,財務諸表!$A:$A,0),R$1)),IF(ISERROR(INDEX(財務諸表!$1:$1048576,MATCH($E21,財務諸表!$A:$A,0),R$1)),0,INDEX(財務諸表!$1:$1048576,MATCH($E21,財務諸表!$A:$A,0),R$1)),IF(INDEX(財務諸表!$1:$1048576,MATCH($D21,財務諸表!$A:$A,0),R$1)="", IF(ISERROR(INDEX(財務諸表!$1:$1048576,MATCH($E21,財務諸表!$A:$A,0),R$1)),0,INDEX(財務諸表!$1:$1048576,MATCH($E21,財務諸表!$A:$A,0),R$1)), INDEX(財務諸表!$1:$1048576,MATCH($D21,財務諸表!$A:$A,0),R$1)))</f>
        <v>4543</v>
      </c>
      <c r="S21" s="73">
        <f>IF(ISERROR(INDEX(財務諸表!$1:$1048576,MATCH($D21,財務諸表!$A:$A,0),S$1)),IF(ISERROR(INDEX(財務諸表!$1:$1048576,MATCH($E21,財務諸表!$A:$A,0),S$1)),0,INDEX(財務諸表!$1:$1048576,MATCH($E21,財務諸表!$A:$A,0),S$1)),IF(INDEX(財務諸表!$1:$1048576,MATCH($D21,財務諸表!$A:$A,0),S$1)="", IF(ISERROR(INDEX(財務諸表!$1:$1048576,MATCH($E21,財務諸表!$A:$A,0),S$1)),0,INDEX(財務諸表!$1:$1048576,MATCH($E21,財務諸表!$A:$A,0),S$1)), INDEX(財務諸表!$1:$1048576,MATCH($D21,財務諸表!$A:$A,0),S$1)))</f>
        <v>2567</v>
      </c>
      <c r="T21" s="73">
        <f>IF(ISERROR(INDEX(財務諸表!$1:$1048576,MATCH($D21,財務諸表!$A:$A,0),T$1)),IF(ISERROR(INDEX(財務諸表!$1:$1048576,MATCH($E21,財務諸表!$A:$A,0),T$1)),0,INDEX(財務諸表!$1:$1048576,MATCH($E21,財務諸表!$A:$A,0),T$1)),IF(INDEX(財務諸表!$1:$1048576,MATCH($D21,財務諸表!$A:$A,0),T$1)="", IF(ISERROR(INDEX(財務諸表!$1:$1048576,MATCH($E21,財務諸表!$A:$A,0),T$1)),0,INDEX(財務諸表!$1:$1048576,MATCH($E21,財務諸表!$A:$A,0),T$1)), INDEX(財務諸表!$1:$1048576,MATCH($D21,財務諸表!$A:$A,0),T$1)))</f>
        <v>-5156</v>
      </c>
      <c r="U21" s="73">
        <f>IF(ISERROR(INDEX(財務諸表!$1:$1048576,MATCH($D21,財務諸表!$A:$A,0),U$1)),IF(ISERROR(INDEX(財務諸表!$1:$1048576,MATCH($E21,財務諸表!$A:$A,0),U$1)),0,INDEX(財務諸表!$1:$1048576,MATCH($E21,財務諸表!$A:$A,0),U$1)),IF(INDEX(財務諸表!$1:$1048576,MATCH($D21,財務諸表!$A:$A,0),U$1)="", IF(ISERROR(INDEX(財務諸表!$1:$1048576,MATCH($E21,財務諸表!$A:$A,0),U$1)),0,INDEX(財務諸表!$1:$1048576,MATCH($E21,財務諸表!$A:$A,0),U$1)), INDEX(財務諸表!$1:$1048576,MATCH($D21,財務諸表!$A:$A,0),U$1)))</f>
        <v>-9644</v>
      </c>
      <c r="V21" s="73">
        <f>IF(ISERROR(INDEX(財務諸表!$1:$1048576,MATCH($D21,財務諸表!$A:$A,0),V$1)),IF(ISERROR(INDEX(財務諸表!$1:$1048576,MATCH($E21,財務諸表!$A:$A,0),V$1)),0,INDEX(財務諸表!$1:$1048576,MATCH($E21,財務諸表!$A:$A,0),V$1)),IF(INDEX(財務諸表!$1:$1048576,MATCH($D21,財務諸表!$A:$A,0),V$1)="", IF(ISERROR(INDEX(財務諸表!$1:$1048576,MATCH($E21,財務諸表!$A:$A,0),V$1)),0,INDEX(財務諸表!$1:$1048576,MATCH($E21,財務諸表!$A:$A,0),V$1)), INDEX(財務諸表!$1:$1048576,MATCH($D21,財務諸表!$A:$A,0),V$1)))</f>
        <v>-34419</v>
      </c>
      <c r="W21" s="73">
        <f>IF(ISERROR(INDEX(財務諸表!$1:$1048576,MATCH($D21,財務諸表!$A:$A,0),W$1)),IF(ISERROR(INDEX(財務諸表!$1:$1048576,MATCH($E21,財務諸表!$A:$A,0),W$1)),0,INDEX(財務諸表!$1:$1048576,MATCH($E21,財務諸表!$A:$A,0),W$1)),IF(INDEX(財務諸表!$1:$1048576,MATCH($D21,財務諸表!$A:$A,0),W$1)="", IF(ISERROR(INDEX(財務諸表!$1:$1048576,MATCH($E21,財務諸表!$A:$A,0),W$1)),0,INDEX(財務諸表!$1:$1048576,MATCH($E21,財務諸表!$A:$A,0),W$1)), INDEX(財務諸表!$1:$1048576,MATCH($D21,財務諸表!$A:$A,0),W$1)))</f>
        <v>-4734</v>
      </c>
      <c r="X21" s="73">
        <f>IF(ISERROR(INDEX(財務諸表!$1:$1048576,MATCH($D21,財務諸表!$A:$A,0),X$1)),IF(ISERROR(INDEX(財務諸表!$1:$1048576,MATCH($E21,財務諸表!$A:$A,0),X$1)),0,INDEX(財務諸表!$1:$1048576,MATCH($E21,財務諸表!$A:$A,0),X$1)),IF(INDEX(財務諸表!$1:$1048576,MATCH($D21,財務諸表!$A:$A,0),X$1)="", IF(ISERROR(INDEX(財務諸表!$1:$1048576,MATCH($E21,財務諸表!$A:$A,0),X$1)),0,INDEX(財務諸表!$1:$1048576,MATCH($E21,財務諸表!$A:$A,0),X$1)), INDEX(財務諸表!$1:$1048576,MATCH($D21,財務諸表!$A:$A,0),X$1)))</f>
        <v>-4226</v>
      </c>
      <c r="Y21" s="73">
        <f>IF(ISERROR(INDEX(財務諸表!$1:$1048576,MATCH($D21,財務諸表!$A:$A,0),Y$1)),IF(ISERROR(INDEX(財務諸表!$1:$1048576,MATCH($E21,財務諸表!$A:$A,0),Y$1)),0,INDEX(財務諸表!$1:$1048576,MATCH($E21,財務諸表!$A:$A,0),Y$1)),IF(INDEX(財務諸表!$1:$1048576,MATCH($D21,財務諸表!$A:$A,0),Y$1)="", IF(ISERROR(INDEX(財務諸表!$1:$1048576,MATCH($E21,財務諸表!$A:$A,0),Y$1)),0,INDEX(財務諸表!$1:$1048576,MATCH($E21,財務諸表!$A:$A,0),Y$1)), INDEX(財務諸表!$1:$1048576,MATCH($D21,財務諸表!$A:$A,0),Y$1)))</f>
        <v>-3732</v>
      </c>
      <c r="Z21" s="73">
        <f>IF(ISERROR(INDEX(財務諸表!$1:$1048576,MATCH($D21,財務諸表!$A:$A,0),Z$1)),IF(ISERROR(INDEX(財務諸表!$1:$1048576,MATCH($E21,財務諸表!$A:$A,0),Z$1)),0,INDEX(財務諸表!$1:$1048576,MATCH($E21,財務諸表!$A:$A,0),Z$1)),IF(INDEX(財務諸表!$1:$1048576,MATCH($D21,財務諸表!$A:$A,0),Z$1)="", IF(ISERROR(INDEX(財務諸表!$1:$1048576,MATCH($E21,財務諸表!$A:$A,0),Z$1)),0,INDEX(財務諸表!$1:$1048576,MATCH($E21,財務諸表!$A:$A,0),Z$1)), INDEX(財務諸表!$1:$1048576,MATCH($D21,財務諸表!$A:$A,0),Z$1)))</f>
        <v>1034</v>
      </c>
      <c r="AA21" s="73">
        <f>IF(ISERROR(INDEX(財務諸表!$1:$1048576,MATCH($D21,財務諸表!$A:$A,0),AA$1)),IF(ISERROR(INDEX(財務諸表!$1:$1048576,MATCH($E21,財務諸表!$A:$A,0),AA$1)),0,INDEX(財務諸表!$1:$1048576,MATCH($E21,財務諸表!$A:$A,0),AA$1)),IF(INDEX(財務諸表!$1:$1048576,MATCH($D21,財務諸表!$A:$A,0),AA$1)="", IF(ISERROR(INDEX(財務諸表!$1:$1048576,MATCH($E21,財務諸表!$A:$A,0),AA$1)),0,INDEX(財務諸表!$1:$1048576,MATCH($E21,財務諸表!$A:$A,0),AA$1)), INDEX(財務諸表!$1:$1048576,MATCH($D21,財務諸表!$A:$A,0),AA$1)))</f>
        <v>473</v>
      </c>
      <c r="AB21" s="73">
        <f>IF(ISERROR(INDEX(財務諸表!$1:$1048576,MATCH($D21,財務諸表!$A:$A,0),AB$1)),IF(ISERROR(INDEX(財務諸表!$1:$1048576,MATCH($E21,財務諸表!$A:$A,0),AB$1)),0,INDEX(財務諸表!$1:$1048576,MATCH($E21,財務諸表!$A:$A,0),AB$1)),IF(INDEX(財務諸表!$1:$1048576,MATCH($D21,財務諸表!$A:$A,0),AB$1)="", IF(ISERROR(INDEX(財務諸表!$1:$1048576,MATCH($E21,財務諸表!$A:$A,0),AB$1)),0,INDEX(財務諸表!$1:$1048576,MATCH($E21,財務諸表!$A:$A,0),AB$1)), INDEX(財務諸表!$1:$1048576,MATCH($D21,財務諸表!$A:$A,0),AB$1)))</f>
        <v>-1103</v>
      </c>
      <c r="AC21" s="73">
        <f>IF(ISERROR(INDEX(財務諸表!$1:$1048576,MATCH($D21,財務諸表!$A:$A,0),AC$1)),IF(ISERROR(INDEX(財務諸表!$1:$1048576,MATCH($E21,財務諸表!$A:$A,0),AC$1)),0,INDEX(財務諸表!$1:$1048576,MATCH($E21,財務諸表!$A:$A,0),AC$1)),IF(INDEX(財務諸表!$1:$1048576,MATCH($D21,財務諸表!$A:$A,0),AC$1)="", IF(ISERROR(INDEX(財務諸表!$1:$1048576,MATCH($E21,財務諸表!$A:$A,0),AC$1)),0,INDEX(財務諸表!$1:$1048576,MATCH($E21,財務諸表!$A:$A,0),AC$1)), INDEX(財務諸表!$1:$1048576,MATCH($D21,財務諸表!$A:$A,0),AC$1)))</f>
        <v>2943</v>
      </c>
      <c r="AD21" s="73">
        <f>IF(ISERROR(INDEX(財務諸表!$1:$1048576,MATCH($D21,財務諸表!$A:$A,0),AD$1)),IF(ISERROR(INDEX(財務諸表!$1:$1048576,MATCH($E21,財務諸表!$A:$A,0),AD$1)),0,INDEX(財務諸表!$1:$1048576,MATCH($E21,財務諸表!$A:$A,0),AD$1)),IF(INDEX(財務諸表!$1:$1048576,MATCH($D21,財務諸表!$A:$A,0),AD$1)="", IF(ISERROR(INDEX(財務諸表!$1:$1048576,MATCH($E21,財務諸表!$A:$A,0),AD$1)),0,INDEX(財務諸表!$1:$1048576,MATCH($E21,財務諸表!$A:$A,0),AD$1)), INDEX(財務諸表!$1:$1048576,MATCH($D21,財務諸表!$A:$A,0),AD$1)))</f>
        <v>163</v>
      </c>
      <c r="AE21" s="73">
        <f>IF(ISERROR(INDEX(財務諸表!$1:$1048576,MATCH($D21,財務諸表!$A:$A,0),AE$1)),IF(ISERROR(INDEX(財務諸表!$1:$1048576,MATCH($E21,財務諸表!$A:$A,0),AE$1)),0,INDEX(財務諸表!$1:$1048576,MATCH($E21,財務諸表!$A:$A,0),AE$1)),IF(INDEX(財務諸表!$1:$1048576,MATCH($D21,財務諸表!$A:$A,0),AE$1)="", IF(ISERROR(INDEX(財務諸表!$1:$1048576,MATCH($E21,財務諸表!$A:$A,0),AE$1)),0,INDEX(財務諸表!$1:$1048576,MATCH($E21,財務諸表!$A:$A,0),AE$1)), INDEX(財務諸表!$1:$1048576,MATCH($D21,財務諸表!$A:$A,0),AE$1)))</f>
        <v>3148</v>
      </c>
      <c r="AF21" s="73">
        <f>IF(ISERROR(INDEX(財務諸表!$1:$1048576,MATCH($D21,財務諸表!$A:$A,0),AF$1)),IF(ISERROR(INDEX(財務諸表!$1:$1048576,MATCH($E21,財務諸表!$A:$A,0),AF$1)),0,INDEX(財務諸表!$1:$1048576,MATCH($E21,財務諸表!$A:$A,0),AF$1)),IF(INDEX(財務諸表!$1:$1048576,MATCH($D21,財務諸表!$A:$A,0),AF$1)="", IF(ISERROR(INDEX(財務諸表!$1:$1048576,MATCH($E21,財務諸表!$A:$A,0),AF$1)),0,INDEX(財務諸表!$1:$1048576,MATCH($E21,財務諸表!$A:$A,0),AF$1)), INDEX(財務諸表!$1:$1048576,MATCH($D21,財務諸表!$A:$A,0),AF$1)))</f>
        <v>4831</v>
      </c>
      <c r="AG21" s="73">
        <f>IF(ISERROR(INDEX(財務諸表!$1:$1048576,MATCH($D21,財務諸表!$A:$A,0),AG$1)),IF(ISERROR(INDEX(財務諸表!$1:$1048576,MATCH($E21,財務諸表!$A:$A,0),AG$1)),0,INDEX(財務諸表!$1:$1048576,MATCH($E21,財務諸表!$A:$A,0),AG$1)),IF(INDEX(財務諸表!$1:$1048576,MATCH($D21,財務諸表!$A:$A,0),AG$1)="", IF(ISERROR(INDEX(財務諸表!$1:$1048576,MATCH($E21,財務諸表!$A:$A,0),AG$1)),0,INDEX(財務諸表!$1:$1048576,MATCH($E21,財務諸表!$A:$A,0),AG$1)), INDEX(財務諸表!$1:$1048576,MATCH($D21,財務諸表!$A:$A,0),AG$1)))</f>
        <v>7314</v>
      </c>
      <c r="AH21" s="73">
        <f>IF(ISERROR(INDEX(財務諸表!$1:$1048576,MATCH($D21,財務諸表!$A:$A,0),AH$1)),IF(ISERROR(INDEX(財務諸表!$1:$1048576,MATCH($E21,財務諸表!$A:$A,0),AH$1)),0,INDEX(財務諸表!$1:$1048576,MATCH($E21,財務諸表!$A:$A,0),AH$1)),IF(INDEX(財務諸表!$1:$1048576,MATCH($D21,財務諸表!$A:$A,0),AH$1)="", IF(ISERROR(INDEX(財務諸表!$1:$1048576,MATCH($E21,財務諸表!$A:$A,0),AH$1)),0,INDEX(財務諸表!$1:$1048576,MATCH($E21,財務諸表!$A:$A,0),AH$1)), INDEX(財務諸表!$1:$1048576,MATCH($D21,財務諸表!$A:$A,0),AH$1)))</f>
        <v>2249</v>
      </c>
      <c r="AI21" s="73">
        <f>IF(ISERROR(INDEX(財務諸表!$1:$1048576,MATCH($D21,財務諸表!$A:$A,0),AI$1)),IF(ISERROR(INDEX(財務諸表!$1:$1048576,MATCH($E21,財務諸表!$A:$A,0),AI$1)),0,INDEX(財務諸表!$1:$1048576,MATCH($E21,財務諸表!$A:$A,0),AI$1)),IF(INDEX(財務諸表!$1:$1048576,MATCH($D21,財務諸表!$A:$A,0),AI$1)="", IF(ISERROR(INDEX(財務諸表!$1:$1048576,MATCH($E21,財務諸表!$A:$A,0),AI$1)),0,INDEX(財務諸表!$1:$1048576,MATCH($E21,財務諸表!$A:$A,0),AI$1)), INDEX(財務諸表!$1:$1048576,MATCH($D21,財務諸表!$A:$A,0),AI$1)))</f>
        <v>5086</v>
      </c>
      <c r="AJ21" s="73">
        <f>IF(ISERROR(INDEX(財務諸表!$1:$1048576,MATCH($D21,財務諸表!$A:$A,0),AJ$1)),IF(ISERROR(INDEX(財務諸表!$1:$1048576,MATCH($E21,財務諸表!$A:$A,0),AJ$1)),0,INDEX(財務諸表!$1:$1048576,MATCH($E21,財務諸表!$A:$A,0),AJ$1)),IF(INDEX(財務諸表!$1:$1048576,MATCH($D21,財務諸表!$A:$A,0),AJ$1)="", IF(ISERROR(INDEX(財務諸表!$1:$1048576,MATCH($E21,財務諸表!$A:$A,0),AJ$1)),0,INDEX(財務諸表!$1:$1048576,MATCH($E21,財務諸表!$A:$A,0),AJ$1)), INDEX(財務諸表!$1:$1048576,MATCH($D21,財務諸表!$A:$A,0),AJ$1)))</f>
        <v>3923</v>
      </c>
      <c r="AK21" s="74"/>
    </row>
    <row r="22" spans="1:37" s="54" customFormat="1">
      <c r="A22" s="53"/>
      <c r="B22" s="54" t="s">
        <v>308</v>
      </c>
      <c r="C22" s="55" t="s">
        <v>341</v>
      </c>
      <c r="D22" s="54" t="s">
        <v>274</v>
      </c>
      <c r="E22" s="55" t="s">
        <v>313</v>
      </c>
      <c r="F22" s="56">
        <f>IF(ISERROR(INDEX(財務諸表!$1:$1048576,MATCH($D22,財務諸表!$A:$A,0),F$1)*100),IF(ISERROR(INDEX(財務諸表!$1:$1048576,MATCH($E22,財務諸表!$A:$A,0),F$1)*100),0,INDEX(財務諸表!$1:$1048576,MATCH($E22,財務諸表!$A:$A,0),F$1)*100),IF(INDEX(財務諸表!$1:$1048576,MATCH($D22,財務諸表!$A:$A,0),F$1)="", IF(ISERROR(INDEX(財務諸表!$1:$1048576,MATCH($E22,財務諸表!$A:$A,0),F$1)*100),0,INDEX(財務諸表!$1:$1048576,MATCH($E22,財務諸表!$A:$A,0),F$1)*100), INDEX(財務諸表!$1:$1048576,MATCH($D22,財務諸表!$A:$A,0),F$1)*100))</f>
        <v>0</v>
      </c>
      <c r="G22" s="56">
        <f>IF(ISERROR(INDEX(財務諸表!$1:$1048576,MATCH($D22,財務諸表!$A:$A,0),G$1)*100),IF(ISERROR(INDEX(財務諸表!$1:$1048576,MATCH($E22,財務諸表!$A:$A,0),G$1)*100),0,INDEX(財務諸表!$1:$1048576,MATCH($E22,財務諸表!$A:$A,0),G$1)*100),IF(INDEX(財務諸表!$1:$1048576,MATCH($D22,財務諸表!$A:$A,0),G$1)="", IF(ISERROR(INDEX(財務諸表!$1:$1048576,MATCH($E22,財務諸表!$A:$A,0),G$1)*100),0,INDEX(財務諸表!$1:$1048576,MATCH($E22,財務諸表!$A:$A,0),G$1)*100), INDEX(財務諸表!$1:$1048576,MATCH($D22,財務諸表!$A:$A,0),G$1)*100))</f>
        <v>52.82</v>
      </c>
      <c r="H22" s="56">
        <f>IF(ISERROR(INDEX(財務諸表!$1:$1048576,MATCH($D22,財務諸表!$A:$A,0),H$1)*100),IF(ISERROR(INDEX(財務諸表!$1:$1048576,MATCH($E22,財務諸表!$A:$A,0),H$1)*100),0,INDEX(財務諸表!$1:$1048576,MATCH($E22,財務諸表!$A:$A,0),H$1)*100),IF(INDEX(財務諸表!$1:$1048576,MATCH($D22,財務諸表!$A:$A,0),H$1)="", IF(ISERROR(INDEX(財務諸表!$1:$1048576,MATCH($E22,財務諸表!$A:$A,0),H$1)*100),0,INDEX(財務諸表!$1:$1048576,MATCH($E22,財務諸表!$A:$A,0),H$1)*100), INDEX(財務諸表!$1:$1048576,MATCH($D22,財務諸表!$A:$A,0),H$1)*100))</f>
        <v>52.82</v>
      </c>
      <c r="I22" s="56">
        <f>IF(ISERROR(INDEX(財務諸表!$1:$1048576,MATCH($D22,財務諸表!$A:$A,0),I$1)*100),IF(ISERROR(INDEX(財務諸表!$1:$1048576,MATCH($E22,財務諸表!$A:$A,0),I$1)*100),0,INDEX(財務諸表!$1:$1048576,MATCH($E22,財務諸表!$A:$A,0),I$1)*100),IF(INDEX(財務諸表!$1:$1048576,MATCH($D22,財務諸表!$A:$A,0),I$1)="", IF(ISERROR(INDEX(財務諸表!$1:$1048576,MATCH($E22,財務諸表!$A:$A,0),I$1)*100),0,INDEX(財務諸表!$1:$1048576,MATCH($E22,財務諸表!$A:$A,0),I$1)*100), INDEX(財務諸表!$1:$1048576,MATCH($D22,財務諸表!$A:$A,0),I$1)*100))</f>
        <v>52.83</v>
      </c>
      <c r="J22" s="56">
        <f>IF(ISERROR(INDEX(財務諸表!$1:$1048576,MATCH($D22,財務諸表!$A:$A,0),J$1)*100),IF(ISERROR(INDEX(財務諸表!$1:$1048576,MATCH($E22,財務諸表!$A:$A,0),J$1)*100),0,INDEX(財務諸表!$1:$1048576,MATCH($E22,財務諸表!$A:$A,0),J$1)*100),IF(INDEX(財務諸表!$1:$1048576,MATCH($D22,財務諸表!$A:$A,0),J$1)="", IF(ISERROR(INDEX(財務諸表!$1:$1048576,MATCH($E22,財務諸表!$A:$A,0),J$1)*100),0,INDEX(財務諸表!$1:$1048576,MATCH($E22,財務諸表!$A:$A,0),J$1)*100), INDEX(財務諸表!$1:$1048576,MATCH($D22,財務諸表!$A:$A,0),J$1)*100))</f>
        <v>52.839999999999996</v>
      </c>
      <c r="K22" s="56">
        <f>IF(ISERROR(INDEX(財務諸表!$1:$1048576,MATCH($D22,財務諸表!$A:$A,0),K$1)*100),IF(ISERROR(INDEX(財務諸表!$1:$1048576,MATCH($E22,財務諸表!$A:$A,0),K$1)*100),0,INDEX(財務諸表!$1:$1048576,MATCH($E22,財務諸表!$A:$A,0),K$1)*100),IF(INDEX(財務諸表!$1:$1048576,MATCH($D22,財務諸表!$A:$A,0),K$1)="", IF(ISERROR(INDEX(財務諸表!$1:$1048576,MATCH($E22,財務諸表!$A:$A,0),K$1)*100),0,INDEX(財務諸表!$1:$1048576,MATCH($E22,財務諸表!$A:$A,0),K$1)*100), INDEX(財務諸表!$1:$1048576,MATCH($D22,財務諸表!$A:$A,0),K$1)*100))</f>
        <v>52.839999999999996</v>
      </c>
      <c r="L22" s="94"/>
      <c r="M22" s="56"/>
      <c r="N22" s="56"/>
      <c r="O22" s="57"/>
      <c r="P22" s="56">
        <f>IF(ISERROR(INDEX(財務諸表!$1:$1048576,MATCH($D22,財務諸表!$A:$A,0),P$1)*100),IF(ISERROR(INDEX(財務諸表!$1:$1048576,MATCH($E22,財務諸表!$A:$A,0),P$1)*100),0,INDEX(財務諸表!$1:$1048576,MATCH($E22,財務諸表!$A:$A,0),P$1)*100),INDEX(財務諸表!$1:$1048576,MATCH($D22,財務諸表!$A:$A,0),P$1)*100)</f>
        <v>0</v>
      </c>
      <c r="Q22" s="56">
        <f>IF(ISERROR(INDEX(財務諸表!$1:$1048576,MATCH($D22,財務諸表!$A:$A,0),Q$1)*100),IF(ISERROR(INDEX(財務諸表!$1:$1048576,MATCH($E22,財務諸表!$A:$A,0),Q$1)*100),0,INDEX(財務諸表!$1:$1048576,MATCH($E22,財務諸表!$A:$A,0),Q$1)*100),INDEX(財務諸表!$1:$1048576,MATCH($D22,財務諸表!$A:$A,0),Q$1)*100)</f>
        <v>0</v>
      </c>
      <c r="R22" s="56">
        <f>IF(ISERROR(INDEX(財務諸表!$1:$1048576,MATCH($D22,財務諸表!$A:$A,0),R$1)*100),IF(ISERROR(INDEX(財務諸表!$1:$1048576,MATCH($E22,財務諸表!$A:$A,0),R$1)*100),0,INDEX(財務諸表!$1:$1048576,MATCH($E22,財務諸表!$A:$A,0),R$1)*100),INDEX(財務諸表!$1:$1048576,MATCH($D22,財務諸表!$A:$A,0),R$1)*100)</f>
        <v>52.82</v>
      </c>
      <c r="S22" s="56">
        <f>IF(ISERROR(INDEX(財務諸表!$1:$1048576,MATCH($D22,財務諸表!$A:$A,0),S$1)*100),IF(ISERROR(INDEX(財務諸表!$1:$1048576,MATCH($E22,財務諸表!$A:$A,0),S$1)*100),0,INDEX(財務諸表!$1:$1048576,MATCH($E22,財務諸表!$A:$A,0),S$1)*100),INDEX(財務諸表!$1:$1048576,MATCH($D22,財務諸表!$A:$A,0),S$1)*100)</f>
        <v>52.82</v>
      </c>
      <c r="T22" s="56">
        <f>IF(ISERROR(INDEX(財務諸表!$1:$1048576,MATCH($D22,財務諸表!$A:$A,0),T$1)*100),IF(ISERROR(INDEX(財務諸表!$1:$1048576,MATCH($E22,財務諸表!$A:$A,0),T$1)*100),0,INDEX(財務諸表!$1:$1048576,MATCH($E22,財務諸表!$A:$A,0),T$1)*100),INDEX(財務諸表!$1:$1048576,MATCH($D22,財務諸表!$A:$A,0),T$1)*100)</f>
        <v>52.82</v>
      </c>
      <c r="U22" s="56">
        <f>IF(ISERROR(INDEX(財務諸表!$1:$1048576,MATCH($D22,財務諸表!$A:$A,0),U$1)*100),IF(ISERROR(INDEX(財務諸表!$1:$1048576,MATCH($E22,財務諸表!$A:$A,0),U$1)*100),0,INDEX(財務諸表!$1:$1048576,MATCH($E22,財務諸表!$A:$A,0),U$1)*100),INDEX(財務諸表!$1:$1048576,MATCH($D22,財務諸表!$A:$A,0),U$1)*100)</f>
        <v>52.82</v>
      </c>
      <c r="V22" s="56">
        <f>IF(ISERROR(INDEX(財務諸表!$1:$1048576,MATCH($D22,財務諸表!$A:$A,0),V$1)*100),IF(ISERROR(INDEX(財務諸表!$1:$1048576,MATCH($E22,財務諸表!$A:$A,0),V$1)*100),0,INDEX(財務諸表!$1:$1048576,MATCH($E22,財務諸表!$A:$A,0),V$1)*100),INDEX(財務諸表!$1:$1048576,MATCH($D22,財務諸表!$A:$A,0),V$1)*100)</f>
        <v>52.82</v>
      </c>
      <c r="W22" s="56">
        <f>IF(ISERROR(INDEX(財務諸表!$1:$1048576,MATCH($D22,財務諸表!$A:$A,0),W$1)*100),IF(ISERROR(INDEX(財務諸表!$1:$1048576,MATCH($E22,財務諸表!$A:$A,0),W$1)*100),0,INDEX(財務諸表!$1:$1048576,MATCH($E22,財務諸表!$A:$A,0),W$1)*100),INDEX(財務諸表!$1:$1048576,MATCH($D22,財務諸表!$A:$A,0),W$1)*100)</f>
        <v>52.82</v>
      </c>
      <c r="X22" s="56">
        <f>IF(ISERROR(INDEX(財務諸表!$1:$1048576,MATCH($D22,財務諸表!$A:$A,0),X$1)*100),IF(ISERROR(INDEX(財務諸表!$1:$1048576,MATCH($E22,財務諸表!$A:$A,0),X$1)*100),0,INDEX(財務諸表!$1:$1048576,MATCH($E22,財務諸表!$A:$A,0),X$1)*100),INDEX(財務諸表!$1:$1048576,MATCH($D22,財務諸表!$A:$A,0),X$1)*100)</f>
        <v>52.82</v>
      </c>
      <c r="Y22" s="56">
        <f>IF(ISERROR(INDEX(財務諸表!$1:$1048576,MATCH($D22,財務諸表!$A:$A,0),Y$1)*100),IF(ISERROR(INDEX(財務諸表!$1:$1048576,MATCH($E22,財務諸表!$A:$A,0),Y$1)*100),0,INDEX(財務諸表!$1:$1048576,MATCH($E22,財務諸表!$A:$A,0),Y$1)*100),INDEX(財務諸表!$1:$1048576,MATCH($D22,財務諸表!$A:$A,0),Y$1)*100)</f>
        <v>52.82</v>
      </c>
      <c r="Z22" s="56">
        <f>IF(ISERROR(INDEX(財務諸表!$1:$1048576,MATCH($D22,財務諸表!$A:$A,0),Z$1)*100),IF(ISERROR(INDEX(財務諸表!$1:$1048576,MATCH($E22,財務諸表!$A:$A,0),Z$1)*100),0,INDEX(財務諸表!$1:$1048576,MATCH($E22,財務諸表!$A:$A,0),Z$1)*100),INDEX(財務諸表!$1:$1048576,MATCH($D22,財務諸表!$A:$A,0),Z$1)*100)</f>
        <v>52.83</v>
      </c>
      <c r="AA22" s="56">
        <f>IF(ISERROR(INDEX(財務諸表!$1:$1048576,MATCH($D22,財務諸表!$A:$A,0),AA$1)*100),IF(ISERROR(INDEX(財務諸表!$1:$1048576,MATCH($E22,財務諸表!$A:$A,0),AA$1)*100),0,INDEX(財務諸表!$1:$1048576,MATCH($E22,財務諸表!$A:$A,0),AA$1)*100),INDEX(財務諸表!$1:$1048576,MATCH($D22,財務諸表!$A:$A,0),AA$1)*100)</f>
        <v>52.83</v>
      </c>
      <c r="AB22" s="56">
        <f>IF(ISERROR(INDEX(財務諸表!$1:$1048576,MATCH($D22,財務諸表!$A:$A,0),AB$1)*100),IF(ISERROR(INDEX(財務諸表!$1:$1048576,MATCH($E22,財務諸表!$A:$A,0),AB$1)*100),0,INDEX(財務諸表!$1:$1048576,MATCH($E22,財務諸表!$A:$A,0),AB$1)*100),INDEX(財務諸表!$1:$1048576,MATCH($D22,財務諸表!$A:$A,0),AB$1)*100)</f>
        <v>52.83</v>
      </c>
      <c r="AC22" s="56">
        <f>IF(ISERROR(INDEX(財務諸表!$1:$1048576,MATCH($D22,財務諸表!$A:$A,0),AC$1)*100),IF(ISERROR(INDEX(財務諸表!$1:$1048576,MATCH($E22,財務諸表!$A:$A,0),AC$1)*100),0,INDEX(財務諸表!$1:$1048576,MATCH($E22,財務諸表!$A:$A,0),AC$1)*100),INDEX(財務諸表!$1:$1048576,MATCH($D22,財務諸表!$A:$A,0),AC$1)*100)</f>
        <v>52.83</v>
      </c>
      <c r="AD22" s="56">
        <f>IF(ISERROR(INDEX(財務諸表!$1:$1048576,MATCH($D22,財務諸表!$A:$A,0),AD$1)*100),IF(ISERROR(INDEX(財務諸表!$1:$1048576,MATCH($E22,財務諸表!$A:$A,0),AD$1)*100),0,INDEX(財務諸表!$1:$1048576,MATCH($E22,財務諸表!$A:$A,0),AD$1)*100),INDEX(財務諸表!$1:$1048576,MATCH($D22,財務諸表!$A:$A,0),AD$1)*100)</f>
        <v>52.839999999999996</v>
      </c>
      <c r="AE22" s="56">
        <f>IF(ISERROR(INDEX(財務諸表!$1:$1048576,MATCH($D22,財務諸表!$A:$A,0),AE$1)*100),IF(ISERROR(INDEX(財務諸表!$1:$1048576,MATCH($E22,財務諸表!$A:$A,0),AE$1)*100),0,INDEX(財務諸表!$1:$1048576,MATCH($E22,財務諸表!$A:$A,0),AE$1)*100),INDEX(財務諸表!$1:$1048576,MATCH($D22,財務諸表!$A:$A,0),AE$1)*100)</f>
        <v>52.839999999999996</v>
      </c>
      <c r="AF22" s="56">
        <f>IF(ISERROR(INDEX(財務諸表!$1:$1048576,MATCH($D22,財務諸表!$A:$A,0),AF$1)*100),IF(ISERROR(INDEX(財務諸表!$1:$1048576,MATCH($E22,財務諸表!$A:$A,0),AF$1)*100),0,INDEX(財務諸表!$1:$1048576,MATCH($E22,財務諸表!$A:$A,0),AF$1)*100),INDEX(財務諸表!$1:$1048576,MATCH($D22,財務諸表!$A:$A,0),AF$1)*100)</f>
        <v>52.839999999999996</v>
      </c>
      <c r="AG22" s="56">
        <f>IF(ISERROR(INDEX(財務諸表!$1:$1048576,MATCH($D22,財務諸表!$A:$A,0),AG$1)*100),IF(ISERROR(INDEX(財務諸表!$1:$1048576,MATCH($E22,財務諸表!$A:$A,0),AG$1)*100),0,INDEX(財務諸表!$1:$1048576,MATCH($E22,財務諸表!$A:$A,0),AG$1)*100),INDEX(財務諸表!$1:$1048576,MATCH($D22,財務諸表!$A:$A,0),AG$1)*100)</f>
        <v>52.839999999999996</v>
      </c>
      <c r="AH22" s="56">
        <f>IF(ISERROR(INDEX(財務諸表!$1:$1048576,MATCH($D22,財務諸表!$A:$A,0),AH$1)*100),IF(ISERROR(INDEX(財務諸表!$1:$1048576,MATCH($E22,財務諸表!$A:$A,0),AH$1)*100),0,INDEX(財務諸表!$1:$1048576,MATCH($E22,財務諸表!$A:$A,0),AH$1)*100),INDEX(財務諸表!$1:$1048576,MATCH($D22,財務諸表!$A:$A,0),AH$1)*100)</f>
        <v>52.839999999999996</v>
      </c>
      <c r="AI22" s="56">
        <f>IF(ISERROR(INDEX(財務諸表!$1:$1048576,MATCH($D22,財務諸表!$A:$A,0),AI$1)*100),IF(ISERROR(INDEX(財務諸表!$1:$1048576,MATCH($E22,財務諸表!$A:$A,0),AI$1)*100),0,INDEX(財務諸表!$1:$1048576,MATCH($E22,財務諸表!$A:$A,0),AI$1)*100),INDEX(財務諸表!$1:$1048576,MATCH($D22,財務諸表!$A:$A,0),AI$1)*100)</f>
        <v>52.839999999999996</v>
      </c>
      <c r="AJ22" s="56">
        <f>IF(ISERROR(INDEX(財務諸表!$1:$1048576,MATCH($D22,財務諸表!$A:$A,0),AJ$1)*100),IF(ISERROR(INDEX(財務諸表!$1:$1048576,MATCH($E22,財務諸表!$A:$A,0),AJ$1)*100),0,INDEX(財務諸表!$1:$1048576,MATCH($E22,財務諸表!$A:$A,0),AJ$1)*100),INDEX(財務諸表!$1:$1048576,MATCH($D22,財務諸表!$A:$A,0),AJ$1)*100)</f>
        <v>45.5</v>
      </c>
      <c r="AK22" s="56"/>
    </row>
    <row r="23" spans="1:37" s="54" customFormat="1">
      <c r="A23" s="53"/>
      <c r="B23" s="54" t="s">
        <v>308</v>
      </c>
      <c r="C23" s="55" t="s">
        <v>342</v>
      </c>
      <c r="D23" s="54" t="s">
        <v>275</v>
      </c>
      <c r="E23" s="55" t="s">
        <v>313</v>
      </c>
      <c r="F23" s="56">
        <f>IF(ISERROR(INDEX(財務諸表!$1:$1048576,MATCH($D23,財務諸表!$A:$A,0),F$1)*100),IF(ISERROR(INDEX(財務諸表!$1:$1048576,MATCH($E23,財務諸表!$A:$A,0),F$1)*100),0,INDEX(財務諸表!$1:$1048576,MATCH($E23,財務諸表!$A:$A,0),F$1)*100),IF(INDEX(財務諸表!$1:$1048576,MATCH($D23,財務諸表!$A:$A,0),F$1)="", IF(ISERROR(INDEX(財務諸表!$1:$1048576,MATCH($E23,財務諸表!$A:$A,0),F$1)*100),0,INDEX(財務諸表!$1:$1048576,MATCH($E23,財務諸表!$A:$A,0),F$1)*100), INDEX(財務諸表!$1:$1048576,MATCH($D23,財務諸表!$A:$A,0),F$1)*100))</f>
        <v>0</v>
      </c>
      <c r="G23" s="56">
        <f>IF(ISERROR(INDEX(財務諸表!$1:$1048576,MATCH($D23,財務諸表!$A:$A,0),G$1)*100),IF(ISERROR(INDEX(財務諸表!$1:$1048576,MATCH($E23,財務諸表!$A:$A,0),G$1)*100),0,INDEX(財務諸表!$1:$1048576,MATCH($E23,財務諸表!$A:$A,0),G$1)*100),IF(INDEX(財務諸表!$1:$1048576,MATCH($D23,財務諸表!$A:$A,0),G$1)="", IF(ISERROR(INDEX(財務諸表!$1:$1048576,MATCH($E23,財務諸表!$A:$A,0),G$1)*100),0,INDEX(財務諸表!$1:$1048576,MATCH($E23,財務諸表!$A:$A,0),G$1)*100), INDEX(財務諸表!$1:$1048576,MATCH($D23,財務諸表!$A:$A,0),G$1)*100))</f>
        <v>15440.14</v>
      </c>
      <c r="H23" s="56">
        <f>IF(ISERROR(INDEX(財務諸表!$1:$1048576,MATCH($D23,財務諸表!$A:$A,0),H$1)*100),IF(ISERROR(INDEX(財務諸表!$1:$1048576,MATCH($E23,財務諸表!$A:$A,0),H$1)*100),0,INDEX(財務諸表!$1:$1048576,MATCH($E23,財務諸表!$A:$A,0),H$1)*100),IF(INDEX(財務諸表!$1:$1048576,MATCH($D23,財務諸表!$A:$A,0),H$1)="", IF(ISERROR(INDEX(財務諸表!$1:$1048576,MATCH($E23,財務諸表!$A:$A,0),H$1)*100),0,INDEX(財務諸表!$1:$1048576,MATCH($E23,財務諸表!$A:$A,0),H$1)*100), INDEX(財務諸表!$1:$1048576,MATCH($D23,財務諸表!$A:$A,0),H$1)*100))</f>
        <v>15442.74</v>
      </c>
      <c r="I23" s="56">
        <f>IF(ISERROR(INDEX(財務諸表!$1:$1048576,MATCH($D23,財務諸表!$A:$A,0),I$1)*100),IF(ISERROR(INDEX(財務諸表!$1:$1048576,MATCH($E23,財務諸表!$A:$A,0),I$1)*100),0,INDEX(財務諸表!$1:$1048576,MATCH($E23,財務諸表!$A:$A,0),I$1)*100),IF(INDEX(財務諸表!$1:$1048576,MATCH($D23,財務諸表!$A:$A,0),I$1)="", IF(ISERROR(INDEX(財務諸表!$1:$1048576,MATCH($E23,財務諸表!$A:$A,0),I$1)*100),0,INDEX(財務諸表!$1:$1048576,MATCH($E23,財務諸表!$A:$A,0),I$1)*100), INDEX(財務諸表!$1:$1048576,MATCH($D23,財務諸表!$A:$A,0),I$1)*100))</f>
        <v>15447.04</v>
      </c>
      <c r="J23" s="56">
        <f>IF(ISERROR(INDEX(財務諸表!$1:$1048576,MATCH($D23,財務諸表!$A:$A,0),J$1)*100),IF(ISERROR(INDEX(財務諸表!$1:$1048576,MATCH($E23,財務諸表!$A:$A,0),J$1)*100),0,INDEX(財務諸表!$1:$1048576,MATCH($E23,財務諸表!$A:$A,0),J$1)*100),IF(INDEX(財務諸表!$1:$1048576,MATCH($D23,財務諸表!$A:$A,0),J$1)="", IF(ISERROR(INDEX(財務諸表!$1:$1048576,MATCH($E23,財務諸表!$A:$A,0),J$1)*100),0,INDEX(財務諸表!$1:$1048576,MATCH($E23,財務諸表!$A:$A,0),J$1)*100), INDEX(財務諸表!$1:$1048576,MATCH($D23,財務諸表!$A:$A,0),J$1)*100))</f>
        <v>17047.370000000003</v>
      </c>
      <c r="K23" s="56">
        <f>IF(ISERROR(INDEX(財務諸表!$1:$1048576,MATCH($D23,財務諸表!$A:$A,0),K$1)*100),IF(ISERROR(INDEX(財務諸表!$1:$1048576,MATCH($E23,財務諸表!$A:$A,0),K$1)*100),0,INDEX(財務諸表!$1:$1048576,MATCH($E23,財務諸表!$A:$A,0),K$1)*100),IF(INDEX(財務諸表!$1:$1048576,MATCH($D23,財務諸表!$A:$A,0),K$1)="", IF(ISERROR(INDEX(財務諸表!$1:$1048576,MATCH($E23,財務諸表!$A:$A,0),K$1)*100),0,INDEX(財務諸表!$1:$1048576,MATCH($E23,財務諸表!$A:$A,0),K$1)*100), INDEX(財務諸表!$1:$1048576,MATCH($D23,財務諸表!$A:$A,0),K$1)*100))</f>
        <v>17046.39</v>
      </c>
      <c r="L23" s="94">
        <f>IF(ISERROR(L21/L24*100),0,L21/L24*100)</f>
        <v>17060.479399471125</v>
      </c>
      <c r="M23" s="94">
        <f>IF(L23&lt;&gt;"",L23,IF(K23&lt;&gt;0,K23,J23))</f>
        <v>17060.479399471125</v>
      </c>
      <c r="N23" s="56">
        <f>M23</f>
        <v>17060.479399471125</v>
      </c>
      <c r="O23" s="57"/>
      <c r="P23" s="56">
        <f>IF(ISERROR(INDEX(財務諸表!$1:$1048576,MATCH($D23,財務諸表!$A:$A,0),P$1)*100),IF(ISERROR(INDEX(財務諸表!$1:$1048576,MATCH($E23,財務諸表!$A:$A,0),P$1)*100),0,INDEX(財務諸表!$1:$1048576,MATCH($E23,財務諸表!$A:$A,0),P$1)*100),INDEX(財務諸表!$1:$1048576,MATCH($D23,財務諸表!$A:$A,0),P$1)*100)</f>
        <v>0</v>
      </c>
      <c r="Q23" s="56">
        <f>IF(ISERROR(INDEX(財務諸表!$1:$1048576,MATCH($D23,財務諸表!$A:$A,0),Q$1)*100),IF(ISERROR(INDEX(財務諸表!$1:$1048576,MATCH($E23,財務諸表!$A:$A,0),Q$1)*100),0,INDEX(財務諸表!$1:$1048576,MATCH($E23,財務諸表!$A:$A,0),Q$1)*100),INDEX(財務諸表!$1:$1048576,MATCH($D23,財務諸表!$A:$A,0),Q$1)*100)</f>
        <v>0</v>
      </c>
      <c r="R23" s="56">
        <f>IF(ISERROR(INDEX(財務諸表!$1:$1048576,MATCH($D23,財務諸表!$A:$A,0),R$1)*100),IF(ISERROR(INDEX(財務諸表!$1:$1048576,MATCH($E23,財務諸表!$A:$A,0),R$1)*100),0,INDEX(財務諸表!$1:$1048576,MATCH($E23,財務諸表!$A:$A,0),R$1)*100),INDEX(財務諸表!$1:$1048576,MATCH($D23,財務諸表!$A:$A,0),R$1)*100)</f>
        <v>15440.14</v>
      </c>
      <c r="S23" s="56">
        <f>IF(ISERROR(INDEX(財務諸表!$1:$1048576,MATCH($D23,財務諸表!$A:$A,0),S$1)*100),IF(ISERROR(INDEX(財務諸表!$1:$1048576,MATCH($E23,財務諸表!$A:$A,0),S$1)*100),0,INDEX(財務諸表!$1:$1048576,MATCH($E23,財務諸表!$A:$A,0),S$1)*100),INDEX(財務諸表!$1:$1048576,MATCH($D23,財務諸表!$A:$A,0),S$1)*100)</f>
        <v>15440.14</v>
      </c>
      <c r="T23" s="56">
        <f>IF(ISERROR(INDEX(財務諸表!$1:$1048576,MATCH($D23,財務諸表!$A:$A,0),T$1)*100),IF(ISERROR(INDEX(財務諸表!$1:$1048576,MATCH($E23,財務諸表!$A:$A,0),T$1)*100),0,INDEX(財務諸表!$1:$1048576,MATCH($E23,財務諸表!$A:$A,0),T$1)*100),INDEX(財務諸表!$1:$1048576,MATCH($D23,財務諸表!$A:$A,0),T$1)*100)</f>
        <v>15443.55</v>
      </c>
      <c r="U23" s="56">
        <f>IF(ISERROR(INDEX(財務諸表!$1:$1048576,MATCH($D23,財務諸表!$A:$A,0),U$1)*100),IF(ISERROR(INDEX(財務諸表!$1:$1048576,MATCH($E23,財務諸表!$A:$A,0),U$1)*100),0,INDEX(財務諸表!$1:$1048576,MATCH($E23,財務諸表!$A:$A,0),U$1)*100),INDEX(財務諸表!$1:$1048576,MATCH($D23,財務諸表!$A:$A,0),U$1)*100)</f>
        <v>15443.55</v>
      </c>
      <c r="V23" s="56">
        <f>IF(ISERROR(INDEX(財務諸表!$1:$1048576,MATCH($D23,財務諸表!$A:$A,0),V$1)*100),IF(ISERROR(INDEX(財務諸表!$1:$1048576,MATCH($E23,財務諸表!$A:$A,0),V$1)*100),0,INDEX(財務諸表!$1:$1048576,MATCH($E23,財務諸表!$A:$A,0),V$1)*100),INDEX(財務諸表!$1:$1048576,MATCH($D23,財務諸表!$A:$A,0),V$1)*100)</f>
        <v>15442.74</v>
      </c>
      <c r="W23" s="56">
        <f>IF(ISERROR(INDEX(財務諸表!$1:$1048576,MATCH($D23,財務諸表!$A:$A,0),W$1)*100),IF(ISERROR(INDEX(財務諸表!$1:$1048576,MATCH($E23,財務諸表!$A:$A,0),W$1)*100),0,INDEX(財務諸表!$1:$1048576,MATCH($E23,財務諸表!$A:$A,0),W$1)*100),INDEX(財務諸表!$1:$1048576,MATCH($D23,財務諸表!$A:$A,0),W$1)*100)</f>
        <v>15442.74</v>
      </c>
      <c r="X23" s="56">
        <f>IF(ISERROR(INDEX(財務諸表!$1:$1048576,MATCH($D23,財務諸表!$A:$A,0),X$1)*100),IF(ISERROR(INDEX(財務諸表!$1:$1048576,MATCH($E23,財務諸表!$A:$A,0),X$1)*100),0,INDEX(財務諸表!$1:$1048576,MATCH($E23,財務諸表!$A:$A,0),X$1)*100),INDEX(財務諸表!$1:$1048576,MATCH($D23,財務諸表!$A:$A,0),X$1)*100)</f>
        <v>15447.14</v>
      </c>
      <c r="Y23" s="56">
        <f>IF(ISERROR(INDEX(財務諸表!$1:$1048576,MATCH($D23,財務諸表!$A:$A,0),Y$1)*100),IF(ISERROR(INDEX(財務諸表!$1:$1048576,MATCH($E23,財務諸表!$A:$A,0),Y$1)*100),0,INDEX(財務諸表!$1:$1048576,MATCH($E23,財務諸表!$A:$A,0),Y$1)*100),INDEX(財務諸表!$1:$1048576,MATCH($D23,財務諸表!$A:$A,0),Y$1)*100)</f>
        <v>15447.14</v>
      </c>
      <c r="Z23" s="56">
        <f>IF(ISERROR(INDEX(財務諸表!$1:$1048576,MATCH($D23,財務諸表!$A:$A,0),Z$1)*100),IF(ISERROR(INDEX(財務諸表!$1:$1048576,MATCH($E23,財務諸表!$A:$A,0),Z$1)*100),0,INDEX(財務諸表!$1:$1048576,MATCH($E23,財務諸表!$A:$A,0),Z$1)*100),INDEX(財務諸表!$1:$1048576,MATCH($D23,財務諸表!$A:$A,0),Z$1)*100)</f>
        <v>15447.04</v>
      </c>
      <c r="AA23" s="56">
        <f>IF(ISERROR(INDEX(財務諸表!$1:$1048576,MATCH($D23,財務諸表!$A:$A,0),AA$1)*100),IF(ISERROR(INDEX(財務諸表!$1:$1048576,MATCH($E23,財務諸表!$A:$A,0),AA$1)*100),0,INDEX(財務諸表!$1:$1048576,MATCH($E23,財務諸表!$A:$A,0),AA$1)*100),INDEX(財務諸表!$1:$1048576,MATCH($D23,財務諸表!$A:$A,0),AA$1)*100)</f>
        <v>15447.04</v>
      </c>
      <c r="AB23" s="56">
        <f>IF(ISERROR(INDEX(財務諸表!$1:$1048576,MATCH($D23,財務諸表!$A:$A,0),AB$1)*100),IF(ISERROR(INDEX(財務諸表!$1:$1048576,MATCH($E23,財務諸表!$A:$A,0),AB$1)*100),0,INDEX(財務諸表!$1:$1048576,MATCH($E23,財務諸表!$A:$A,0),AB$1)*100),INDEX(財務諸表!$1:$1048576,MATCH($D23,財務諸表!$A:$A,0),AB$1)*100)</f>
        <v>17047.2</v>
      </c>
      <c r="AC23" s="56">
        <f>IF(ISERROR(INDEX(財務諸表!$1:$1048576,MATCH($D23,財務諸表!$A:$A,0),AC$1)*100),IF(ISERROR(INDEX(財務諸表!$1:$1048576,MATCH($E23,財務諸表!$A:$A,0),AC$1)*100),0,INDEX(財務諸表!$1:$1048576,MATCH($E23,財務諸表!$A:$A,0),AC$1)*100),INDEX(財務諸表!$1:$1048576,MATCH($D23,財務諸表!$A:$A,0),AC$1)*100)</f>
        <v>17047.2</v>
      </c>
      <c r="AD23" s="56">
        <f>IF(ISERROR(INDEX(財務諸表!$1:$1048576,MATCH($D23,財務諸表!$A:$A,0),AD$1)*100),IF(ISERROR(INDEX(財務諸表!$1:$1048576,MATCH($E23,財務諸表!$A:$A,0),AD$1)*100),0,INDEX(財務諸表!$1:$1048576,MATCH($E23,財務諸表!$A:$A,0),AD$1)*100),INDEX(財務諸表!$1:$1048576,MATCH($D23,財務諸表!$A:$A,0),AD$1)*100)</f>
        <v>17047.370000000003</v>
      </c>
      <c r="AE23" s="56">
        <f>IF(ISERROR(INDEX(財務諸表!$1:$1048576,MATCH($D23,財務諸表!$A:$A,0),AE$1)*100),IF(ISERROR(INDEX(財務諸表!$1:$1048576,MATCH($E23,財務諸表!$A:$A,0),AE$1)*100),0,INDEX(財務諸表!$1:$1048576,MATCH($E23,財務諸表!$A:$A,0),AE$1)*100),INDEX(財務諸表!$1:$1048576,MATCH($D23,財務諸表!$A:$A,0),AE$1)*100)</f>
        <v>17047.370000000003</v>
      </c>
      <c r="AF23" s="56">
        <f>IF(ISERROR(INDEX(財務諸表!$1:$1048576,MATCH($D23,財務諸表!$A:$A,0),AF$1)*100),IF(ISERROR(INDEX(財務諸表!$1:$1048576,MATCH($E23,財務諸表!$A:$A,0),AF$1)*100),0,INDEX(財務諸表!$1:$1048576,MATCH($E23,財務諸表!$A:$A,0),AF$1)*100),INDEX(財務諸表!$1:$1048576,MATCH($D23,財務諸表!$A:$A,0),AF$1)*100)</f>
        <v>17047.439999999999</v>
      </c>
      <c r="AG23" s="56">
        <f>IF(ISERROR(INDEX(財務諸表!$1:$1048576,MATCH($D23,財務諸表!$A:$A,0),AG$1)*100),IF(ISERROR(INDEX(財務諸表!$1:$1048576,MATCH($E23,財務諸表!$A:$A,0),AG$1)*100),0,INDEX(財務諸表!$1:$1048576,MATCH($E23,財務諸表!$A:$A,0),AG$1)*100),INDEX(財務諸表!$1:$1048576,MATCH($D23,財務諸表!$A:$A,0),AG$1)*100)</f>
        <v>17047.439999999999</v>
      </c>
      <c r="AH23" s="56">
        <f>IF(ISERROR(INDEX(財務諸表!$1:$1048576,MATCH($D23,財務諸表!$A:$A,0),AH$1)*100),IF(ISERROR(INDEX(財務諸表!$1:$1048576,MATCH($E23,財務諸表!$A:$A,0),AH$1)*100),0,INDEX(財務諸表!$1:$1048576,MATCH($E23,財務諸表!$A:$A,0),AH$1)*100),INDEX(財務諸表!$1:$1048576,MATCH($D23,財務諸表!$A:$A,0),AH$1)*100)</f>
        <v>17046.39</v>
      </c>
      <c r="AI23" s="56">
        <f>IF(ISERROR(INDEX(財務諸表!$1:$1048576,MATCH($D23,財務諸表!$A:$A,0),AI$1)*100),IF(ISERROR(INDEX(財務諸表!$1:$1048576,MATCH($E23,財務諸表!$A:$A,0),AI$1)*100),0,INDEX(財務諸表!$1:$1048576,MATCH($E23,財務諸表!$A:$A,0),AI$1)*100),INDEX(財務諸表!$1:$1048576,MATCH($D23,財務諸表!$A:$A,0),AI$1)*100)</f>
        <v>17046.39</v>
      </c>
      <c r="AJ23" s="56">
        <f>IF(ISERROR(INDEX(財務諸表!$1:$1048576,MATCH($D23,財務諸表!$A:$A,0),AJ$1)*100),IF(ISERROR(INDEX(財務諸表!$1:$1048576,MATCH($E23,財務諸表!$A:$A,0),AJ$1)*100),0,INDEX(財務諸表!$1:$1048576,MATCH($E23,財務諸表!$A:$A,0),AJ$1)*100),INDEX(財務諸表!$1:$1048576,MATCH($D23,財務諸表!$A:$A,0),AJ$1)*100)</f>
        <v>17053.509999999998</v>
      </c>
    </row>
    <row r="24" spans="1:37" s="25" customFormat="1">
      <c r="A24" s="50"/>
      <c r="B24" s="20" t="s">
        <v>308</v>
      </c>
      <c r="C24" s="36" t="s">
        <v>343</v>
      </c>
      <c r="D24" s="37" t="s">
        <v>344</v>
      </c>
      <c r="E24" s="38" t="s">
        <v>313</v>
      </c>
      <c r="F24" s="28" t="str">
        <f t="shared" ref="F24:K24" si="17">IF(ISERROR(F21/F23*100),"-",(F21/F23*100))</f>
        <v>-</v>
      </c>
      <c r="G24" s="28">
        <f t="shared" si="17"/>
        <v>79.973368117128473</v>
      </c>
      <c r="H24" s="28">
        <f t="shared" si="17"/>
        <v>-302.09664865172891</v>
      </c>
      <c r="I24" s="28">
        <f t="shared" si="17"/>
        <v>-75.470769804441488</v>
      </c>
      <c r="J24" s="28">
        <f t="shared" si="17"/>
        <v>14.524234530018413</v>
      </c>
      <c r="K24" s="28">
        <f t="shared" si="17"/>
        <v>102.90741910750604</v>
      </c>
      <c r="L24" s="96">
        <f>IF(ISERROR(VLOOKUP(MID($D24,4,15),業績予想!$M:$N,2,FALSE)),0,VLOOKUP(MID($D24,4,15),業績予想!$M:$N,2,FALSE))</f>
        <v>117.23</v>
      </c>
      <c r="M24" s="39">
        <f>IF(ISERROR(M21/M23*100),"-",(M21/M23*100))</f>
        <v>0</v>
      </c>
      <c r="N24" s="39">
        <f>IF(ISERROR(N21/N23*100),"-",(N21/N23*100))</f>
        <v>0</v>
      </c>
      <c r="O24" s="47"/>
      <c r="P24" s="28" t="str">
        <f t="shared" ref="P24:AJ24" si="18">IF(ISERROR(P21/P23*100),"-",(P21/P23*100))</f>
        <v>-</v>
      </c>
      <c r="Q24" s="28" t="str">
        <f t="shared" si="18"/>
        <v>-</v>
      </c>
      <c r="R24" s="28">
        <f t="shared" si="18"/>
        <v>29.423308337877767</v>
      </c>
      <c r="S24" s="28">
        <f t="shared" si="18"/>
        <v>16.625496919069388</v>
      </c>
      <c r="T24" s="28">
        <f t="shared" si="18"/>
        <v>-33.386106173774813</v>
      </c>
      <c r="U24" s="28">
        <f t="shared" si="18"/>
        <v>-62.446781989892216</v>
      </c>
      <c r="V24" s="28">
        <f t="shared" si="18"/>
        <v>-222.88143166303391</v>
      </c>
      <c r="W24" s="28">
        <f t="shared" si="18"/>
        <v>-30.655181658177238</v>
      </c>
      <c r="X24" s="28">
        <f t="shared" si="18"/>
        <v>-27.357815103637307</v>
      </c>
      <c r="Y24" s="28">
        <f t="shared" si="18"/>
        <v>-24.159812107613448</v>
      </c>
      <c r="Z24" s="28">
        <f t="shared" si="18"/>
        <v>6.6938390785548556</v>
      </c>
      <c r="AA24" s="28">
        <f t="shared" si="18"/>
        <v>3.0620753231687106</v>
      </c>
      <c r="AB24" s="28">
        <f t="shared" si="18"/>
        <v>-6.4702707776057062</v>
      </c>
      <c r="AC24" s="28">
        <f t="shared" si="18"/>
        <v>17.263832183584398</v>
      </c>
      <c r="AD24" s="28">
        <f t="shared" si="18"/>
        <v>0.95615921986793251</v>
      </c>
      <c r="AE24" s="28">
        <f t="shared" si="18"/>
        <v>18.466191559167189</v>
      </c>
      <c r="AF24" s="28">
        <f t="shared" si="18"/>
        <v>28.33856579052339</v>
      </c>
      <c r="AG24" s="28">
        <f t="shared" si="18"/>
        <v>42.903802565077221</v>
      </c>
      <c r="AH24" s="28">
        <f t="shared" si="18"/>
        <v>13.193409279032101</v>
      </c>
      <c r="AI24" s="28">
        <f t="shared" si="18"/>
        <v>29.836229254405183</v>
      </c>
      <c r="AJ24" s="28">
        <f t="shared" si="18"/>
        <v>23.004061920390583</v>
      </c>
    </row>
    <row r="25" spans="1:37" s="34" customFormat="1">
      <c r="A25" s="50"/>
      <c r="B25" s="29" t="s">
        <v>308</v>
      </c>
      <c r="C25" s="30" t="s">
        <v>345</v>
      </c>
      <c r="D25" s="31" t="s">
        <v>313</v>
      </c>
      <c r="E25" s="32" t="s">
        <v>313</v>
      </c>
      <c r="F25" s="33" t="str">
        <f t="shared" ref="F25:K25" si="19">IF(ISERROR(F30/F23*100),"-",(F30/F23*100))</f>
        <v>-</v>
      </c>
      <c r="G25" s="33">
        <f t="shared" si="19"/>
        <v>588.01927961793092</v>
      </c>
      <c r="H25" s="33">
        <f t="shared" si="19"/>
        <v>201.68700632141707</v>
      </c>
      <c r="I25" s="33">
        <f t="shared" si="19"/>
        <v>106.37636725223732</v>
      </c>
      <c r="J25" s="33">
        <f t="shared" si="19"/>
        <v>234.88667166841566</v>
      </c>
      <c r="K25" s="33">
        <f t="shared" si="19"/>
        <v>342.68839326097782</v>
      </c>
      <c r="L25" s="33"/>
      <c r="M25" s="33"/>
      <c r="N25" s="33"/>
      <c r="O25" s="48"/>
      <c r="P25" s="33" t="str">
        <f t="shared" ref="P25:AJ25" si="20">IF(ISERROR(P30/P23*100),"-",(P30/P23*100))</f>
        <v>-</v>
      </c>
      <c r="Q25" s="33" t="str">
        <f t="shared" si="20"/>
        <v>-</v>
      </c>
      <c r="R25" s="33">
        <f t="shared" si="20"/>
        <v>588.01927961793092</v>
      </c>
      <c r="S25" s="33">
        <f t="shared" si="20"/>
        <v>533.0133016928603</v>
      </c>
      <c r="T25" s="33">
        <f t="shared" si="20"/>
        <v>479.41697342903672</v>
      </c>
      <c r="U25" s="33">
        <f t="shared" si="20"/>
        <v>417.74073966154157</v>
      </c>
      <c r="V25" s="33">
        <f t="shared" si="20"/>
        <v>201.68700632141707</v>
      </c>
      <c r="W25" s="33">
        <f t="shared" si="20"/>
        <v>163.96701621603421</v>
      </c>
      <c r="X25" s="33">
        <f t="shared" si="20"/>
        <v>128.94943659473535</v>
      </c>
      <c r="Y25" s="33">
        <f t="shared" si="20"/>
        <v>101.89588493403959</v>
      </c>
      <c r="Z25" s="33">
        <f t="shared" si="20"/>
        <v>106.37636725223732</v>
      </c>
      <c r="AA25" s="33">
        <f t="shared" si="20"/>
        <v>105.48946594298971</v>
      </c>
      <c r="AB25" s="33">
        <f t="shared" si="20"/>
        <v>227.55643155474212</v>
      </c>
      <c r="AC25" s="33">
        <f t="shared" si="20"/>
        <v>245.45966493031113</v>
      </c>
      <c r="AD25" s="33">
        <f t="shared" si="20"/>
        <v>234.88667166841566</v>
      </c>
      <c r="AE25" s="33">
        <f t="shared" si="20"/>
        <v>271.32631015810642</v>
      </c>
      <c r="AF25" s="33">
        <f t="shared" si="20"/>
        <v>290.90584862008609</v>
      </c>
      <c r="AG25" s="33">
        <f t="shared" si="20"/>
        <v>329.14619438461148</v>
      </c>
      <c r="AH25" s="33">
        <f t="shared" si="20"/>
        <v>342.68839326097782</v>
      </c>
      <c r="AI25" s="33">
        <f t="shared" si="20"/>
        <v>368.8229589960103</v>
      </c>
      <c r="AJ25" s="33">
        <f t="shared" si="20"/>
        <v>400.3574630677204</v>
      </c>
      <c r="AK25" s="33"/>
    </row>
    <row r="26" spans="1:37" s="111" customFormat="1">
      <c r="A26" s="108"/>
      <c r="B26" s="109"/>
      <c r="C26" s="110" t="s">
        <v>346</v>
      </c>
      <c r="D26" s="111" t="s">
        <v>296</v>
      </c>
      <c r="E26" s="110"/>
      <c r="F26" s="18">
        <f>IF(ISERROR(INDEX(財務諸表!$1:$1048576,MATCH($D26,財務諸表!$A:$A,0),F$1)),IF(ISERROR(INDEX(財務諸表!$1:$1048576,MATCH($E26,財務諸表!$A:$A,0),F$1)),0,INDEX(財務諸表!$1:$1048576,MATCH($E26,財務諸表!$A:$A,0),F$1)),IF(INDEX(財務諸表!$1:$1048576,MATCH($D26,財務諸表!$A:$A,0),F$1)="", IF(ISERROR(INDEX(財務諸表!$1:$1048576,MATCH($E26,財務諸表!$A:$A,0),F$1)),0,INDEX(財務諸表!$1:$1048576,MATCH($E26,財務諸表!$A:$A,0),F$1)), INDEX(財務諸表!$1:$1048576,MATCH($D26,財務諸表!$A:$A,0),F$1)))</f>
        <v>70</v>
      </c>
      <c r="G26" s="18">
        <f>IF(ISERROR(INDEX(財務諸表!$1:$1048576,MATCH($D26,財務諸表!$A:$A,0),G$1)),IF(ISERROR(INDEX(財務諸表!$1:$1048576,MATCH($E26,財務諸表!$A:$A,0),G$1)),0,INDEX(財務諸表!$1:$1048576,MATCH($E26,財務諸表!$A:$A,0),G$1)),IF(INDEX(財務諸表!$1:$1048576,MATCH($D26,財務諸表!$A:$A,0),G$1)="", IF(ISERROR(INDEX(財務諸表!$1:$1048576,MATCH($E26,財務諸表!$A:$A,0),G$1)),0,INDEX(財務諸表!$1:$1048576,MATCH($E26,財務諸表!$A:$A,0),G$1)), INDEX(財務諸表!$1:$1048576,MATCH($D26,財務諸表!$A:$A,0),G$1)))</f>
        <v>70</v>
      </c>
      <c r="H26" s="18">
        <f>IF(ISERROR(INDEX(財務諸表!$1:$1048576,MATCH($D26,財務諸表!$A:$A,0),H$1)),IF(ISERROR(INDEX(財務諸表!$1:$1048576,MATCH($E26,財務諸表!$A:$A,0),H$1)),0,INDEX(財務諸表!$1:$1048576,MATCH($E26,財務諸表!$A:$A,0),H$1)),IF(INDEX(財務諸表!$1:$1048576,MATCH($D26,財務諸表!$A:$A,0),H$1)="", IF(ISERROR(INDEX(財務諸表!$1:$1048576,MATCH($E26,財務諸表!$A:$A,0),H$1)),0,INDEX(財務諸表!$1:$1048576,MATCH($E26,財務諸表!$A:$A,0),H$1)), INDEX(財務諸表!$1:$1048576,MATCH($D26,財務諸表!$A:$A,0),H$1)))</f>
        <v>0</v>
      </c>
      <c r="I26" s="18">
        <f>IF(ISERROR(INDEX(財務諸表!$1:$1048576,MATCH($D26,財務諸表!$A:$A,0),I$1)),IF(ISERROR(INDEX(財務諸表!$1:$1048576,MATCH($E26,財務諸表!$A:$A,0),I$1)),0,INDEX(財務諸表!$1:$1048576,MATCH($E26,財務諸表!$A:$A,0),I$1)),IF(INDEX(財務諸表!$1:$1048576,MATCH($D26,財務諸表!$A:$A,0),I$1)="", IF(ISERROR(INDEX(財務諸表!$1:$1048576,MATCH($E26,財務諸表!$A:$A,0),I$1)),0,INDEX(財務諸表!$1:$1048576,MATCH($E26,財務諸表!$A:$A,0),I$1)), INDEX(財務諸表!$1:$1048576,MATCH($D26,財務諸表!$A:$A,0),I$1)))</f>
        <v>0</v>
      </c>
      <c r="J26" s="18">
        <f>IF(ISERROR(INDEX(財務諸表!$1:$1048576,MATCH($D26,財務諸表!$A:$A,0),J$1)),IF(ISERROR(INDEX(財務諸表!$1:$1048576,MATCH($E26,財務諸表!$A:$A,0),J$1)),0,INDEX(財務諸表!$1:$1048576,MATCH($E26,財務諸表!$A:$A,0),J$1)),IF(INDEX(財務諸表!$1:$1048576,MATCH($D26,財務諸表!$A:$A,0),J$1)="", IF(ISERROR(INDEX(財務諸表!$1:$1048576,MATCH($E26,財務諸表!$A:$A,0),J$1)),0,INDEX(財務諸表!$1:$1048576,MATCH($E26,財務諸表!$A:$A,0),J$1)), INDEX(財務諸表!$1:$1048576,MATCH($D26,財務諸表!$A:$A,0),J$1)))</f>
        <v>0</v>
      </c>
      <c r="K26" s="18">
        <f>IF(ISERROR(INDEX(財務諸表!$1:$1048576,MATCH($D26,財務諸表!$A:$A,0),K$1)),IF(ISERROR(INDEX(財務諸表!$1:$1048576,MATCH($E26,財務諸表!$A:$A,0),K$1)),0,INDEX(財務諸表!$1:$1048576,MATCH($E26,財務諸表!$A:$A,0),K$1)),IF(INDEX(財務諸表!$1:$1048576,MATCH($D26,財務諸表!$A:$A,0),K$1)="", IF(ISERROR(INDEX(財務諸表!$1:$1048576,MATCH($E26,財務諸表!$A:$A,0),K$1)),0,INDEX(財務諸表!$1:$1048576,MATCH($E26,財務諸表!$A:$A,0),K$1)), INDEX(財務諸表!$1:$1048576,MATCH($D26,財務諸表!$A:$A,0),K$1)))</f>
        <v>0</v>
      </c>
      <c r="L26" s="92">
        <f>IF(ISERROR(VLOOKUP(MID($D26,4,15),業績予想!$M:$N,2,FALSE)),0,VLOOKUP(MID($D26,4,15),業績予想!$M:$N,2,FALSE))</f>
        <v>0</v>
      </c>
      <c r="M26" s="18"/>
      <c r="N26" s="18"/>
      <c r="O26" s="44"/>
      <c r="P26" s="18">
        <f>IF(ISERROR(INDEX(財務諸表!$1:$1048576,MATCH($D26,財務諸表!$A:$A,0),P$1)),IF(ISERROR(INDEX(財務諸表!$1:$1048576,MATCH($E26,財務諸表!$A:$A,0),P$1)),0,INDEX(財務諸表!$1:$1048576,MATCH($E26,財務諸表!$A:$A,0),P$1)),IF(INDEX(財務諸表!$1:$1048576,MATCH($D26,財務諸表!$A:$A,0),P$1)="", IF(ISERROR(INDEX(財務諸表!$1:$1048576,MATCH($E26,財務諸表!$A:$A,0),P$1)),0,INDEX(財務諸表!$1:$1048576,MATCH($E26,財務諸表!$A:$A,0),P$1)), INDEX(財務諸表!$1:$1048576,MATCH($D26,財務諸表!$A:$A,0),P$1)))</f>
        <v>0</v>
      </c>
      <c r="Q26" s="18">
        <f>IF(ISERROR(INDEX(財務諸表!$1:$1048576,MATCH($D26,財務諸表!$A:$A,0),Q$1)),IF(ISERROR(INDEX(財務諸表!$1:$1048576,MATCH($E26,財務諸表!$A:$A,0),Q$1)),0,INDEX(財務諸表!$1:$1048576,MATCH($E26,財務諸表!$A:$A,0),Q$1)),IF(INDEX(財務諸表!$1:$1048576,MATCH($D26,財務諸表!$A:$A,0),Q$1)="", IF(ISERROR(INDEX(財務諸表!$1:$1048576,MATCH($E26,財務諸表!$A:$A,0),Q$1)),0,INDEX(財務諸表!$1:$1048576,MATCH($E26,財務諸表!$A:$A,0),Q$1)), INDEX(財務諸表!$1:$1048576,MATCH($D26,財務諸表!$A:$A,0),Q$1)))</f>
        <v>0</v>
      </c>
      <c r="R26" s="18">
        <f>IF(ISERROR(INDEX(財務諸表!$1:$1048576,MATCH($D26,財務諸表!$A:$A,0),R$1)),IF(ISERROR(INDEX(財務諸表!$1:$1048576,MATCH($E26,財務諸表!$A:$A,0),R$1)),0,INDEX(財務諸表!$1:$1048576,MATCH($E26,財務諸表!$A:$A,0),R$1)),IF(INDEX(財務諸表!$1:$1048576,MATCH($D26,財務諸表!$A:$A,0),R$1)="", IF(ISERROR(INDEX(財務諸表!$1:$1048576,MATCH($E26,財務諸表!$A:$A,0),R$1)),0,INDEX(財務諸表!$1:$1048576,MATCH($E26,財務諸表!$A:$A,0),R$1)), INDEX(財務諸表!$1:$1048576,MATCH($D26,財務諸表!$A:$A,0),R$1)))</f>
        <v>0</v>
      </c>
      <c r="S26" s="18">
        <f>IF(ISERROR(INDEX(財務諸表!$1:$1048576,MATCH($D26,財務諸表!$A:$A,0),S$1)),IF(ISERROR(INDEX(財務諸表!$1:$1048576,MATCH($E26,財務諸表!$A:$A,0),S$1)),0,INDEX(財務諸表!$1:$1048576,MATCH($E26,財務諸表!$A:$A,0),S$1)),IF(INDEX(財務諸表!$1:$1048576,MATCH($D26,財務諸表!$A:$A,0),S$1)="", IF(ISERROR(INDEX(財務諸表!$1:$1048576,MATCH($E26,財務諸表!$A:$A,0),S$1)),0,INDEX(財務諸表!$1:$1048576,MATCH($E26,財務諸表!$A:$A,0),S$1)), INDEX(財務諸表!$1:$1048576,MATCH($D26,財務諸表!$A:$A,0),S$1)))</f>
        <v>0</v>
      </c>
      <c r="T26" s="18">
        <f>IF(ISERROR(INDEX(財務諸表!$1:$1048576,MATCH($D26,財務諸表!$A:$A,0),T$1)),IF(ISERROR(INDEX(財務諸表!$1:$1048576,MATCH($E26,財務諸表!$A:$A,0),T$1)),0,INDEX(財務諸表!$1:$1048576,MATCH($E26,財務諸表!$A:$A,0),T$1)),IF(INDEX(財務諸表!$1:$1048576,MATCH($D26,財務諸表!$A:$A,0),T$1)="", IF(ISERROR(INDEX(財務諸表!$1:$1048576,MATCH($E26,財務諸表!$A:$A,0),T$1)),0,INDEX(財務諸表!$1:$1048576,MATCH($E26,財務諸表!$A:$A,0),T$1)), INDEX(財務諸表!$1:$1048576,MATCH($D26,財務諸表!$A:$A,0),T$1)))</f>
        <v>0</v>
      </c>
      <c r="U26" s="18">
        <f>IF(ISERROR(INDEX(財務諸表!$1:$1048576,MATCH($D26,財務諸表!$A:$A,0),U$1)),IF(ISERROR(INDEX(財務諸表!$1:$1048576,MATCH($E26,財務諸表!$A:$A,0),U$1)),0,INDEX(財務諸表!$1:$1048576,MATCH($E26,財務諸表!$A:$A,0),U$1)),IF(INDEX(財務諸表!$1:$1048576,MATCH($D26,財務諸表!$A:$A,0),U$1)="", IF(ISERROR(INDEX(財務諸表!$1:$1048576,MATCH($E26,財務諸表!$A:$A,0),U$1)),0,INDEX(財務諸表!$1:$1048576,MATCH($E26,財務諸表!$A:$A,0),U$1)), INDEX(財務諸表!$1:$1048576,MATCH($D26,財務諸表!$A:$A,0),U$1)))</f>
        <v>0</v>
      </c>
      <c r="V26" s="18">
        <f>IF(ISERROR(INDEX(財務諸表!$1:$1048576,MATCH($D26,財務諸表!$A:$A,0),V$1)),IF(ISERROR(INDEX(財務諸表!$1:$1048576,MATCH($E26,財務諸表!$A:$A,0),V$1)),0,INDEX(財務諸表!$1:$1048576,MATCH($E26,財務諸表!$A:$A,0),V$1)),IF(INDEX(財務諸表!$1:$1048576,MATCH($D26,財務諸表!$A:$A,0),V$1)="", IF(ISERROR(INDEX(財務諸表!$1:$1048576,MATCH($E26,財務諸表!$A:$A,0),V$1)),0,INDEX(財務諸表!$1:$1048576,MATCH($E26,財務諸表!$A:$A,0),V$1)), INDEX(財務諸表!$1:$1048576,MATCH($D26,財務諸表!$A:$A,0),V$1)))</f>
        <v>0</v>
      </c>
      <c r="W26" s="18">
        <f>IF(ISERROR(INDEX(財務諸表!$1:$1048576,MATCH($D26,財務諸表!$A:$A,0),W$1)),IF(ISERROR(INDEX(財務諸表!$1:$1048576,MATCH($E26,財務諸表!$A:$A,0),W$1)),0,INDEX(財務諸表!$1:$1048576,MATCH($E26,財務諸表!$A:$A,0),W$1)),IF(INDEX(財務諸表!$1:$1048576,MATCH($D26,財務諸表!$A:$A,0),W$1)="", IF(ISERROR(INDEX(財務諸表!$1:$1048576,MATCH($E26,財務諸表!$A:$A,0),W$1)),0,INDEX(財務諸表!$1:$1048576,MATCH($E26,財務諸表!$A:$A,0),W$1)), INDEX(財務諸表!$1:$1048576,MATCH($D26,財務諸表!$A:$A,0),W$1)))</f>
        <v>0</v>
      </c>
      <c r="X26" s="18">
        <f>IF(ISERROR(INDEX(財務諸表!$1:$1048576,MATCH($D26,財務諸表!$A:$A,0),X$1)),IF(ISERROR(INDEX(財務諸表!$1:$1048576,MATCH($E26,財務諸表!$A:$A,0),X$1)),0,INDEX(財務諸表!$1:$1048576,MATCH($E26,財務諸表!$A:$A,0),X$1)),IF(INDEX(財務諸表!$1:$1048576,MATCH($D26,財務諸表!$A:$A,0),X$1)="", IF(ISERROR(INDEX(財務諸表!$1:$1048576,MATCH($E26,財務諸表!$A:$A,0),X$1)),0,INDEX(財務諸表!$1:$1048576,MATCH($E26,財務諸表!$A:$A,0),X$1)), INDEX(財務諸表!$1:$1048576,MATCH($D26,財務諸表!$A:$A,0),X$1)))</f>
        <v>0</v>
      </c>
      <c r="Y26" s="18">
        <f>IF(ISERROR(INDEX(財務諸表!$1:$1048576,MATCH($D26,財務諸表!$A:$A,0),Y$1)),IF(ISERROR(INDEX(財務諸表!$1:$1048576,MATCH($E26,財務諸表!$A:$A,0),Y$1)),0,INDEX(財務諸表!$1:$1048576,MATCH($E26,財務諸表!$A:$A,0),Y$1)),IF(INDEX(財務諸表!$1:$1048576,MATCH($D26,財務諸表!$A:$A,0),Y$1)="", IF(ISERROR(INDEX(財務諸表!$1:$1048576,MATCH($E26,財務諸表!$A:$A,0),Y$1)),0,INDEX(財務諸表!$1:$1048576,MATCH($E26,財務諸表!$A:$A,0),Y$1)), INDEX(財務諸表!$1:$1048576,MATCH($D26,財務諸表!$A:$A,0),Y$1)))</f>
        <v>0</v>
      </c>
      <c r="Z26" s="18">
        <f>IF(ISERROR(INDEX(財務諸表!$1:$1048576,MATCH($D26,財務諸表!$A:$A,0),Z$1)),IF(ISERROR(INDEX(財務諸表!$1:$1048576,MATCH($E26,財務諸表!$A:$A,0),Z$1)),0,INDEX(財務諸表!$1:$1048576,MATCH($E26,財務諸表!$A:$A,0),Z$1)),IF(INDEX(財務諸表!$1:$1048576,MATCH($D26,財務諸表!$A:$A,0),Z$1)="", IF(ISERROR(INDEX(財務諸表!$1:$1048576,MATCH($E26,財務諸表!$A:$A,0),Z$1)),0,INDEX(財務諸表!$1:$1048576,MATCH($E26,財務諸表!$A:$A,0),Z$1)), INDEX(財務諸表!$1:$1048576,MATCH($D26,財務諸表!$A:$A,0),Z$1)))</f>
        <v>0</v>
      </c>
      <c r="AA26" s="18">
        <f>IF(ISERROR(INDEX(財務諸表!$1:$1048576,MATCH($D26,財務諸表!$A:$A,0),AA$1)),IF(ISERROR(INDEX(財務諸表!$1:$1048576,MATCH($E26,財務諸表!$A:$A,0),AA$1)),0,INDEX(財務諸表!$1:$1048576,MATCH($E26,財務諸表!$A:$A,0),AA$1)),IF(INDEX(財務諸表!$1:$1048576,MATCH($D26,財務諸表!$A:$A,0),AA$1)="", IF(ISERROR(INDEX(財務諸表!$1:$1048576,MATCH($E26,財務諸表!$A:$A,0),AA$1)),0,INDEX(財務諸表!$1:$1048576,MATCH($E26,財務諸表!$A:$A,0),AA$1)), INDEX(財務諸表!$1:$1048576,MATCH($D26,財務諸表!$A:$A,0),AA$1)))</f>
        <v>0</v>
      </c>
      <c r="AB26" s="18">
        <f>IF(ISERROR(INDEX(財務諸表!$1:$1048576,MATCH($D26,財務諸表!$A:$A,0),AB$1)),IF(ISERROR(INDEX(財務諸表!$1:$1048576,MATCH($E26,財務諸表!$A:$A,0),AB$1)),0,INDEX(財務諸表!$1:$1048576,MATCH($E26,財務諸表!$A:$A,0),AB$1)),IF(INDEX(財務諸表!$1:$1048576,MATCH($D26,財務諸表!$A:$A,0),AB$1)="", IF(ISERROR(INDEX(財務諸表!$1:$1048576,MATCH($E26,財務諸表!$A:$A,0),AB$1)),0,INDEX(財務諸表!$1:$1048576,MATCH($E26,財務諸表!$A:$A,0),AB$1)), INDEX(財務諸表!$1:$1048576,MATCH($D26,財務諸表!$A:$A,0),AB$1)))</f>
        <v>0</v>
      </c>
      <c r="AC26" s="18">
        <f>IF(ISERROR(INDEX(財務諸表!$1:$1048576,MATCH($D26,財務諸表!$A:$A,0),AC$1)),IF(ISERROR(INDEX(財務諸表!$1:$1048576,MATCH($E26,財務諸表!$A:$A,0),AC$1)),0,INDEX(財務諸表!$1:$1048576,MATCH($E26,財務諸表!$A:$A,0),AC$1)),IF(INDEX(財務諸表!$1:$1048576,MATCH($D26,財務諸表!$A:$A,0),AC$1)="", IF(ISERROR(INDEX(財務諸表!$1:$1048576,MATCH($E26,財務諸表!$A:$A,0),AC$1)),0,INDEX(財務諸表!$1:$1048576,MATCH($E26,財務諸表!$A:$A,0),AC$1)), INDEX(財務諸表!$1:$1048576,MATCH($D26,財務諸表!$A:$A,0),AC$1)))</f>
        <v>0</v>
      </c>
      <c r="AD26" s="18">
        <f>IF(ISERROR(INDEX(財務諸表!$1:$1048576,MATCH($D26,財務諸表!$A:$A,0),AD$1)),IF(ISERROR(INDEX(財務諸表!$1:$1048576,MATCH($E26,財務諸表!$A:$A,0),AD$1)),0,INDEX(財務諸表!$1:$1048576,MATCH($E26,財務諸表!$A:$A,0),AD$1)),IF(INDEX(財務諸表!$1:$1048576,MATCH($D26,財務諸表!$A:$A,0),AD$1)="", IF(ISERROR(INDEX(財務諸表!$1:$1048576,MATCH($E26,財務諸表!$A:$A,0),AD$1)),0,INDEX(財務諸表!$1:$1048576,MATCH($E26,財務諸表!$A:$A,0),AD$1)), INDEX(財務諸表!$1:$1048576,MATCH($D26,財務諸表!$A:$A,0),AD$1)))</f>
        <v>0</v>
      </c>
      <c r="AE26" s="18">
        <f>IF(ISERROR(INDEX(財務諸表!$1:$1048576,MATCH($D26,財務諸表!$A:$A,0),AE$1)),IF(ISERROR(INDEX(財務諸表!$1:$1048576,MATCH($E26,財務諸表!$A:$A,0),AE$1)),0,INDEX(財務諸表!$1:$1048576,MATCH($E26,財務諸表!$A:$A,0),AE$1)),IF(INDEX(財務諸表!$1:$1048576,MATCH($D26,財務諸表!$A:$A,0),AE$1)="", IF(ISERROR(INDEX(財務諸表!$1:$1048576,MATCH($E26,財務諸表!$A:$A,0),AE$1)),0,INDEX(財務諸表!$1:$1048576,MATCH($E26,財務諸表!$A:$A,0),AE$1)), INDEX(財務諸表!$1:$1048576,MATCH($D26,財務諸表!$A:$A,0),AE$1)))</f>
        <v>0</v>
      </c>
      <c r="AF26" s="18">
        <f>IF(ISERROR(INDEX(財務諸表!$1:$1048576,MATCH($D26,財務諸表!$A:$A,0),AF$1)),IF(ISERROR(INDEX(財務諸表!$1:$1048576,MATCH($E26,財務諸表!$A:$A,0),AF$1)),0,INDEX(財務諸表!$1:$1048576,MATCH($E26,財務諸表!$A:$A,0),AF$1)),IF(INDEX(財務諸表!$1:$1048576,MATCH($D26,財務諸表!$A:$A,0),AF$1)="", IF(ISERROR(INDEX(財務諸表!$1:$1048576,MATCH($E26,財務諸表!$A:$A,0),AF$1)),0,INDEX(財務諸表!$1:$1048576,MATCH($E26,財務諸表!$A:$A,0),AF$1)), INDEX(財務諸表!$1:$1048576,MATCH($D26,財務諸表!$A:$A,0),AF$1)))</f>
        <v>0</v>
      </c>
      <c r="AG26" s="18">
        <f>IF(ISERROR(INDEX(財務諸表!$1:$1048576,MATCH($D26,財務諸表!$A:$A,0),AG$1)),IF(ISERROR(INDEX(財務諸表!$1:$1048576,MATCH($E26,財務諸表!$A:$A,0),AG$1)),0,INDEX(財務諸表!$1:$1048576,MATCH($E26,財務諸表!$A:$A,0),AG$1)),IF(INDEX(財務諸表!$1:$1048576,MATCH($D26,財務諸表!$A:$A,0),AG$1)="", IF(ISERROR(INDEX(財務諸表!$1:$1048576,MATCH($E26,財務諸表!$A:$A,0),AG$1)),0,INDEX(財務諸表!$1:$1048576,MATCH($E26,財務諸表!$A:$A,0),AG$1)), INDEX(財務諸表!$1:$1048576,MATCH($D26,財務諸表!$A:$A,0),AG$1)))</f>
        <v>0</v>
      </c>
      <c r="AH26" s="18">
        <f>IF(ISERROR(INDEX(財務諸表!$1:$1048576,MATCH($D26,財務諸表!$A:$A,0),AH$1)),IF(ISERROR(INDEX(財務諸表!$1:$1048576,MATCH($E26,財務諸表!$A:$A,0),AH$1)),0,INDEX(財務諸表!$1:$1048576,MATCH($E26,財務諸表!$A:$A,0),AH$1)),IF(INDEX(財務諸表!$1:$1048576,MATCH($D26,財務諸表!$A:$A,0),AH$1)="", IF(ISERROR(INDEX(財務諸表!$1:$1048576,MATCH($E26,財務諸表!$A:$A,0),AH$1)),0,INDEX(財務諸表!$1:$1048576,MATCH($E26,財務諸表!$A:$A,0),AH$1)), INDEX(財務諸表!$1:$1048576,MATCH($D26,財務諸表!$A:$A,0),AH$1)))</f>
        <v>0</v>
      </c>
      <c r="AI26" s="18">
        <f>IF(ISERROR(INDEX(財務諸表!$1:$1048576,MATCH($D26,財務諸表!$A:$A,0),AI$1)),IF(ISERROR(INDEX(財務諸表!$1:$1048576,MATCH($E26,財務諸表!$A:$A,0),AI$1)),0,INDEX(財務諸表!$1:$1048576,MATCH($E26,財務諸表!$A:$A,0),AI$1)),IF(INDEX(財務諸表!$1:$1048576,MATCH($D26,財務諸表!$A:$A,0),AI$1)="", IF(ISERROR(INDEX(財務諸表!$1:$1048576,MATCH($E26,財務諸表!$A:$A,0),AI$1)),0,INDEX(財務諸表!$1:$1048576,MATCH($E26,財務諸表!$A:$A,0),AI$1)), INDEX(財務諸表!$1:$1048576,MATCH($D26,財務諸表!$A:$A,0),AI$1)))</f>
        <v>0</v>
      </c>
      <c r="AJ26" s="18">
        <f>IF(ISERROR(INDEX(財務諸表!$1:$1048576,MATCH($D26,財務諸表!$A:$A,0),AJ$1)),IF(ISERROR(INDEX(財務諸表!$1:$1048576,MATCH($E26,財務諸表!$A:$A,0),AJ$1)),0,INDEX(財務諸表!$1:$1048576,MATCH($E26,財務諸表!$A:$A,0),AJ$1)),IF(INDEX(財務諸表!$1:$1048576,MATCH($D26,財務諸表!$A:$A,0),AJ$1)="", IF(ISERROR(INDEX(財務諸表!$1:$1048576,MATCH($E26,財務諸表!$A:$A,0),AJ$1)),0,INDEX(財務諸表!$1:$1048576,MATCH($E26,財務諸表!$A:$A,0),AJ$1)), INDEX(財務諸表!$1:$1048576,MATCH($D26,財務諸表!$A:$A,0),AJ$1)))</f>
        <v>0</v>
      </c>
      <c r="AK26" s="18"/>
    </row>
    <row r="27" spans="1:37" s="116" customFormat="1">
      <c r="A27" s="108"/>
      <c r="B27" s="112"/>
      <c r="C27" s="113" t="s">
        <v>347</v>
      </c>
      <c r="D27" s="114" t="s">
        <v>348</v>
      </c>
      <c r="E27" s="115"/>
      <c r="F27" s="27">
        <f>IF(ISERROR(INDEX(財務諸表!$1:$1048576,MATCH($D27,財務諸表!$A:$A,0),F$1)),IF(ISERROR(INDEX(財務諸表!$1:$1048576,MATCH($E27,財務諸表!$A:$A,0),F$1)),0,INDEX(財務諸表!$1:$1048576,MATCH($E27,財務諸表!$A:$A,0),F$1)),IF(INDEX(財務諸表!$1:$1048576,MATCH($D27,財務諸表!$A:$A,0),F$1)="", IF(ISERROR(INDEX(財務諸表!$1:$1048576,MATCH($E27,財務諸表!$A:$A,0),F$1)),0,INDEX(財務諸表!$1:$1048576,MATCH($E27,財務諸表!$A:$A,0),F$1)), INDEX(財務諸表!$1:$1048576,MATCH($D27,財務諸表!$A:$A,0),F$1)))</f>
        <v>0</v>
      </c>
      <c r="G27" s="27">
        <f>IF(ISERROR(INDEX(財務諸表!$1:$1048576,MATCH($D27,財務諸表!$A:$A,0),G$1)),IF(ISERROR(INDEX(財務諸表!$1:$1048576,MATCH($E27,財務諸表!$A:$A,0),G$1)),0,INDEX(財務諸表!$1:$1048576,MATCH($E27,財務諸表!$A:$A,0),G$1)),IF(INDEX(財務諸表!$1:$1048576,MATCH($D27,財務諸表!$A:$A,0),G$1)="", IF(ISERROR(INDEX(財務諸表!$1:$1048576,MATCH($E27,財務諸表!$A:$A,0),G$1)),0,INDEX(財務諸表!$1:$1048576,MATCH($E27,財務諸表!$A:$A,0),G$1)), INDEX(財務諸表!$1:$1048576,MATCH($D27,財務諸表!$A:$A,0),G$1)))</f>
        <v>0</v>
      </c>
      <c r="H27" s="27">
        <f>IF(ISERROR(INDEX(財務諸表!$1:$1048576,MATCH($D27,財務諸表!$A:$A,0),H$1)),IF(ISERROR(INDEX(財務諸表!$1:$1048576,MATCH($E27,財務諸表!$A:$A,0),H$1)),0,INDEX(財務諸表!$1:$1048576,MATCH($E27,財務諸表!$A:$A,0),H$1)),IF(INDEX(財務諸表!$1:$1048576,MATCH($D27,財務諸表!$A:$A,0),H$1)="", IF(ISERROR(INDEX(財務諸表!$1:$1048576,MATCH($E27,財務諸表!$A:$A,0),H$1)),0,INDEX(財務諸表!$1:$1048576,MATCH($E27,財務諸表!$A:$A,0),H$1)), INDEX(財務諸表!$1:$1048576,MATCH($D27,財務諸表!$A:$A,0),H$1)))</f>
        <v>0</v>
      </c>
      <c r="I27" s="27">
        <f>IF(ISERROR(INDEX(財務諸表!$1:$1048576,MATCH($D27,財務諸表!$A:$A,0),I$1)),IF(ISERROR(INDEX(財務諸表!$1:$1048576,MATCH($E27,財務諸表!$A:$A,0),I$1)),0,INDEX(財務諸表!$1:$1048576,MATCH($E27,財務諸表!$A:$A,0),I$1)),IF(INDEX(財務諸表!$1:$1048576,MATCH($D27,財務諸表!$A:$A,0),I$1)="", IF(ISERROR(INDEX(財務諸表!$1:$1048576,MATCH($E27,財務諸表!$A:$A,0),I$1)),0,INDEX(財務諸表!$1:$1048576,MATCH($E27,財務諸表!$A:$A,0),I$1)), INDEX(財務諸表!$1:$1048576,MATCH($D27,財務諸表!$A:$A,0),I$1)))</f>
        <v>0</v>
      </c>
      <c r="J27" s="27">
        <f>IF(ISERROR(INDEX(財務諸表!$1:$1048576,MATCH($D27,財務諸表!$A:$A,0),J$1)),IF(ISERROR(INDEX(財務諸表!$1:$1048576,MATCH($E27,財務諸表!$A:$A,0),J$1)),0,INDEX(財務諸表!$1:$1048576,MATCH($E27,財務諸表!$A:$A,0),J$1)),IF(INDEX(財務諸表!$1:$1048576,MATCH($D27,財務諸表!$A:$A,0),J$1)="", IF(ISERROR(INDEX(財務諸表!$1:$1048576,MATCH($E27,財務諸表!$A:$A,0),J$1)),0,INDEX(財務諸表!$1:$1048576,MATCH($E27,財務諸表!$A:$A,0),J$1)), INDEX(財務諸表!$1:$1048576,MATCH($D27,財務諸表!$A:$A,0),J$1)))</f>
        <v>0</v>
      </c>
      <c r="K27" s="27">
        <f>IF(ISERROR(INDEX(財務諸表!$1:$1048576,MATCH($D27,財務諸表!$A:$A,0),K$1)),IF(ISERROR(INDEX(財務諸表!$1:$1048576,MATCH($E27,財務諸表!$A:$A,0),K$1)),0,INDEX(財務諸表!$1:$1048576,MATCH($E27,財務諸表!$A:$A,0),K$1)),IF(INDEX(財務諸表!$1:$1048576,MATCH($D27,財務諸表!$A:$A,0),K$1)="", IF(ISERROR(INDEX(財務諸表!$1:$1048576,MATCH($E27,財務諸表!$A:$A,0),K$1)),0,INDEX(財務諸表!$1:$1048576,MATCH($E27,財務諸表!$A:$A,0),K$1)), INDEX(財務諸表!$1:$1048576,MATCH($D27,財務諸表!$A:$A,0),K$1)))</f>
        <v>0</v>
      </c>
      <c r="L27" s="27"/>
      <c r="M27" s="27"/>
      <c r="N27" s="27"/>
      <c r="O27" s="46"/>
      <c r="P27" s="27">
        <f>IF(ISERROR(INDEX(財務諸表!$1:$1048576,MATCH($D27,財務諸表!$A:$A,0),P$1)),IF(ISERROR(INDEX(財務諸表!$1:$1048576,MATCH($E27,財務諸表!$A:$A,0),P$1)),0,INDEX(財務諸表!$1:$1048576,MATCH($E27,財務諸表!$A:$A,0),P$1)),IF(INDEX(財務諸表!$1:$1048576,MATCH($D27,財務諸表!$A:$A,0),P$1)="", IF(ISERROR(INDEX(財務諸表!$1:$1048576,MATCH($E27,財務諸表!$A:$A,0),P$1)),0,INDEX(財務諸表!$1:$1048576,MATCH($E27,財務諸表!$A:$A,0),P$1)), INDEX(財務諸表!$1:$1048576,MATCH($D27,財務諸表!$A:$A,0),P$1)))</f>
        <v>0</v>
      </c>
      <c r="Q27" s="27">
        <f>IF(ISERROR(INDEX(財務諸表!$1:$1048576,MATCH($D27,財務諸表!$A:$A,0),Q$1)),IF(ISERROR(INDEX(財務諸表!$1:$1048576,MATCH($E27,財務諸表!$A:$A,0),Q$1)),0,INDEX(財務諸表!$1:$1048576,MATCH($E27,財務諸表!$A:$A,0),Q$1)),IF(INDEX(財務諸表!$1:$1048576,MATCH($D27,財務諸表!$A:$A,0),Q$1)="", IF(ISERROR(INDEX(財務諸表!$1:$1048576,MATCH($E27,財務諸表!$A:$A,0),Q$1)),0,INDEX(財務諸表!$1:$1048576,MATCH($E27,財務諸表!$A:$A,0),Q$1)), INDEX(財務諸表!$1:$1048576,MATCH($D27,財務諸表!$A:$A,0),Q$1)))</f>
        <v>0</v>
      </c>
      <c r="R27" s="27">
        <f>IF(ISERROR(INDEX(財務諸表!$1:$1048576,MATCH($D27,財務諸表!$A:$A,0),R$1)),IF(ISERROR(INDEX(財務諸表!$1:$1048576,MATCH($E27,財務諸表!$A:$A,0),R$1)),0,INDEX(財務諸表!$1:$1048576,MATCH($E27,財務諸表!$A:$A,0),R$1)),IF(INDEX(財務諸表!$1:$1048576,MATCH($D27,財務諸表!$A:$A,0),R$1)="", IF(ISERROR(INDEX(財務諸表!$1:$1048576,MATCH($E27,財務諸表!$A:$A,0),R$1)),0,INDEX(財務諸表!$1:$1048576,MATCH($E27,財務諸表!$A:$A,0),R$1)), INDEX(財務諸表!$1:$1048576,MATCH($D27,財務諸表!$A:$A,0),R$1)))</f>
        <v>0</v>
      </c>
      <c r="S27" s="27">
        <f>IF(ISERROR(INDEX(財務諸表!$1:$1048576,MATCH($D27,財務諸表!$A:$A,0),S$1)),IF(ISERROR(INDEX(財務諸表!$1:$1048576,MATCH($E27,財務諸表!$A:$A,0),S$1)),0,INDEX(財務諸表!$1:$1048576,MATCH($E27,財務諸表!$A:$A,0),S$1)),IF(INDEX(財務諸表!$1:$1048576,MATCH($D27,財務諸表!$A:$A,0),S$1)="", IF(ISERROR(INDEX(財務諸表!$1:$1048576,MATCH($E27,財務諸表!$A:$A,0),S$1)),0,INDEX(財務諸表!$1:$1048576,MATCH($E27,財務諸表!$A:$A,0),S$1)), INDEX(財務諸表!$1:$1048576,MATCH($D27,財務諸表!$A:$A,0),S$1)))</f>
        <v>0</v>
      </c>
      <c r="T27" s="27">
        <f>IF(ISERROR(INDEX(財務諸表!$1:$1048576,MATCH($D27,財務諸表!$A:$A,0),T$1)),IF(ISERROR(INDEX(財務諸表!$1:$1048576,MATCH($E27,財務諸表!$A:$A,0),T$1)),0,INDEX(財務諸表!$1:$1048576,MATCH($E27,財務諸表!$A:$A,0),T$1)),IF(INDEX(財務諸表!$1:$1048576,MATCH($D27,財務諸表!$A:$A,0),T$1)="", IF(ISERROR(INDEX(財務諸表!$1:$1048576,MATCH($E27,財務諸表!$A:$A,0),T$1)),0,INDEX(財務諸表!$1:$1048576,MATCH($E27,財務諸表!$A:$A,0),T$1)), INDEX(財務諸表!$1:$1048576,MATCH($D27,財務諸表!$A:$A,0),T$1)))</f>
        <v>0</v>
      </c>
      <c r="U27" s="27">
        <f>IF(ISERROR(INDEX(財務諸表!$1:$1048576,MATCH($D27,財務諸表!$A:$A,0),U$1)),IF(ISERROR(INDEX(財務諸表!$1:$1048576,MATCH($E27,財務諸表!$A:$A,0),U$1)),0,INDEX(財務諸表!$1:$1048576,MATCH($E27,財務諸表!$A:$A,0),U$1)),IF(INDEX(財務諸表!$1:$1048576,MATCH($D27,財務諸表!$A:$A,0),U$1)="", IF(ISERROR(INDEX(財務諸表!$1:$1048576,MATCH($E27,財務諸表!$A:$A,0),U$1)),0,INDEX(財務諸表!$1:$1048576,MATCH($E27,財務諸表!$A:$A,0),U$1)), INDEX(財務諸表!$1:$1048576,MATCH($D27,財務諸表!$A:$A,0),U$1)))</f>
        <v>0</v>
      </c>
      <c r="V27" s="27">
        <f>IF(ISERROR(INDEX(財務諸表!$1:$1048576,MATCH($D27,財務諸表!$A:$A,0),V$1)),IF(ISERROR(INDEX(財務諸表!$1:$1048576,MATCH($E27,財務諸表!$A:$A,0),V$1)),0,INDEX(財務諸表!$1:$1048576,MATCH($E27,財務諸表!$A:$A,0),V$1)),IF(INDEX(財務諸表!$1:$1048576,MATCH($D27,財務諸表!$A:$A,0),V$1)="", IF(ISERROR(INDEX(財務諸表!$1:$1048576,MATCH($E27,財務諸表!$A:$A,0),V$1)),0,INDEX(財務諸表!$1:$1048576,MATCH($E27,財務諸表!$A:$A,0),V$1)), INDEX(財務諸表!$1:$1048576,MATCH($D27,財務諸表!$A:$A,0),V$1)))</f>
        <v>0</v>
      </c>
      <c r="W27" s="27">
        <f>IF(ISERROR(INDEX(財務諸表!$1:$1048576,MATCH($D27,財務諸表!$A:$A,0),W$1)),IF(ISERROR(INDEX(財務諸表!$1:$1048576,MATCH($E27,財務諸表!$A:$A,0),W$1)),0,INDEX(財務諸表!$1:$1048576,MATCH($E27,財務諸表!$A:$A,0),W$1)),IF(INDEX(財務諸表!$1:$1048576,MATCH($D27,財務諸表!$A:$A,0),W$1)="", IF(ISERROR(INDEX(財務諸表!$1:$1048576,MATCH($E27,財務諸表!$A:$A,0),W$1)),0,INDEX(財務諸表!$1:$1048576,MATCH($E27,財務諸表!$A:$A,0),W$1)), INDEX(財務諸表!$1:$1048576,MATCH($D27,財務諸表!$A:$A,0),W$1)))</f>
        <v>0</v>
      </c>
      <c r="X27" s="27">
        <f>IF(ISERROR(INDEX(財務諸表!$1:$1048576,MATCH($D27,財務諸表!$A:$A,0),X$1)),IF(ISERROR(INDEX(財務諸表!$1:$1048576,MATCH($E27,財務諸表!$A:$A,0),X$1)),0,INDEX(財務諸表!$1:$1048576,MATCH($E27,財務諸表!$A:$A,0),X$1)),IF(INDEX(財務諸表!$1:$1048576,MATCH($D27,財務諸表!$A:$A,0),X$1)="", IF(ISERROR(INDEX(財務諸表!$1:$1048576,MATCH($E27,財務諸表!$A:$A,0),X$1)),0,INDEX(財務諸表!$1:$1048576,MATCH($E27,財務諸表!$A:$A,0),X$1)), INDEX(財務諸表!$1:$1048576,MATCH($D27,財務諸表!$A:$A,0),X$1)))</f>
        <v>0</v>
      </c>
      <c r="Y27" s="27">
        <f>IF(ISERROR(INDEX(財務諸表!$1:$1048576,MATCH($D27,財務諸表!$A:$A,0),Y$1)),IF(ISERROR(INDEX(財務諸表!$1:$1048576,MATCH($E27,財務諸表!$A:$A,0),Y$1)),0,INDEX(財務諸表!$1:$1048576,MATCH($E27,財務諸表!$A:$A,0),Y$1)),IF(INDEX(財務諸表!$1:$1048576,MATCH($D27,財務諸表!$A:$A,0),Y$1)="", IF(ISERROR(INDEX(財務諸表!$1:$1048576,MATCH($E27,財務諸表!$A:$A,0),Y$1)),0,INDEX(財務諸表!$1:$1048576,MATCH($E27,財務諸表!$A:$A,0),Y$1)), INDEX(財務諸表!$1:$1048576,MATCH($D27,財務諸表!$A:$A,0),Y$1)))</f>
        <v>0</v>
      </c>
      <c r="Z27" s="27">
        <f>IF(ISERROR(INDEX(財務諸表!$1:$1048576,MATCH($D27,財務諸表!$A:$A,0),Z$1)),IF(ISERROR(INDEX(財務諸表!$1:$1048576,MATCH($E27,財務諸表!$A:$A,0),Z$1)),0,INDEX(財務諸表!$1:$1048576,MATCH($E27,財務諸表!$A:$A,0),Z$1)),IF(INDEX(財務諸表!$1:$1048576,MATCH($D27,財務諸表!$A:$A,0),Z$1)="", IF(ISERROR(INDEX(財務諸表!$1:$1048576,MATCH($E27,財務諸表!$A:$A,0),Z$1)),0,INDEX(財務諸表!$1:$1048576,MATCH($E27,財務諸表!$A:$A,0),Z$1)), INDEX(財務諸表!$1:$1048576,MATCH($D27,財務諸表!$A:$A,0),Z$1)))</f>
        <v>0</v>
      </c>
      <c r="AA27" s="27">
        <f>IF(ISERROR(INDEX(財務諸表!$1:$1048576,MATCH($D27,財務諸表!$A:$A,0),AA$1)),IF(ISERROR(INDEX(財務諸表!$1:$1048576,MATCH($E27,財務諸表!$A:$A,0),AA$1)),0,INDEX(財務諸表!$1:$1048576,MATCH($E27,財務諸表!$A:$A,0),AA$1)),IF(INDEX(財務諸表!$1:$1048576,MATCH($D27,財務諸表!$A:$A,0),AA$1)="", IF(ISERROR(INDEX(財務諸表!$1:$1048576,MATCH($E27,財務諸表!$A:$A,0),AA$1)),0,INDEX(財務諸表!$1:$1048576,MATCH($E27,財務諸表!$A:$A,0),AA$1)), INDEX(財務諸表!$1:$1048576,MATCH($D27,財務諸表!$A:$A,0),AA$1)))</f>
        <v>0</v>
      </c>
      <c r="AB27" s="27">
        <f>IF(ISERROR(INDEX(財務諸表!$1:$1048576,MATCH($D27,財務諸表!$A:$A,0),AB$1)),IF(ISERROR(INDEX(財務諸表!$1:$1048576,MATCH($E27,財務諸表!$A:$A,0),AB$1)),0,INDEX(財務諸表!$1:$1048576,MATCH($E27,財務諸表!$A:$A,0),AB$1)),IF(INDEX(財務諸表!$1:$1048576,MATCH($D27,財務諸表!$A:$A,0),AB$1)="", IF(ISERROR(INDEX(財務諸表!$1:$1048576,MATCH($E27,財務諸表!$A:$A,0),AB$1)),0,INDEX(財務諸表!$1:$1048576,MATCH($E27,財務諸表!$A:$A,0),AB$1)), INDEX(財務諸表!$1:$1048576,MATCH($D27,財務諸表!$A:$A,0),AB$1)))</f>
        <v>0</v>
      </c>
      <c r="AC27" s="27">
        <f>IF(ISERROR(INDEX(財務諸表!$1:$1048576,MATCH($D27,財務諸表!$A:$A,0),AC$1)),IF(ISERROR(INDEX(財務諸表!$1:$1048576,MATCH($E27,財務諸表!$A:$A,0),AC$1)),0,INDEX(財務諸表!$1:$1048576,MATCH($E27,財務諸表!$A:$A,0),AC$1)),IF(INDEX(財務諸表!$1:$1048576,MATCH($D27,財務諸表!$A:$A,0),AC$1)="", IF(ISERROR(INDEX(財務諸表!$1:$1048576,MATCH($E27,財務諸表!$A:$A,0),AC$1)),0,INDEX(財務諸表!$1:$1048576,MATCH($E27,財務諸表!$A:$A,0),AC$1)), INDEX(財務諸表!$1:$1048576,MATCH($D27,財務諸表!$A:$A,0),AC$1)))</f>
        <v>0</v>
      </c>
      <c r="AD27" s="27">
        <f>IF(ISERROR(INDEX(財務諸表!$1:$1048576,MATCH($D27,財務諸表!$A:$A,0),AD$1)),IF(ISERROR(INDEX(財務諸表!$1:$1048576,MATCH($E27,財務諸表!$A:$A,0),AD$1)),0,INDEX(財務諸表!$1:$1048576,MATCH($E27,財務諸表!$A:$A,0),AD$1)),IF(INDEX(財務諸表!$1:$1048576,MATCH($D27,財務諸表!$A:$A,0),AD$1)="", IF(ISERROR(INDEX(財務諸表!$1:$1048576,MATCH($E27,財務諸表!$A:$A,0),AD$1)),0,INDEX(財務諸表!$1:$1048576,MATCH($E27,財務諸表!$A:$A,0),AD$1)), INDEX(財務諸表!$1:$1048576,MATCH($D27,財務諸表!$A:$A,0),AD$1)))</f>
        <v>0</v>
      </c>
      <c r="AE27" s="27">
        <f>IF(ISERROR(INDEX(財務諸表!$1:$1048576,MATCH($D27,財務諸表!$A:$A,0),AE$1)),IF(ISERROR(INDEX(財務諸表!$1:$1048576,MATCH($E27,財務諸表!$A:$A,0),AE$1)),0,INDEX(財務諸表!$1:$1048576,MATCH($E27,財務諸表!$A:$A,0),AE$1)),IF(INDEX(財務諸表!$1:$1048576,MATCH($D27,財務諸表!$A:$A,0),AE$1)="", IF(ISERROR(INDEX(財務諸表!$1:$1048576,MATCH($E27,財務諸表!$A:$A,0),AE$1)),0,INDEX(財務諸表!$1:$1048576,MATCH($E27,財務諸表!$A:$A,0),AE$1)), INDEX(財務諸表!$1:$1048576,MATCH($D27,財務諸表!$A:$A,0),AE$1)))</f>
        <v>0</v>
      </c>
      <c r="AF27" s="27">
        <f>IF(ISERROR(INDEX(財務諸表!$1:$1048576,MATCH($D27,財務諸表!$A:$A,0),AF$1)),IF(ISERROR(INDEX(財務諸表!$1:$1048576,MATCH($E27,財務諸表!$A:$A,0),AF$1)),0,INDEX(財務諸表!$1:$1048576,MATCH($E27,財務諸表!$A:$A,0),AF$1)),IF(INDEX(財務諸表!$1:$1048576,MATCH($D27,財務諸表!$A:$A,0),AF$1)="", IF(ISERROR(INDEX(財務諸表!$1:$1048576,MATCH($E27,財務諸表!$A:$A,0),AF$1)),0,INDEX(財務諸表!$1:$1048576,MATCH($E27,財務諸表!$A:$A,0),AF$1)), INDEX(財務諸表!$1:$1048576,MATCH($D27,財務諸表!$A:$A,0),AF$1)))</f>
        <v>0</v>
      </c>
      <c r="AG27" s="27">
        <f>IF(ISERROR(INDEX(財務諸表!$1:$1048576,MATCH($D27,財務諸表!$A:$A,0),AG$1)),IF(ISERROR(INDEX(財務諸表!$1:$1048576,MATCH($E27,財務諸表!$A:$A,0),AG$1)),0,INDEX(財務諸表!$1:$1048576,MATCH($E27,財務諸表!$A:$A,0),AG$1)),IF(INDEX(財務諸表!$1:$1048576,MATCH($D27,財務諸表!$A:$A,0),AG$1)="", IF(ISERROR(INDEX(財務諸表!$1:$1048576,MATCH($E27,財務諸表!$A:$A,0),AG$1)),0,INDEX(財務諸表!$1:$1048576,MATCH($E27,財務諸表!$A:$A,0),AG$1)), INDEX(財務諸表!$1:$1048576,MATCH($D27,財務諸表!$A:$A,0),AG$1)))</f>
        <v>0</v>
      </c>
      <c r="AH27" s="27">
        <f>IF(ISERROR(INDEX(財務諸表!$1:$1048576,MATCH($D27,財務諸表!$A:$A,0),AH$1)),IF(ISERROR(INDEX(財務諸表!$1:$1048576,MATCH($E27,財務諸表!$A:$A,0),AH$1)),0,INDEX(財務諸表!$1:$1048576,MATCH($E27,財務諸表!$A:$A,0),AH$1)),IF(INDEX(財務諸表!$1:$1048576,MATCH($D27,財務諸表!$A:$A,0),AH$1)="", IF(ISERROR(INDEX(財務諸表!$1:$1048576,MATCH($E27,財務諸表!$A:$A,0),AH$1)),0,INDEX(財務諸表!$1:$1048576,MATCH($E27,財務諸表!$A:$A,0),AH$1)), INDEX(財務諸表!$1:$1048576,MATCH($D27,財務諸表!$A:$A,0),AH$1)))</f>
        <v>0</v>
      </c>
      <c r="AI27" s="27">
        <f>IF(ISERROR(INDEX(財務諸表!$1:$1048576,MATCH($D27,財務諸表!$A:$A,0),AI$1)),IF(ISERROR(INDEX(財務諸表!$1:$1048576,MATCH($E27,財務諸表!$A:$A,0),AI$1)),0,INDEX(財務諸表!$1:$1048576,MATCH($E27,財務諸表!$A:$A,0),AI$1)),IF(INDEX(財務諸表!$1:$1048576,MATCH($D27,財務諸表!$A:$A,0),AI$1)="", IF(ISERROR(INDEX(財務諸表!$1:$1048576,MATCH($E27,財務諸表!$A:$A,0),AI$1)),0,INDEX(財務諸表!$1:$1048576,MATCH($E27,財務諸表!$A:$A,0),AI$1)), INDEX(財務諸表!$1:$1048576,MATCH($D27,財務諸表!$A:$A,0),AI$1)))</f>
        <v>0</v>
      </c>
      <c r="AJ27" s="27">
        <f>IF(ISERROR(INDEX(財務諸表!$1:$1048576,MATCH($D27,財務諸表!$A:$A,0),AJ$1)),IF(ISERROR(INDEX(財務諸表!$1:$1048576,MATCH($E27,財務諸表!$A:$A,0),AJ$1)),0,INDEX(財務諸表!$1:$1048576,MATCH($E27,財務諸表!$A:$A,0),AJ$1)),IF(INDEX(財務諸表!$1:$1048576,MATCH($D27,財務諸表!$A:$A,0),AJ$1)="", IF(ISERROR(INDEX(財務諸表!$1:$1048576,MATCH($E27,財務諸表!$A:$A,0),AJ$1)),0,INDEX(財務諸表!$1:$1048576,MATCH($E27,財務諸表!$A:$A,0),AJ$1)), INDEX(財務諸表!$1:$1048576,MATCH($D27,財務諸表!$A:$A,0),AJ$1)))</f>
        <v>0</v>
      </c>
      <c r="AK27" s="27"/>
    </row>
    <row r="28" spans="1:37" s="75" customFormat="1">
      <c r="A28" s="53"/>
      <c r="B28" s="75" t="s">
        <v>308</v>
      </c>
      <c r="C28" s="55" t="s">
        <v>349</v>
      </c>
      <c r="D28" s="54" t="s">
        <v>350</v>
      </c>
      <c r="E28" s="55" t="s">
        <v>313</v>
      </c>
      <c r="F28" s="56">
        <f>IF(ISERROR(INDEX(財務諸表!$1:$1048576,MATCH($D28,財務諸表!$A:$A,0),F$1)),IF(ISERROR(INDEX(財務諸表!$1:$1048576,MATCH($E28,財務諸表!$A:$A,0),F$1)),0,INDEX(財務諸表!$1:$1048576,MATCH($E28,財務諸表!$A:$A,0),F$1)),IF(INDEX(財務諸表!$1:$1048576,MATCH($D28,財務諸表!$A:$A,0),F$1)="", IF(ISERROR(INDEX(財務諸表!$1:$1048576,MATCH($E28,財務諸表!$A:$A,0),F$1)),0,INDEX(財務諸表!$1:$1048576,MATCH($E28,財務諸表!$A:$A,0),F$1)), INDEX(財務諸表!$1:$1048576,MATCH($D28,財務諸表!$A:$A,0),F$1)))</f>
        <v>283171</v>
      </c>
      <c r="G28" s="56">
        <f>IF(ISERROR(INDEX(財務諸表!$1:$1048576,MATCH($D28,財務諸表!$A:$A,0),G$1)),IF(ISERROR(INDEX(財務諸表!$1:$1048576,MATCH($E28,財務諸表!$A:$A,0),G$1)),0,INDEX(財務諸表!$1:$1048576,MATCH($E28,財務諸表!$A:$A,0),G$1)),IF(INDEX(財務諸表!$1:$1048576,MATCH($D28,財務諸表!$A:$A,0),G$1)="", IF(ISERROR(INDEX(財務諸表!$1:$1048576,MATCH($E28,財務諸表!$A:$A,0),G$1)),0,INDEX(財務諸表!$1:$1048576,MATCH($E28,財務諸表!$A:$A,0),G$1)), INDEX(財務諸表!$1:$1048576,MATCH($D28,財務諸表!$A:$A,0),G$1)))</f>
        <v>293097</v>
      </c>
      <c r="H28" s="56">
        <f>IF(ISERROR(INDEX(財務諸表!$1:$1048576,MATCH($D28,財務諸表!$A:$A,0),H$1)),IF(ISERROR(INDEX(財務諸表!$1:$1048576,MATCH($E28,財務諸表!$A:$A,0),H$1)),0,INDEX(財務諸表!$1:$1048576,MATCH($E28,財務諸表!$A:$A,0),H$1)),IF(INDEX(財務諸表!$1:$1048576,MATCH($D28,財務諸表!$A:$A,0),H$1)="", IF(ISERROR(INDEX(財務諸表!$1:$1048576,MATCH($E28,財務諸表!$A:$A,0),H$1)),0,INDEX(財務諸表!$1:$1048576,MATCH($E28,財務諸表!$A:$A,0),H$1)), INDEX(財務諸表!$1:$1048576,MATCH($D28,財務諸表!$A:$A,0),H$1)))</f>
        <v>295775</v>
      </c>
      <c r="I28" s="56">
        <f>IF(ISERROR(INDEX(財務諸表!$1:$1048576,MATCH($D28,財務諸表!$A:$A,0),I$1)),IF(ISERROR(INDEX(財務諸表!$1:$1048576,MATCH($E28,財務諸表!$A:$A,0),I$1)),0,INDEX(財務諸表!$1:$1048576,MATCH($E28,財務諸表!$A:$A,0),I$1)),IF(INDEX(財務諸表!$1:$1048576,MATCH($D28,財務諸表!$A:$A,0),I$1)="", IF(ISERROR(INDEX(財務諸表!$1:$1048576,MATCH($E28,財務諸表!$A:$A,0),I$1)),0,INDEX(財務諸表!$1:$1048576,MATCH($E28,財務諸表!$A:$A,0),I$1)), INDEX(財務諸表!$1:$1048576,MATCH($D28,財務諸表!$A:$A,0),I$1)))</f>
        <v>319628</v>
      </c>
      <c r="J28" s="56">
        <f>IF(ISERROR(INDEX(財務諸表!$1:$1048576,MATCH($D28,財務諸表!$A:$A,0),J$1)),IF(ISERROR(INDEX(財務諸表!$1:$1048576,MATCH($E28,財務諸表!$A:$A,0),J$1)),0,INDEX(財務諸表!$1:$1048576,MATCH($E28,財務諸表!$A:$A,0),J$1)),IF(INDEX(財務諸表!$1:$1048576,MATCH($D28,財務諸表!$A:$A,0),J$1)="", IF(ISERROR(INDEX(財務諸表!$1:$1048576,MATCH($E28,財務諸表!$A:$A,0),J$1)),0,INDEX(財務諸表!$1:$1048576,MATCH($E28,財務諸表!$A:$A,0),J$1)), INDEX(財務諸表!$1:$1048576,MATCH($D28,財務諸表!$A:$A,0),J$1)))</f>
        <v>307626</v>
      </c>
      <c r="K28" s="56">
        <f>IF(ISERROR(INDEX(財務諸表!$1:$1048576,MATCH($D28,財務諸表!$A:$A,0),K$1)),IF(ISERROR(INDEX(財務諸表!$1:$1048576,MATCH($E28,財務諸表!$A:$A,0),K$1)),0,INDEX(財務諸表!$1:$1048576,MATCH($E28,財務諸表!$A:$A,0),K$1)),IF(INDEX(財務諸表!$1:$1048576,MATCH($D28,財務諸表!$A:$A,0),K$1)="", IF(ISERROR(INDEX(財務諸表!$1:$1048576,MATCH($E28,財務諸表!$A:$A,0),K$1)),0,INDEX(財務諸表!$1:$1048576,MATCH($E28,財務諸表!$A:$A,0),K$1)), INDEX(財務諸表!$1:$1048576,MATCH($D28,財務諸表!$A:$A,0),K$1)))</f>
        <v>308157</v>
      </c>
      <c r="L28" s="56"/>
      <c r="M28" s="56"/>
      <c r="N28" s="56"/>
      <c r="O28" s="57"/>
      <c r="P28" s="56">
        <f>IF(ISERROR(INDEX(財務諸表!$1:$1048576,MATCH($D28,財務諸表!$A:$A,0),P$1)),IF(ISERROR(INDEX(財務諸表!$1:$1048576,MATCH($E28,財務諸表!$A:$A,0),P$1)),0,INDEX(財務諸表!$1:$1048576,MATCH($E28,財務諸表!$A:$A,0),P$1)),IF(INDEX(財務諸表!$1:$1048576,MATCH($D28,財務諸表!$A:$A,0),P$1)="", IF(ISERROR(INDEX(財務諸表!$1:$1048576,MATCH($E28,財務諸表!$A:$A,0),P$1)),0,INDEX(財務諸表!$1:$1048576,MATCH($E28,財務諸表!$A:$A,0),P$1)), INDEX(財務諸表!$1:$1048576,MATCH($D28,財務諸表!$A:$A,0),P$1)))</f>
        <v>294145</v>
      </c>
      <c r="Q28" s="56">
        <f>IF(ISERROR(INDEX(財務諸表!$1:$1048576,MATCH($D28,財務諸表!$A:$A,0),Q$1)),IF(ISERROR(INDEX(財務諸表!$1:$1048576,MATCH($E28,財務諸表!$A:$A,0),Q$1)),0,INDEX(財務諸表!$1:$1048576,MATCH($E28,財務諸表!$A:$A,0),Q$1)),IF(INDEX(財務諸表!$1:$1048576,MATCH($D28,財務諸表!$A:$A,0),Q$1)="", IF(ISERROR(INDEX(財務諸表!$1:$1048576,MATCH($E28,財務諸表!$A:$A,0),Q$1)),0,INDEX(財務諸表!$1:$1048576,MATCH($E28,財務諸表!$A:$A,0),Q$1)), INDEX(財務諸表!$1:$1048576,MATCH($D28,財務諸表!$A:$A,0),Q$1)))</f>
        <v>291479</v>
      </c>
      <c r="R28" s="56">
        <f>IF(ISERROR(INDEX(財務諸表!$1:$1048576,MATCH($D28,財務諸表!$A:$A,0),R$1)),IF(ISERROR(INDEX(財務諸表!$1:$1048576,MATCH($E28,財務諸表!$A:$A,0),R$1)),0,INDEX(財務諸表!$1:$1048576,MATCH($E28,財務諸表!$A:$A,0),R$1)),IF(INDEX(財務諸表!$1:$1048576,MATCH($D28,財務諸表!$A:$A,0),R$1)="", IF(ISERROR(INDEX(財務諸表!$1:$1048576,MATCH($E28,財務諸表!$A:$A,0),R$1)),0,INDEX(財務諸表!$1:$1048576,MATCH($E28,財務諸表!$A:$A,0),R$1)), INDEX(財務諸表!$1:$1048576,MATCH($D28,財務諸表!$A:$A,0),R$1)))</f>
        <v>293097</v>
      </c>
      <c r="S28" s="56">
        <f>IF(ISERROR(INDEX(財務諸表!$1:$1048576,MATCH($D28,財務諸表!$A:$A,0),S$1)),IF(ISERROR(INDEX(財務諸表!$1:$1048576,MATCH($E28,財務諸表!$A:$A,0),S$1)),0,INDEX(財務諸表!$1:$1048576,MATCH($E28,財務諸表!$A:$A,0),S$1)),IF(INDEX(財務諸表!$1:$1048576,MATCH($D28,財務諸表!$A:$A,0),S$1)="", IF(ISERROR(INDEX(財務諸表!$1:$1048576,MATCH($E28,財務諸表!$A:$A,0),S$1)),0,INDEX(財務諸表!$1:$1048576,MATCH($E28,財務諸表!$A:$A,0),S$1)), INDEX(財務諸表!$1:$1048576,MATCH($D28,財務諸表!$A:$A,0),S$1)))</f>
        <v>326804</v>
      </c>
      <c r="T28" s="56">
        <f>IF(ISERROR(INDEX(財務諸表!$1:$1048576,MATCH($D28,財務諸表!$A:$A,0),T$1)),IF(ISERROR(INDEX(財務諸表!$1:$1048576,MATCH($E28,財務諸表!$A:$A,0),T$1)),0,INDEX(財務諸表!$1:$1048576,MATCH($E28,財務諸表!$A:$A,0),T$1)),IF(INDEX(財務諸表!$1:$1048576,MATCH($D28,財務諸表!$A:$A,0),T$1)="", IF(ISERROR(INDEX(財務諸表!$1:$1048576,MATCH($E28,財務諸表!$A:$A,0),T$1)),0,INDEX(財務諸表!$1:$1048576,MATCH($E28,財務諸表!$A:$A,0),T$1)), INDEX(財務諸表!$1:$1048576,MATCH($D28,財務諸表!$A:$A,0),T$1)))</f>
        <v>317326</v>
      </c>
      <c r="U28" s="56">
        <f>IF(ISERROR(INDEX(財務諸表!$1:$1048576,MATCH($D28,財務諸表!$A:$A,0),U$1)),IF(ISERROR(INDEX(財務諸表!$1:$1048576,MATCH($E28,財務諸表!$A:$A,0),U$1)),0,INDEX(財務諸表!$1:$1048576,MATCH($E28,財務諸表!$A:$A,0),U$1)),IF(INDEX(財務諸表!$1:$1048576,MATCH($D28,財務諸表!$A:$A,0),U$1)="", IF(ISERROR(INDEX(財務諸表!$1:$1048576,MATCH($E28,財務諸表!$A:$A,0),U$1)),0,INDEX(財務諸表!$1:$1048576,MATCH($E28,財務諸表!$A:$A,0),U$1)), INDEX(財務諸表!$1:$1048576,MATCH($D28,財務諸表!$A:$A,0),U$1)))</f>
        <v>326955</v>
      </c>
      <c r="V28" s="56">
        <f>IF(ISERROR(INDEX(財務諸表!$1:$1048576,MATCH($D28,財務諸表!$A:$A,0),V$1)),IF(ISERROR(INDEX(財務諸表!$1:$1048576,MATCH($E28,財務諸表!$A:$A,0),V$1)),0,INDEX(財務諸表!$1:$1048576,MATCH($E28,財務諸表!$A:$A,0),V$1)),IF(INDEX(財務諸表!$1:$1048576,MATCH($D28,財務諸表!$A:$A,0),V$1)="", IF(ISERROR(INDEX(財務諸表!$1:$1048576,MATCH($E28,財務諸表!$A:$A,0),V$1)),0,INDEX(財務諸表!$1:$1048576,MATCH($E28,財務諸表!$A:$A,0),V$1)), INDEX(財務諸表!$1:$1048576,MATCH($D28,財務諸表!$A:$A,0),V$1)))</f>
        <v>295775</v>
      </c>
      <c r="W28" s="56">
        <f>IF(ISERROR(INDEX(財務諸表!$1:$1048576,MATCH($D28,財務諸表!$A:$A,0),W$1)),IF(ISERROR(INDEX(財務諸表!$1:$1048576,MATCH($E28,財務諸表!$A:$A,0),W$1)),0,INDEX(財務諸表!$1:$1048576,MATCH($E28,財務諸表!$A:$A,0),W$1)),IF(INDEX(財務諸表!$1:$1048576,MATCH($D28,財務諸表!$A:$A,0),W$1)="", IF(ISERROR(INDEX(財務諸表!$1:$1048576,MATCH($E28,財務諸表!$A:$A,0),W$1)),0,INDEX(財務諸表!$1:$1048576,MATCH($E28,財務諸表!$A:$A,0),W$1)), INDEX(財務諸表!$1:$1048576,MATCH($D28,財務諸表!$A:$A,0),W$1)))</f>
        <v>339319</v>
      </c>
      <c r="X28" s="56">
        <f>IF(ISERROR(INDEX(財務諸表!$1:$1048576,MATCH($D28,財務諸表!$A:$A,0),X$1)),IF(ISERROR(INDEX(財務諸表!$1:$1048576,MATCH($E28,財務諸表!$A:$A,0),X$1)),0,INDEX(財務諸表!$1:$1048576,MATCH($E28,財務諸表!$A:$A,0),X$1)),IF(INDEX(財務諸表!$1:$1048576,MATCH($D28,財務諸表!$A:$A,0),X$1)="", IF(ISERROR(INDEX(財務諸表!$1:$1048576,MATCH($E28,財務諸表!$A:$A,0),X$1)),0,INDEX(財務諸表!$1:$1048576,MATCH($E28,財務諸表!$A:$A,0),X$1)), INDEX(財務諸表!$1:$1048576,MATCH($D28,財務諸表!$A:$A,0),X$1)))</f>
        <v>336110</v>
      </c>
      <c r="Y28" s="56">
        <f>IF(ISERROR(INDEX(財務諸表!$1:$1048576,MATCH($D28,財務諸表!$A:$A,0),Y$1)),IF(ISERROR(INDEX(財務諸表!$1:$1048576,MATCH($E28,財務諸表!$A:$A,0),Y$1)),0,INDEX(財務諸表!$1:$1048576,MATCH($E28,財務諸表!$A:$A,0),Y$1)),IF(INDEX(財務諸表!$1:$1048576,MATCH($D28,財務諸表!$A:$A,0),Y$1)="", IF(ISERROR(INDEX(財務諸表!$1:$1048576,MATCH($E28,財務諸表!$A:$A,0),Y$1)),0,INDEX(財務諸表!$1:$1048576,MATCH($E28,財務諸表!$A:$A,0),Y$1)), INDEX(財務諸表!$1:$1048576,MATCH($D28,財務諸表!$A:$A,0),Y$1)))</f>
        <v>321022</v>
      </c>
      <c r="Z28" s="56">
        <f>IF(ISERROR(INDEX(財務諸表!$1:$1048576,MATCH($D28,財務諸表!$A:$A,0),Z$1)),IF(ISERROR(INDEX(財務諸表!$1:$1048576,MATCH($E28,財務諸表!$A:$A,0),Z$1)),0,INDEX(財務諸表!$1:$1048576,MATCH($E28,財務諸表!$A:$A,0),Z$1)),IF(INDEX(財務諸表!$1:$1048576,MATCH($D28,財務諸表!$A:$A,0),Z$1)="", IF(ISERROR(INDEX(財務諸表!$1:$1048576,MATCH($E28,財務諸表!$A:$A,0),Z$1)),0,INDEX(財務諸表!$1:$1048576,MATCH($E28,財務諸表!$A:$A,0),Z$1)), INDEX(財務諸表!$1:$1048576,MATCH($D28,財務諸表!$A:$A,0),Z$1)))</f>
        <v>319628</v>
      </c>
      <c r="AA28" s="56">
        <f>IF(ISERROR(INDEX(財務諸表!$1:$1048576,MATCH($D28,財務諸表!$A:$A,0),AA$1)),IF(ISERROR(INDEX(財務諸表!$1:$1048576,MATCH($E28,財務諸表!$A:$A,0),AA$1)),0,INDEX(財務諸表!$1:$1048576,MATCH($E28,財務諸表!$A:$A,0),AA$1)),IF(INDEX(財務諸表!$1:$1048576,MATCH($D28,財務諸表!$A:$A,0),AA$1)="", IF(ISERROR(INDEX(財務諸表!$1:$1048576,MATCH($E28,財務諸表!$A:$A,0),AA$1)),0,INDEX(財務諸表!$1:$1048576,MATCH($E28,財務諸表!$A:$A,0),AA$1)), INDEX(財務諸表!$1:$1048576,MATCH($D28,財務諸表!$A:$A,0),AA$1)))</f>
        <v>307910</v>
      </c>
      <c r="AB28" s="56">
        <f>IF(ISERROR(INDEX(財務諸表!$1:$1048576,MATCH($D28,財務諸表!$A:$A,0),AB$1)),IF(ISERROR(INDEX(財務諸表!$1:$1048576,MATCH($E28,財務諸表!$A:$A,0),AB$1)),0,INDEX(財務諸表!$1:$1048576,MATCH($E28,財務諸表!$A:$A,0),AB$1)),IF(INDEX(財務諸表!$1:$1048576,MATCH($D28,財務諸表!$A:$A,0),AB$1)="", IF(ISERROR(INDEX(財務諸表!$1:$1048576,MATCH($E28,財務諸表!$A:$A,0),AB$1)),0,INDEX(財務諸表!$1:$1048576,MATCH($E28,財務諸表!$A:$A,0),AB$1)), INDEX(財務諸表!$1:$1048576,MATCH($D28,財務諸表!$A:$A,0),AB$1)))</f>
        <v>309382</v>
      </c>
      <c r="AC28" s="56">
        <f>IF(ISERROR(INDEX(財務諸表!$1:$1048576,MATCH($D28,財務諸表!$A:$A,0),AC$1)),IF(ISERROR(INDEX(財務諸表!$1:$1048576,MATCH($E28,財務諸表!$A:$A,0),AC$1)),0,INDEX(財務諸表!$1:$1048576,MATCH($E28,財務諸表!$A:$A,0),AC$1)),IF(INDEX(財務諸表!$1:$1048576,MATCH($D28,財務諸表!$A:$A,0),AC$1)="", IF(ISERROR(INDEX(財務諸表!$1:$1048576,MATCH($E28,財務諸表!$A:$A,0),AC$1)),0,INDEX(財務諸表!$1:$1048576,MATCH($E28,財務諸表!$A:$A,0),AC$1)), INDEX(財務諸表!$1:$1048576,MATCH($D28,財務諸表!$A:$A,0),AC$1)))</f>
        <v>316520</v>
      </c>
      <c r="AD28" s="56">
        <f>IF(ISERROR(INDEX(財務諸表!$1:$1048576,MATCH($D28,財務諸表!$A:$A,0),AD$1)),IF(ISERROR(INDEX(財務諸表!$1:$1048576,MATCH($E28,財務諸表!$A:$A,0),AD$1)),0,INDEX(財務諸表!$1:$1048576,MATCH($E28,財務諸表!$A:$A,0),AD$1)),IF(INDEX(財務諸表!$1:$1048576,MATCH($D28,財務諸表!$A:$A,0),AD$1)="", IF(ISERROR(INDEX(財務諸表!$1:$1048576,MATCH($E28,財務諸表!$A:$A,0),AD$1)),0,INDEX(財務諸表!$1:$1048576,MATCH($E28,財務諸表!$A:$A,0),AD$1)), INDEX(財務諸表!$1:$1048576,MATCH($D28,財務諸表!$A:$A,0),AD$1)))</f>
        <v>307626</v>
      </c>
      <c r="AE28" s="56">
        <f>IF(ISERROR(INDEX(財務諸表!$1:$1048576,MATCH($D28,財務諸表!$A:$A,0),AE$1)),IF(ISERROR(INDEX(財務諸表!$1:$1048576,MATCH($E28,財務諸表!$A:$A,0),AE$1)),0,INDEX(財務諸表!$1:$1048576,MATCH($E28,財務諸表!$A:$A,0),AE$1)),IF(INDEX(財務諸表!$1:$1048576,MATCH($D28,財務諸表!$A:$A,0),AE$1)="", IF(ISERROR(INDEX(財務諸表!$1:$1048576,MATCH($E28,財務諸表!$A:$A,0),AE$1)),0,INDEX(財務諸表!$1:$1048576,MATCH($E28,財務諸表!$A:$A,0),AE$1)), INDEX(財務諸表!$1:$1048576,MATCH($D28,財務諸表!$A:$A,0),AE$1)))</f>
        <v>304198</v>
      </c>
      <c r="AF28" s="56">
        <f>IF(ISERROR(INDEX(財務諸表!$1:$1048576,MATCH($D28,財務諸表!$A:$A,0),AF$1)),IF(ISERROR(INDEX(財務諸表!$1:$1048576,MATCH($E28,財務諸表!$A:$A,0),AF$1)),0,INDEX(財務諸表!$1:$1048576,MATCH($E28,財務諸表!$A:$A,0),AF$1)),IF(INDEX(財務諸表!$1:$1048576,MATCH($D28,財務諸表!$A:$A,0),AF$1)="", IF(ISERROR(INDEX(財務諸表!$1:$1048576,MATCH($E28,財務諸表!$A:$A,0),AF$1)),0,INDEX(財務諸表!$1:$1048576,MATCH($E28,財務諸表!$A:$A,0),AF$1)), INDEX(財務諸表!$1:$1048576,MATCH($D28,財務諸表!$A:$A,0),AF$1)))</f>
        <v>310419</v>
      </c>
      <c r="AG28" s="56">
        <f>IF(ISERROR(INDEX(財務諸表!$1:$1048576,MATCH($D28,財務諸表!$A:$A,0),AG$1)),IF(ISERROR(INDEX(財務諸表!$1:$1048576,MATCH($E28,財務諸表!$A:$A,0),AG$1)),0,INDEX(財務諸表!$1:$1048576,MATCH($E28,財務諸表!$A:$A,0),AG$1)),IF(INDEX(財務諸表!$1:$1048576,MATCH($D28,財務諸表!$A:$A,0),AG$1)="", IF(ISERROR(INDEX(財務諸表!$1:$1048576,MATCH($E28,財務諸表!$A:$A,0),AG$1)),0,INDEX(財務諸表!$1:$1048576,MATCH($E28,財務諸表!$A:$A,0),AG$1)), INDEX(財務諸表!$1:$1048576,MATCH($D28,財務諸表!$A:$A,0),AG$1)))</f>
        <v>301625</v>
      </c>
      <c r="AH28" s="56">
        <f>IF(ISERROR(INDEX(財務諸表!$1:$1048576,MATCH($D28,財務諸表!$A:$A,0),AH$1)),IF(ISERROR(INDEX(財務諸表!$1:$1048576,MATCH($E28,財務諸表!$A:$A,0),AH$1)),0,INDEX(財務諸表!$1:$1048576,MATCH($E28,財務諸表!$A:$A,0),AH$1)),IF(INDEX(財務諸表!$1:$1048576,MATCH($D28,財務諸表!$A:$A,0),AH$1)="", IF(ISERROR(INDEX(財務諸表!$1:$1048576,MATCH($E28,財務諸表!$A:$A,0),AH$1)),0,INDEX(財務諸表!$1:$1048576,MATCH($E28,財務諸表!$A:$A,0),AH$1)), INDEX(財務諸表!$1:$1048576,MATCH($D28,財務諸表!$A:$A,0),AH$1)))</f>
        <v>308157</v>
      </c>
      <c r="AI28" s="56">
        <f>IF(ISERROR(INDEX(財務諸表!$1:$1048576,MATCH($D28,財務諸表!$A:$A,0),AI$1)),IF(ISERROR(INDEX(財務諸表!$1:$1048576,MATCH($E28,財務諸表!$A:$A,0),AI$1)),0,INDEX(財務諸表!$1:$1048576,MATCH($E28,財務諸表!$A:$A,0),AI$1)),IF(INDEX(財務諸表!$1:$1048576,MATCH($D28,財務諸表!$A:$A,0),AI$1)="", IF(ISERROR(INDEX(財務諸表!$1:$1048576,MATCH($E28,財務諸表!$A:$A,0),AI$1)),0,INDEX(財務諸表!$1:$1048576,MATCH($E28,財務諸表!$A:$A,0),AI$1)), INDEX(財務諸表!$1:$1048576,MATCH($D28,財務諸表!$A:$A,0),AI$1)))</f>
        <v>303638</v>
      </c>
      <c r="AJ28" s="56">
        <f>IF(ISERROR(INDEX(財務諸表!$1:$1048576,MATCH($D28,財務諸表!$A:$A,0),AJ$1)),IF(ISERROR(INDEX(財務諸表!$1:$1048576,MATCH($E28,財務諸表!$A:$A,0),AJ$1)),0,INDEX(財務諸表!$1:$1048576,MATCH($E28,財務諸表!$A:$A,0),AJ$1)),IF(INDEX(財務諸表!$1:$1048576,MATCH($D28,財務諸表!$A:$A,0),AJ$1)="", IF(ISERROR(INDEX(財務諸表!$1:$1048576,MATCH($E28,財務諸表!$A:$A,0),AJ$1)),0,INDEX(財務諸表!$1:$1048576,MATCH($E28,財務諸表!$A:$A,0),AJ$1)), INDEX(財務諸表!$1:$1048576,MATCH($D28,財務諸表!$A:$A,0),AJ$1)))</f>
        <v>310816</v>
      </c>
      <c r="AK28" s="56"/>
    </row>
    <row r="29" spans="1:37" s="54" customFormat="1">
      <c r="A29" s="53"/>
      <c r="B29" s="54" t="s">
        <v>308</v>
      </c>
      <c r="C29" s="55" t="s">
        <v>351</v>
      </c>
      <c r="D29" s="54" t="s">
        <v>352</v>
      </c>
      <c r="E29" s="55" t="s">
        <v>313</v>
      </c>
      <c r="F29" s="56">
        <f>IF(ISERROR(INDEX(財務諸表!$1:$1048576,MATCH($D29,財務諸表!$A:$A,0),F$1)),IF(ISERROR(INDEX(財務諸表!$1:$1048576,MATCH($E29,財務諸表!$A:$A,0),F$1)),0,INDEX(財務諸表!$1:$1048576,MATCH($E29,財務諸表!$A:$A,0),F$1)),IF(INDEX(財務諸表!$1:$1048576,MATCH($D29,財務諸表!$A:$A,0),F$1)="", IF(ISERROR(INDEX(財務諸表!$1:$1048576,MATCH($E29,財務諸表!$A:$A,0),F$1)),0,INDEX(財務諸表!$1:$1048576,MATCH($E29,財務諸表!$A:$A,0),F$1)), INDEX(財務諸表!$1:$1048576,MATCH($D29,財務諸表!$A:$A,0),F$1)))</f>
        <v>188324</v>
      </c>
      <c r="G29" s="56">
        <f>IF(ISERROR(INDEX(財務諸表!$1:$1048576,MATCH($D29,財務諸表!$A:$A,0),G$1)),IF(ISERROR(INDEX(財務諸表!$1:$1048576,MATCH($E29,財務諸表!$A:$A,0),G$1)),0,INDEX(財務諸表!$1:$1048576,MATCH($E29,財務諸表!$A:$A,0),G$1)),IF(INDEX(財務諸表!$1:$1048576,MATCH($D29,財務諸表!$A:$A,0),G$1)="", IF(ISERROR(INDEX(財務諸表!$1:$1048576,MATCH($E29,財務諸表!$A:$A,0),G$1)),0,INDEX(財務諸表!$1:$1048576,MATCH($E29,財務諸表!$A:$A,0),G$1)), INDEX(財務諸表!$1:$1048576,MATCH($D29,財務諸表!$A:$A,0),G$1)))</f>
        <v>202305</v>
      </c>
      <c r="H29" s="56">
        <f>IF(ISERROR(INDEX(財務諸表!$1:$1048576,MATCH($D29,財務諸表!$A:$A,0),H$1)),IF(ISERROR(INDEX(財務諸表!$1:$1048576,MATCH($E29,財務諸表!$A:$A,0),H$1)),0,INDEX(財務諸表!$1:$1048576,MATCH($E29,財務諸表!$A:$A,0),H$1)),IF(INDEX(財務諸表!$1:$1048576,MATCH($D29,財務諸表!$A:$A,0),H$1)="", IF(ISERROR(INDEX(財務諸表!$1:$1048576,MATCH($E29,財務諸表!$A:$A,0),H$1)),0,INDEX(財務諸表!$1:$1048576,MATCH($E29,財務諸表!$A:$A,0),H$1)), INDEX(財務諸表!$1:$1048576,MATCH($D29,財務諸表!$A:$A,0),H$1)))</f>
        <v>264629</v>
      </c>
      <c r="I29" s="56">
        <f>IF(ISERROR(INDEX(財務諸表!$1:$1048576,MATCH($D29,財務諸表!$A:$A,0),I$1)),IF(ISERROR(INDEX(財務諸表!$1:$1048576,MATCH($E29,財務諸表!$A:$A,0),I$1)),0,INDEX(財務諸表!$1:$1048576,MATCH($E29,財務諸表!$A:$A,0),I$1)),IF(INDEX(財務諸表!$1:$1048576,MATCH($D29,財務諸表!$A:$A,0),I$1)="", IF(ISERROR(INDEX(財務諸表!$1:$1048576,MATCH($E29,財務諸表!$A:$A,0),I$1)),0,INDEX(財務諸表!$1:$1048576,MATCH($E29,財務諸表!$A:$A,0),I$1)), INDEX(財務諸表!$1:$1048576,MATCH($D29,財務諸表!$A:$A,0),I$1)))</f>
        <v>303195</v>
      </c>
      <c r="J29" s="56">
        <f>IF(ISERROR(INDEX(財務諸表!$1:$1048576,MATCH($D29,財務諸表!$A:$A,0),J$1)),IF(ISERROR(INDEX(財務諸表!$1:$1048576,MATCH($E29,財務諸表!$A:$A,0),J$1)),0,INDEX(財務諸表!$1:$1048576,MATCH($E29,財務諸表!$A:$A,0),J$1)),IF(INDEX(財務諸表!$1:$1048576,MATCH($D29,財務諸表!$A:$A,0),J$1)="", IF(ISERROR(INDEX(財務諸表!$1:$1048576,MATCH($E29,財務諸表!$A:$A,0),J$1)),0,INDEX(財務諸表!$1:$1048576,MATCH($E29,財務諸表!$A:$A,0),J$1)), INDEX(財務諸表!$1:$1048576,MATCH($D29,財務諸表!$A:$A,0),J$1)))</f>
        <v>267584</v>
      </c>
      <c r="K29" s="56">
        <f>IF(ISERROR(INDEX(財務諸表!$1:$1048576,MATCH($D29,財務諸表!$A:$A,0),K$1)),IF(ISERROR(INDEX(財務諸表!$1:$1048576,MATCH($E29,財務諸表!$A:$A,0),K$1)),0,INDEX(財務諸表!$1:$1048576,MATCH($E29,財務諸表!$A:$A,0),K$1)),IF(INDEX(財務諸表!$1:$1048576,MATCH($D29,財務諸表!$A:$A,0),K$1)="", IF(ISERROR(INDEX(財務諸表!$1:$1048576,MATCH($E29,財務諸表!$A:$A,0),K$1)),0,INDEX(財務諸表!$1:$1048576,MATCH($E29,財務諸表!$A:$A,0),K$1)), INDEX(財務諸表!$1:$1048576,MATCH($D29,財務諸表!$A:$A,0),K$1)))</f>
        <v>249741</v>
      </c>
      <c r="L29" s="56"/>
      <c r="M29" s="56"/>
      <c r="N29" s="56"/>
      <c r="O29" s="57"/>
      <c r="P29" s="56">
        <f>IF(ISERROR(INDEX(財務諸表!$1:$1048576,MATCH($D29,財務諸表!$A:$A,0),P$1)),IF(ISERROR(INDEX(財務諸表!$1:$1048576,MATCH($E29,財務諸表!$A:$A,0),P$1)),0,INDEX(財務諸表!$1:$1048576,MATCH($E29,財務諸表!$A:$A,0),P$1)),IF(INDEX(財務諸表!$1:$1048576,MATCH($D29,財務諸表!$A:$A,0),P$1)="", IF(ISERROR(INDEX(財務諸表!$1:$1048576,MATCH($E29,財務諸表!$A:$A,0),P$1)),0,INDEX(財務諸表!$1:$1048576,MATCH($E29,財務諸表!$A:$A,0),P$1)), INDEX(財務諸表!$1:$1048576,MATCH($D29,財務諸表!$A:$A,0),P$1)))</f>
        <v>205718</v>
      </c>
      <c r="Q29" s="56">
        <f>IF(ISERROR(INDEX(財務諸表!$1:$1048576,MATCH($D29,財務諸表!$A:$A,0),Q$1)),IF(ISERROR(INDEX(財務諸表!$1:$1048576,MATCH($E29,財務諸表!$A:$A,0),Q$1)),0,INDEX(財務諸表!$1:$1048576,MATCH($E29,財務諸表!$A:$A,0),Q$1)),IF(INDEX(財務諸表!$1:$1048576,MATCH($D29,財務諸表!$A:$A,0),Q$1)="", IF(ISERROR(INDEX(財務諸表!$1:$1048576,MATCH($E29,財務諸表!$A:$A,0),Q$1)),0,INDEX(財務諸表!$1:$1048576,MATCH($E29,財務諸表!$A:$A,0),Q$1)), INDEX(財務諸表!$1:$1048576,MATCH($D29,財務諸表!$A:$A,0),Q$1)))</f>
        <v>203061</v>
      </c>
      <c r="R29" s="56">
        <f>IF(ISERROR(INDEX(財務諸表!$1:$1048576,MATCH($D29,財務諸表!$A:$A,0),R$1)),IF(ISERROR(INDEX(財務諸表!$1:$1048576,MATCH($E29,財務諸表!$A:$A,0),R$1)),0,INDEX(財務諸表!$1:$1048576,MATCH($E29,財務諸表!$A:$A,0),R$1)),IF(INDEX(財務諸表!$1:$1048576,MATCH($D29,財務諸表!$A:$A,0),R$1)="", IF(ISERROR(INDEX(財務諸表!$1:$1048576,MATCH($E29,財務諸表!$A:$A,0),R$1)),0,INDEX(財務諸表!$1:$1048576,MATCH($E29,財務諸表!$A:$A,0),R$1)), INDEX(財務諸表!$1:$1048576,MATCH($D29,財務諸表!$A:$A,0),R$1)))</f>
        <v>202305</v>
      </c>
      <c r="S29" s="56">
        <f>IF(ISERROR(INDEX(財務諸表!$1:$1048576,MATCH($D29,財務諸表!$A:$A,0),S$1)),IF(ISERROR(INDEX(財務諸表!$1:$1048576,MATCH($E29,財務諸表!$A:$A,0),S$1)),0,INDEX(財務諸表!$1:$1048576,MATCH($E29,財務諸表!$A:$A,0),S$1)),IF(INDEX(財務諸表!$1:$1048576,MATCH($D29,財務諸表!$A:$A,0),S$1)="", IF(ISERROR(INDEX(財務諸表!$1:$1048576,MATCH($E29,財務諸表!$A:$A,0),S$1)),0,INDEX(財務諸表!$1:$1048576,MATCH($E29,財務諸表!$A:$A,0),S$1)), INDEX(財務諸表!$1:$1048576,MATCH($D29,財務諸表!$A:$A,0),S$1)))</f>
        <v>244506</v>
      </c>
      <c r="T29" s="56">
        <f>IF(ISERROR(INDEX(財務諸表!$1:$1048576,MATCH($D29,財務諸表!$A:$A,0),T$1)),IF(ISERROR(INDEX(財務諸表!$1:$1048576,MATCH($E29,財務諸表!$A:$A,0),T$1)),0,INDEX(財務諸表!$1:$1048576,MATCH($E29,財務諸表!$A:$A,0),T$1)),IF(INDEX(財務諸表!$1:$1048576,MATCH($D29,財務諸表!$A:$A,0),T$1)="", IF(ISERROR(INDEX(財務諸表!$1:$1048576,MATCH($E29,財務諸表!$A:$A,0),T$1)),0,INDEX(財務諸表!$1:$1048576,MATCH($E29,財務諸表!$A:$A,0),T$1)), INDEX(財務諸表!$1:$1048576,MATCH($D29,財務諸表!$A:$A,0),T$1)))</f>
        <v>243287</v>
      </c>
      <c r="U29" s="56">
        <f>IF(ISERROR(INDEX(財務諸表!$1:$1048576,MATCH($D29,財務諸表!$A:$A,0),U$1)),IF(ISERROR(INDEX(財務諸表!$1:$1048576,MATCH($E29,財務諸表!$A:$A,0),U$1)),0,INDEX(財務諸表!$1:$1048576,MATCH($E29,財務諸表!$A:$A,0),U$1)),IF(INDEX(財務諸表!$1:$1048576,MATCH($D29,財務諸表!$A:$A,0),U$1)="", IF(ISERROR(INDEX(財務諸表!$1:$1048576,MATCH($E29,財務諸表!$A:$A,0),U$1)),0,INDEX(財務諸表!$1:$1048576,MATCH($E29,財務諸表!$A:$A,0),U$1)), INDEX(財務諸表!$1:$1048576,MATCH($D29,財務諸表!$A:$A,0),U$1)))</f>
        <v>262440</v>
      </c>
      <c r="V29" s="56">
        <f>IF(ISERROR(INDEX(財務諸表!$1:$1048576,MATCH($D29,財務諸表!$A:$A,0),V$1)),IF(ISERROR(INDEX(財務諸表!$1:$1048576,MATCH($E29,財務諸表!$A:$A,0),V$1)),0,INDEX(財務諸表!$1:$1048576,MATCH($E29,財務諸表!$A:$A,0),V$1)),IF(INDEX(財務諸表!$1:$1048576,MATCH($D29,財務諸表!$A:$A,0),V$1)="", IF(ISERROR(INDEX(財務諸表!$1:$1048576,MATCH($E29,財務諸表!$A:$A,0),V$1)),0,INDEX(財務諸表!$1:$1048576,MATCH($E29,財務諸表!$A:$A,0),V$1)), INDEX(財務諸表!$1:$1048576,MATCH($D29,財務諸表!$A:$A,0),V$1)))</f>
        <v>264629</v>
      </c>
      <c r="W29" s="56">
        <f>IF(ISERROR(INDEX(財務諸表!$1:$1048576,MATCH($D29,財務諸表!$A:$A,0),W$1)),IF(ISERROR(INDEX(財務諸表!$1:$1048576,MATCH($E29,財務諸表!$A:$A,0),W$1)),0,INDEX(財務諸表!$1:$1048576,MATCH($E29,財務諸表!$A:$A,0),W$1)),IF(INDEX(財務諸表!$1:$1048576,MATCH($D29,財務諸表!$A:$A,0),W$1)="", IF(ISERROR(INDEX(財務諸表!$1:$1048576,MATCH($E29,財務諸表!$A:$A,0),W$1)),0,INDEX(財務諸表!$1:$1048576,MATCH($E29,財務諸表!$A:$A,0),W$1)), INDEX(財務諸表!$1:$1048576,MATCH($D29,財務諸表!$A:$A,0),W$1)))</f>
        <v>313997</v>
      </c>
      <c r="X29" s="56">
        <f>IF(ISERROR(INDEX(財務諸表!$1:$1048576,MATCH($D29,財務諸表!$A:$A,0),X$1)),IF(ISERROR(INDEX(財務諸表!$1:$1048576,MATCH($E29,財務諸表!$A:$A,0),X$1)),0,INDEX(財務諸表!$1:$1048576,MATCH($E29,財務諸表!$A:$A,0),X$1)),IF(INDEX(財務諸表!$1:$1048576,MATCH($D29,財務諸表!$A:$A,0),X$1)="", IF(ISERROR(INDEX(財務諸表!$1:$1048576,MATCH($E29,財務諸表!$A:$A,0),X$1)),0,INDEX(財務諸表!$1:$1048576,MATCH($E29,財務諸表!$A:$A,0),X$1)), INDEX(財務諸表!$1:$1048576,MATCH($D29,財務諸表!$A:$A,0),X$1)))</f>
        <v>316190</v>
      </c>
      <c r="Y29" s="56">
        <f>IF(ISERROR(INDEX(財務諸表!$1:$1048576,MATCH($D29,財務諸表!$A:$A,0),Y$1)),IF(ISERROR(INDEX(財務諸表!$1:$1048576,MATCH($E29,財務諸表!$A:$A,0),Y$1)),0,INDEX(財務諸表!$1:$1048576,MATCH($E29,財務諸表!$A:$A,0),Y$1)),IF(INDEX(財務諸表!$1:$1048576,MATCH($D29,財務諸表!$A:$A,0),Y$1)="", IF(ISERROR(INDEX(財務諸表!$1:$1048576,MATCH($E29,財務諸表!$A:$A,0),Y$1)),0,INDEX(財務諸表!$1:$1048576,MATCH($E29,財務諸表!$A:$A,0),Y$1)), INDEX(財務諸表!$1:$1048576,MATCH($D29,財務諸表!$A:$A,0),Y$1)))</f>
        <v>305281</v>
      </c>
      <c r="Z29" s="56">
        <f>IF(ISERROR(INDEX(財務諸表!$1:$1048576,MATCH($D29,財務諸表!$A:$A,0),Z$1)),IF(ISERROR(INDEX(財務諸表!$1:$1048576,MATCH($E29,財務諸表!$A:$A,0),Z$1)),0,INDEX(財務諸表!$1:$1048576,MATCH($E29,財務諸表!$A:$A,0),Z$1)),IF(INDEX(財務諸表!$1:$1048576,MATCH($D29,財務諸表!$A:$A,0),Z$1)="", IF(ISERROR(INDEX(財務諸表!$1:$1048576,MATCH($E29,財務諸表!$A:$A,0),Z$1)),0,INDEX(財務諸表!$1:$1048576,MATCH($E29,財務諸表!$A:$A,0),Z$1)), INDEX(財務諸表!$1:$1048576,MATCH($D29,財務諸表!$A:$A,0),Z$1)))</f>
        <v>303195</v>
      </c>
      <c r="AA29" s="56">
        <f>IF(ISERROR(INDEX(財務諸表!$1:$1048576,MATCH($D29,財務諸表!$A:$A,0),AA$1)),IF(ISERROR(INDEX(財務諸表!$1:$1048576,MATCH($E29,財務諸表!$A:$A,0),AA$1)),0,INDEX(財務諸表!$1:$1048576,MATCH($E29,財務諸表!$A:$A,0),AA$1)),IF(INDEX(財務諸表!$1:$1048576,MATCH($D29,財務諸表!$A:$A,0),AA$1)="", IF(ISERROR(INDEX(財務諸表!$1:$1048576,MATCH($E29,財務諸表!$A:$A,0),AA$1)),0,INDEX(財務諸表!$1:$1048576,MATCH($E29,財務諸表!$A:$A,0),AA$1)), INDEX(財務諸表!$1:$1048576,MATCH($D29,財務諸表!$A:$A,0),AA$1)))</f>
        <v>291615</v>
      </c>
      <c r="AB29" s="56">
        <f>IF(ISERROR(INDEX(財務諸表!$1:$1048576,MATCH($D29,財務諸表!$A:$A,0),AB$1)),IF(ISERROR(INDEX(財務諸表!$1:$1048576,MATCH($E29,財務諸表!$A:$A,0),AB$1)),0,INDEX(財務諸表!$1:$1048576,MATCH($E29,財務諸表!$A:$A,0),AB$1)),IF(INDEX(財務諸表!$1:$1048576,MATCH($D29,財務諸表!$A:$A,0),AB$1)="", IF(ISERROR(INDEX(財務諸表!$1:$1048576,MATCH($E29,財務諸表!$A:$A,0),AB$1)),0,INDEX(財務諸表!$1:$1048576,MATCH($E29,財務諸表!$A:$A,0),AB$1)), INDEX(財務諸表!$1:$1048576,MATCH($D29,財務諸表!$A:$A,0),AB$1)))</f>
        <v>270590</v>
      </c>
      <c r="AC29" s="56">
        <f>IF(ISERROR(INDEX(財務諸表!$1:$1048576,MATCH($D29,財務諸表!$A:$A,0),AC$1)),IF(ISERROR(INDEX(財務諸表!$1:$1048576,MATCH($E29,財務諸表!$A:$A,0),AC$1)),0,INDEX(財務諸表!$1:$1048576,MATCH($E29,財務諸表!$A:$A,0),AC$1)),IF(INDEX(財務諸表!$1:$1048576,MATCH($D29,財務諸表!$A:$A,0),AC$1)="", IF(ISERROR(INDEX(財務諸表!$1:$1048576,MATCH($E29,財務諸表!$A:$A,0),AC$1)),0,INDEX(財務諸表!$1:$1048576,MATCH($E29,財務諸表!$A:$A,0),AC$1)), INDEX(財務諸表!$1:$1048576,MATCH($D29,財務諸表!$A:$A,0),AC$1)))</f>
        <v>274675</v>
      </c>
      <c r="AD29" s="56">
        <f>IF(ISERROR(INDEX(財務諸表!$1:$1048576,MATCH($D29,財務諸表!$A:$A,0),AD$1)),IF(ISERROR(INDEX(財務諸表!$1:$1048576,MATCH($E29,財務諸表!$A:$A,0),AD$1)),0,INDEX(財務諸表!$1:$1048576,MATCH($E29,財務諸表!$A:$A,0),AD$1)),IF(INDEX(財務諸表!$1:$1048576,MATCH($D29,財務諸表!$A:$A,0),AD$1)="", IF(ISERROR(INDEX(財務諸表!$1:$1048576,MATCH($E29,財務諸表!$A:$A,0),AD$1)),0,INDEX(財務諸表!$1:$1048576,MATCH($E29,財務諸表!$A:$A,0),AD$1)), INDEX(財務諸表!$1:$1048576,MATCH($D29,財務諸表!$A:$A,0),AD$1)))</f>
        <v>267584</v>
      </c>
      <c r="AE29" s="56">
        <f>IF(ISERROR(INDEX(財務諸表!$1:$1048576,MATCH($D29,財務諸表!$A:$A,0),AE$1)),IF(ISERROR(INDEX(財務諸表!$1:$1048576,MATCH($E29,財務諸表!$A:$A,0),AE$1)),0,INDEX(財務諸表!$1:$1048576,MATCH($E29,財務諸表!$A:$A,0),AE$1)),IF(INDEX(財務諸表!$1:$1048576,MATCH($D29,財務諸表!$A:$A,0),AE$1)="", IF(ISERROR(INDEX(財務諸表!$1:$1048576,MATCH($E29,財務諸表!$A:$A,0),AE$1)),0,INDEX(財務諸表!$1:$1048576,MATCH($E29,財務諸表!$A:$A,0),AE$1)), INDEX(財務諸表!$1:$1048576,MATCH($D29,財務諸表!$A:$A,0),AE$1)))</f>
        <v>257944</v>
      </c>
      <c r="AF29" s="56">
        <f>IF(ISERROR(INDEX(財務諸表!$1:$1048576,MATCH($D29,財務諸表!$A:$A,0),AF$1)),IF(ISERROR(INDEX(財務諸表!$1:$1048576,MATCH($E29,財務諸表!$A:$A,0),AF$1)),0,INDEX(財務諸表!$1:$1048576,MATCH($E29,財務諸表!$A:$A,0),AF$1)),IF(INDEX(財務諸表!$1:$1048576,MATCH($D29,財務諸表!$A:$A,0),AF$1)="", IF(ISERROR(INDEX(財務諸表!$1:$1048576,MATCH($E29,財務諸表!$A:$A,0),AF$1)),0,INDEX(財務諸表!$1:$1048576,MATCH($E29,財務諸表!$A:$A,0),AF$1)), INDEX(財務諸表!$1:$1048576,MATCH($D29,財務諸表!$A:$A,0),AF$1)))</f>
        <v>260826</v>
      </c>
      <c r="AG29" s="56">
        <f>IF(ISERROR(INDEX(財務諸表!$1:$1048576,MATCH($D29,財務諸表!$A:$A,0),AG$1)),IF(ISERROR(INDEX(財務諸表!$1:$1048576,MATCH($E29,財務諸表!$A:$A,0),AG$1)),0,INDEX(財務諸表!$1:$1048576,MATCH($E29,財務諸表!$A:$A,0),AG$1)),IF(INDEX(財務諸表!$1:$1048576,MATCH($D29,財務諸表!$A:$A,0),AG$1)="", IF(ISERROR(INDEX(財務諸表!$1:$1048576,MATCH($E29,財務諸表!$A:$A,0),AG$1)),0,INDEX(財務諸表!$1:$1048576,MATCH($E29,財務諸表!$A:$A,0),AG$1)), INDEX(財務諸表!$1:$1048576,MATCH($D29,財務諸表!$A:$A,0),AG$1)))</f>
        <v>245513</v>
      </c>
      <c r="AH29" s="56">
        <f>IF(ISERROR(INDEX(財務諸表!$1:$1048576,MATCH($D29,財務諸表!$A:$A,0),AH$1)),IF(ISERROR(INDEX(財務諸表!$1:$1048576,MATCH($E29,財務諸表!$A:$A,0),AH$1)),0,INDEX(財務諸表!$1:$1048576,MATCH($E29,財務諸表!$A:$A,0),AH$1)),IF(INDEX(財務諸表!$1:$1048576,MATCH($D29,財務諸表!$A:$A,0),AH$1)="", IF(ISERROR(INDEX(財務諸表!$1:$1048576,MATCH($E29,財務諸表!$A:$A,0),AH$1)),0,INDEX(財務諸表!$1:$1048576,MATCH($E29,財務諸表!$A:$A,0),AH$1)), INDEX(財務諸表!$1:$1048576,MATCH($D29,財務諸表!$A:$A,0),AH$1)))</f>
        <v>249741</v>
      </c>
      <c r="AI29" s="56">
        <f>IF(ISERROR(INDEX(財務諸表!$1:$1048576,MATCH($D29,財務諸表!$A:$A,0),AI$1)),IF(ISERROR(INDEX(財務諸表!$1:$1048576,MATCH($E29,財務諸表!$A:$A,0),AI$1)),0,INDEX(財務諸表!$1:$1048576,MATCH($E29,財務諸表!$A:$A,0),AI$1)),IF(INDEX(財務諸表!$1:$1048576,MATCH($D29,財務諸表!$A:$A,0),AI$1)="", IF(ISERROR(INDEX(財務諸表!$1:$1048576,MATCH($E29,財務諸表!$A:$A,0),AI$1)),0,INDEX(財務諸表!$1:$1048576,MATCH($E29,財務諸表!$A:$A,0),AI$1)), INDEX(財務諸表!$1:$1048576,MATCH($D29,財務諸表!$A:$A,0),AI$1)))</f>
        <v>240767</v>
      </c>
      <c r="AJ29" s="56">
        <f>IF(ISERROR(INDEX(財務諸表!$1:$1048576,MATCH($D29,財務諸表!$A:$A,0),AJ$1)),IF(ISERROR(INDEX(財務諸表!$1:$1048576,MATCH($E29,財務諸表!$A:$A,0),AJ$1)),0,INDEX(財務諸表!$1:$1048576,MATCH($E29,財務諸表!$A:$A,0),AJ$1)),IF(INDEX(財務諸表!$1:$1048576,MATCH($D29,財務諸表!$A:$A,0),AJ$1)="", IF(ISERROR(INDEX(財務諸表!$1:$1048576,MATCH($E29,財務諸表!$A:$A,0),AJ$1)),0,INDEX(財務諸表!$1:$1048576,MATCH($E29,財務諸表!$A:$A,0),AJ$1)), INDEX(財務諸表!$1:$1048576,MATCH($D29,財務諸表!$A:$A,0),AJ$1)))</f>
        <v>242540</v>
      </c>
      <c r="AK29" s="56"/>
    </row>
    <row r="30" spans="1:37" s="54" customFormat="1">
      <c r="A30" s="53"/>
      <c r="B30" s="54" t="s">
        <v>308</v>
      </c>
      <c r="C30" s="55" t="s">
        <v>353</v>
      </c>
      <c r="D30" s="54" t="s">
        <v>354</v>
      </c>
      <c r="E30" s="55" t="s">
        <v>313</v>
      </c>
      <c r="F30" s="56">
        <f>IF(ISERROR(INDEX(財務諸表!$1:$1048576,MATCH($D30,財務諸表!$A:$A,0),F$1)),IF(ISERROR(INDEX(財務諸表!$1:$1048576,MATCH($E30,財務諸表!$A:$A,0),F$1)),0,INDEX(財務諸表!$1:$1048576,MATCH($E30,財務諸表!$A:$A,0),F$1)),IF(INDEX(財務諸表!$1:$1048576,MATCH($D30,財務諸表!$A:$A,0),F$1)="", IF(ISERROR(INDEX(財務諸表!$1:$1048576,MATCH($E30,財務諸表!$A:$A,0),F$1)),0,INDEX(財務諸表!$1:$1048576,MATCH($E30,財務諸表!$A:$A,0),F$1)), INDEX(財務諸表!$1:$1048576,MATCH($D30,財務諸表!$A:$A,0),F$1)))</f>
        <v>94847</v>
      </c>
      <c r="G30" s="56">
        <f>IF(ISERROR(INDEX(財務諸表!$1:$1048576,MATCH($D30,財務諸表!$A:$A,0),G$1)),IF(ISERROR(INDEX(財務諸表!$1:$1048576,MATCH($E30,財務諸表!$A:$A,0),G$1)),0,INDEX(財務諸表!$1:$1048576,MATCH($E30,財務諸表!$A:$A,0),G$1)),IF(INDEX(財務諸表!$1:$1048576,MATCH($D30,財務諸表!$A:$A,0),G$1)="", IF(ISERROR(INDEX(財務諸表!$1:$1048576,MATCH($E30,財務諸表!$A:$A,0),G$1)),0,INDEX(財務諸表!$1:$1048576,MATCH($E30,財務諸表!$A:$A,0),G$1)), INDEX(財務諸表!$1:$1048576,MATCH($D30,財務諸表!$A:$A,0),G$1)))</f>
        <v>90791</v>
      </c>
      <c r="H30" s="56">
        <f>IF(ISERROR(INDEX(財務諸表!$1:$1048576,MATCH($D30,財務諸表!$A:$A,0),H$1)),IF(ISERROR(INDEX(財務諸表!$1:$1048576,MATCH($E30,財務諸表!$A:$A,0),H$1)),0,INDEX(財務諸表!$1:$1048576,MATCH($E30,財務諸表!$A:$A,0),H$1)),IF(INDEX(財務諸表!$1:$1048576,MATCH($D30,財務諸表!$A:$A,0),H$1)="", IF(ISERROR(INDEX(財務諸表!$1:$1048576,MATCH($E30,財務諸表!$A:$A,0),H$1)),0,INDEX(財務諸表!$1:$1048576,MATCH($E30,財務諸表!$A:$A,0),H$1)), INDEX(財務諸表!$1:$1048576,MATCH($D30,財務諸表!$A:$A,0),H$1)))</f>
        <v>31146</v>
      </c>
      <c r="I30" s="56">
        <f>IF(ISERROR(INDEX(財務諸表!$1:$1048576,MATCH($D30,財務諸表!$A:$A,0),I$1)),IF(ISERROR(INDEX(財務諸表!$1:$1048576,MATCH($E30,財務諸表!$A:$A,0),I$1)),0,INDEX(財務諸表!$1:$1048576,MATCH($E30,財務諸表!$A:$A,0),I$1)),IF(INDEX(財務諸表!$1:$1048576,MATCH($D30,財務諸表!$A:$A,0),I$1)="", IF(ISERROR(INDEX(財務諸表!$1:$1048576,MATCH($E30,財務諸表!$A:$A,0),I$1)),0,INDEX(財務諸表!$1:$1048576,MATCH($E30,財務諸表!$A:$A,0),I$1)), INDEX(財務諸表!$1:$1048576,MATCH($D30,財務諸表!$A:$A,0),I$1)))</f>
        <v>16432</v>
      </c>
      <c r="J30" s="56">
        <f>IF(ISERROR(INDEX(財務諸表!$1:$1048576,MATCH($D30,財務諸表!$A:$A,0),J$1)),IF(ISERROR(INDEX(財務諸表!$1:$1048576,MATCH($E30,財務諸表!$A:$A,0),J$1)),0,INDEX(財務諸表!$1:$1048576,MATCH($E30,財務諸表!$A:$A,0),J$1)),IF(INDEX(財務諸表!$1:$1048576,MATCH($D30,財務諸表!$A:$A,0),J$1)="", IF(ISERROR(INDEX(財務諸表!$1:$1048576,MATCH($E30,財務諸表!$A:$A,0),J$1)),0,INDEX(財務諸表!$1:$1048576,MATCH($E30,財務諸表!$A:$A,0),J$1)), INDEX(財務諸表!$1:$1048576,MATCH($D30,財務諸表!$A:$A,0),J$1)))</f>
        <v>40042</v>
      </c>
      <c r="K30" s="56">
        <f>IF(ISERROR(INDEX(財務諸表!$1:$1048576,MATCH($D30,財務諸表!$A:$A,0),K$1)),IF(ISERROR(INDEX(財務諸表!$1:$1048576,MATCH($E30,財務諸表!$A:$A,0),K$1)),0,INDEX(財務諸表!$1:$1048576,MATCH($E30,財務諸表!$A:$A,0),K$1)),IF(INDEX(財務諸表!$1:$1048576,MATCH($D30,財務諸表!$A:$A,0),K$1)="", IF(ISERROR(INDEX(財務諸表!$1:$1048576,MATCH($E30,財務諸表!$A:$A,0),K$1)),0,INDEX(財務諸表!$1:$1048576,MATCH($E30,財務諸表!$A:$A,0),K$1)), INDEX(財務諸表!$1:$1048576,MATCH($D30,財務諸表!$A:$A,0),K$1)))</f>
        <v>58416</v>
      </c>
      <c r="L30" s="56"/>
      <c r="M30" s="56"/>
      <c r="N30" s="56"/>
      <c r="O30" s="57"/>
      <c r="P30" s="56">
        <f>IF(ISERROR(INDEX(財務諸表!$1:$1048576,MATCH($D30,財務諸表!$A:$A,0),P$1)),IF(ISERROR(INDEX(財務諸表!$1:$1048576,MATCH($E30,財務諸表!$A:$A,0),P$1)),0,INDEX(財務諸表!$1:$1048576,MATCH($E30,財務諸表!$A:$A,0),P$1)),IF(INDEX(財務諸表!$1:$1048576,MATCH($D30,財務諸表!$A:$A,0),P$1)="", IF(ISERROR(INDEX(財務諸表!$1:$1048576,MATCH($E30,財務諸表!$A:$A,0),P$1)),0,INDEX(財務諸表!$1:$1048576,MATCH($E30,財務諸表!$A:$A,0),P$1)), INDEX(財務諸表!$1:$1048576,MATCH($D30,財務諸表!$A:$A,0),P$1)))</f>
        <v>88427</v>
      </c>
      <c r="Q30" s="56">
        <f>IF(ISERROR(INDEX(財務諸表!$1:$1048576,MATCH($D30,財務諸表!$A:$A,0),Q$1)),IF(ISERROR(INDEX(財務諸表!$1:$1048576,MATCH($E30,財務諸表!$A:$A,0),Q$1)),0,INDEX(財務諸表!$1:$1048576,MATCH($E30,財務諸表!$A:$A,0),Q$1)),IF(INDEX(財務諸表!$1:$1048576,MATCH($D30,財務諸表!$A:$A,0),Q$1)="", IF(ISERROR(INDEX(財務諸表!$1:$1048576,MATCH($E30,財務諸表!$A:$A,0),Q$1)),0,INDEX(財務諸表!$1:$1048576,MATCH($E30,財務諸表!$A:$A,0),Q$1)), INDEX(財務諸表!$1:$1048576,MATCH($D30,財務諸表!$A:$A,0),Q$1)))</f>
        <v>88418</v>
      </c>
      <c r="R30" s="56">
        <f>IF(ISERROR(INDEX(財務諸表!$1:$1048576,MATCH($D30,財務諸表!$A:$A,0),R$1)),IF(ISERROR(INDEX(財務諸表!$1:$1048576,MATCH($E30,財務諸表!$A:$A,0),R$1)),0,INDEX(財務諸表!$1:$1048576,MATCH($E30,財務諸表!$A:$A,0),R$1)),IF(INDEX(財務諸表!$1:$1048576,MATCH($D30,財務諸表!$A:$A,0),R$1)="", IF(ISERROR(INDEX(財務諸表!$1:$1048576,MATCH($E30,財務諸表!$A:$A,0),R$1)),0,INDEX(財務諸表!$1:$1048576,MATCH($E30,財務諸表!$A:$A,0),R$1)), INDEX(財務諸表!$1:$1048576,MATCH($D30,財務諸表!$A:$A,0),R$1)))</f>
        <v>90791</v>
      </c>
      <c r="S30" s="56">
        <f>IF(ISERROR(INDEX(財務諸表!$1:$1048576,MATCH($D30,財務諸表!$A:$A,0),S$1)),IF(ISERROR(INDEX(財務諸表!$1:$1048576,MATCH($E30,財務諸表!$A:$A,0),S$1)),0,INDEX(財務諸表!$1:$1048576,MATCH($E30,財務諸表!$A:$A,0),S$1)),IF(INDEX(財務諸表!$1:$1048576,MATCH($D30,財務諸表!$A:$A,0),S$1)="", IF(ISERROR(INDEX(財務諸表!$1:$1048576,MATCH($E30,財務諸表!$A:$A,0),S$1)),0,INDEX(財務諸表!$1:$1048576,MATCH($E30,財務諸表!$A:$A,0),S$1)), INDEX(財務諸表!$1:$1048576,MATCH($D30,財務諸表!$A:$A,0),S$1)))</f>
        <v>82298</v>
      </c>
      <c r="T30" s="56">
        <f>IF(ISERROR(INDEX(財務諸表!$1:$1048576,MATCH($D30,財務諸表!$A:$A,0),T$1)),IF(ISERROR(INDEX(財務諸表!$1:$1048576,MATCH($E30,財務諸表!$A:$A,0),T$1)),0,INDEX(財務諸表!$1:$1048576,MATCH($E30,財務諸表!$A:$A,0),T$1)),IF(INDEX(財務諸表!$1:$1048576,MATCH($D30,財務諸表!$A:$A,0),T$1)="", IF(ISERROR(INDEX(財務諸表!$1:$1048576,MATCH($E30,財務諸表!$A:$A,0),T$1)),0,INDEX(財務諸表!$1:$1048576,MATCH($E30,財務諸表!$A:$A,0),T$1)), INDEX(財務諸表!$1:$1048576,MATCH($D30,財務諸表!$A:$A,0),T$1)))</f>
        <v>74039</v>
      </c>
      <c r="U30" s="56">
        <f>IF(ISERROR(INDEX(財務諸表!$1:$1048576,MATCH($D30,財務諸表!$A:$A,0),U$1)),IF(ISERROR(INDEX(財務諸表!$1:$1048576,MATCH($E30,財務諸表!$A:$A,0),U$1)),0,INDEX(財務諸表!$1:$1048576,MATCH($E30,財務諸表!$A:$A,0),U$1)),IF(INDEX(財務諸表!$1:$1048576,MATCH($D30,財務諸表!$A:$A,0),U$1)="", IF(ISERROR(INDEX(財務諸表!$1:$1048576,MATCH($E30,財務諸表!$A:$A,0),U$1)),0,INDEX(財務諸表!$1:$1048576,MATCH($E30,財務諸表!$A:$A,0),U$1)), INDEX(財務諸表!$1:$1048576,MATCH($D30,財務諸表!$A:$A,0),U$1)))</f>
        <v>64514</v>
      </c>
      <c r="V30" s="56">
        <f>IF(ISERROR(INDEX(財務諸表!$1:$1048576,MATCH($D30,財務諸表!$A:$A,0),V$1)),IF(ISERROR(INDEX(財務諸表!$1:$1048576,MATCH($E30,財務諸表!$A:$A,0),V$1)),0,INDEX(財務諸表!$1:$1048576,MATCH($E30,財務諸表!$A:$A,0),V$1)),IF(INDEX(財務諸表!$1:$1048576,MATCH($D30,財務諸表!$A:$A,0),V$1)="", IF(ISERROR(INDEX(財務諸表!$1:$1048576,MATCH($E30,財務諸表!$A:$A,0),V$1)),0,INDEX(財務諸表!$1:$1048576,MATCH($E30,財務諸表!$A:$A,0),V$1)), INDEX(財務諸表!$1:$1048576,MATCH($D30,財務諸表!$A:$A,0),V$1)))</f>
        <v>31146</v>
      </c>
      <c r="W30" s="56">
        <f>IF(ISERROR(INDEX(財務諸表!$1:$1048576,MATCH($D30,財務諸表!$A:$A,0),W$1)),IF(ISERROR(INDEX(財務諸表!$1:$1048576,MATCH($E30,財務諸表!$A:$A,0),W$1)),0,INDEX(財務諸表!$1:$1048576,MATCH($E30,財務諸表!$A:$A,0),W$1)),IF(INDEX(財務諸表!$1:$1048576,MATCH($D30,財務諸表!$A:$A,0),W$1)="", IF(ISERROR(INDEX(財務諸表!$1:$1048576,MATCH($E30,財務諸表!$A:$A,0),W$1)),0,INDEX(財務諸表!$1:$1048576,MATCH($E30,財務諸表!$A:$A,0),W$1)), INDEX(財務諸表!$1:$1048576,MATCH($D30,財務諸表!$A:$A,0),W$1)))</f>
        <v>25321</v>
      </c>
      <c r="X30" s="56">
        <f>IF(ISERROR(INDEX(財務諸表!$1:$1048576,MATCH($D30,財務諸表!$A:$A,0),X$1)),IF(ISERROR(INDEX(財務諸表!$1:$1048576,MATCH($E30,財務諸表!$A:$A,0),X$1)),0,INDEX(財務諸表!$1:$1048576,MATCH($E30,財務諸表!$A:$A,0),X$1)),IF(INDEX(財務諸表!$1:$1048576,MATCH($D30,財務諸表!$A:$A,0),X$1)="", IF(ISERROR(INDEX(財務諸表!$1:$1048576,MATCH($E30,財務諸表!$A:$A,0),X$1)),0,INDEX(財務諸表!$1:$1048576,MATCH($E30,財務諸表!$A:$A,0),X$1)), INDEX(財務諸表!$1:$1048576,MATCH($D30,財務諸表!$A:$A,0),X$1)))</f>
        <v>19919</v>
      </c>
      <c r="Y30" s="56">
        <f>IF(ISERROR(INDEX(財務諸表!$1:$1048576,MATCH($D30,財務諸表!$A:$A,0),Y$1)),IF(ISERROR(INDEX(財務諸表!$1:$1048576,MATCH($E30,財務諸表!$A:$A,0),Y$1)),0,INDEX(財務諸表!$1:$1048576,MATCH($E30,財務諸表!$A:$A,0),Y$1)),IF(INDEX(財務諸表!$1:$1048576,MATCH($D30,財務諸表!$A:$A,0),Y$1)="", IF(ISERROR(INDEX(財務諸表!$1:$1048576,MATCH($E30,財務諸表!$A:$A,0),Y$1)),0,INDEX(財務諸表!$1:$1048576,MATCH($E30,財務諸表!$A:$A,0),Y$1)), INDEX(財務諸表!$1:$1048576,MATCH($D30,財務諸表!$A:$A,0),Y$1)))</f>
        <v>15740</v>
      </c>
      <c r="Z30" s="56">
        <f>IF(ISERROR(INDEX(財務諸表!$1:$1048576,MATCH($D30,財務諸表!$A:$A,0),Z$1)),IF(ISERROR(INDEX(財務諸表!$1:$1048576,MATCH($E30,財務諸表!$A:$A,0),Z$1)),0,INDEX(財務諸表!$1:$1048576,MATCH($E30,財務諸表!$A:$A,0),Z$1)),IF(INDEX(財務諸表!$1:$1048576,MATCH($D30,財務諸表!$A:$A,0),Z$1)="", IF(ISERROR(INDEX(財務諸表!$1:$1048576,MATCH($E30,財務諸表!$A:$A,0),Z$1)),0,INDEX(財務諸表!$1:$1048576,MATCH($E30,財務諸表!$A:$A,0),Z$1)), INDEX(財務諸表!$1:$1048576,MATCH($D30,財務諸表!$A:$A,0),Z$1)))</f>
        <v>16432</v>
      </c>
      <c r="AA30" s="56">
        <f>IF(ISERROR(INDEX(財務諸表!$1:$1048576,MATCH($D30,財務諸表!$A:$A,0),AA$1)),IF(ISERROR(INDEX(財務諸表!$1:$1048576,MATCH($E30,財務諸表!$A:$A,0),AA$1)),0,INDEX(財務諸表!$1:$1048576,MATCH($E30,財務諸表!$A:$A,0),AA$1)),IF(INDEX(財務諸表!$1:$1048576,MATCH($D30,財務諸表!$A:$A,0),AA$1)="", IF(ISERROR(INDEX(財務諸表!$1:$1048576,MATCH($E30,財務諸表!$A:$A,0),AA$1)),0,INDEX(財務諸表!$1:$1048576,MATCH($E30,財務諸表!$A:$A,0),AA$1)), INDEX(財務諸表!$1:$1048576,MATCH($D30,財務諸表!$A:$A,0),AA$1)))</f>
        <v>16295</v>
      </c>
      <c r="AB30" s="56">
        <f>IF(ISERROR(INDEX(財務諸表!$1:$1048576,MATCH($D30,財務諸表!$A:$A,0),AB$1)),IF(ISERROR(INDEX(財務諸表!$1:$1048576,MATCH($E30,財務諸表!$A:$A,0),AB$1)),0,INDEX(財務諸表!$1:$1048576,MATCH($E30,財務諸表!$A:$A,0),AB$1)),IF(INDEX(財務諸表!$1:$1048576,MATCH($D30,財務諸表!$A:$A,0),AB$1)="", IF(ISERROR(INDEX(財務諸表!$1:$1048576,MATCH($E30,財務諸表!$A:$A,0),AB$1)),0,INDEX(財務諸表!$1:$1048576,MATCH($E30,財務諸表!$A:$A,0),AB$1)), INDEX(財務諸表!$1:$1048576,MATCH($D30,財務諸表!$A:$A,0),AB$1)))</f>
        <v>38792</v>
      </c>
      <c r="AC30" s="56">
        <f>IF(ISERROR(INDEX(財務諸表!$1:$1048576,MATCH($D30,財務諸表!$A:$A,0),AC$1)),IF(ISERROR(INDEX(財務諸表!$1:$1048576,MATCH($E30,財務諸表!$A:$A,0),AC$1)),0,INDEX(財務諸表!$1:$1048576,MATCH($E30,財務諸表!$A:$A,0),AC$1)),IF(INDEX(財務諸表!$1:$1048576,MATCH($D30,財務諸表!$A:$A,0),AC$1)="", IF(ISERROR(INDEX(財務諸表!$1:$1048576,MATCH($E30,財務諸表!$A:$A,0),AC$1)),0,INDEX(財務諸表!$1:$1048576,MATCH($E30,財務諸表!$A:$A,0),AC$1)), INDEX(財務諸表!$1:$1048576,MATCH($D30,財務諸表!$A:$A,0),AC$1)))</f>
        <v>41844</v>
      </c>
      <c r="AD30" s="56">
        <f>IF(ISERROR(INDEX(財務諸表!$1:$1048576,MATCH($D30,財務諸表!$A:$A,0),AD$1)),IF(ISERROR(INDEX(財務諸表!$1:$1048576,MATCH($E30,財務諸表!$A:$A,0),AD$1)),0,INDEX(財務諸表!$1:$1048576,MATCH($E30,財務諸表!$A:$A,0),AD$1)),IF(INDEX(財務諸表!$1:$1048576,MATCH($D30,財務諸表!$A:$A,0),AD$1)="", IF(ISERROR(INDEX(財務諸表!$1:$1048576,MATCH($E30,財務諸表!$A:$A,0),AD$1)),0,INDEX(財務諸表!$1:$1048576,MATCH($E30,財務諸表!$A:$A,0),AD$1)), INDEX(財務諸表!$1:$1048576,MATCH($D30,財務諸表!$A:$A,0),AD$1)))</f>
        <v>40042</v>
      </c>
      <c r="AE30" s="56">
        <f>IF(ISERROR(INDEX(財務諸表!$1:$1048576,MATCH($D30,財務諸表!$A:$A,0),AE$1)),IF(ISERROR(INDEX(財務諸表!$1:$1048576,MATCH($E30,財務諸表!$A:$A,0),AE$1)),0,INDEX(財務諸表!$1:$1048576,MATCH($E30,財務諸表!$A:$A,0),AE$1)),IF(INDEX(財務諸表!$1:$1048576,MATCH($D30,財務諸表!$A:$A,0),AE$1)="", IF(ISERROR(INDEX(財務諸表!$1:$1048576,MATCH($E30,財務諸表!$A:$A,0),AE$1)),0,INDEX(財務諸表!$1:$1048576,MATCH($E30,財務諸表!$A:$A,0),AE$1)), INDEX(財務諸表!$1:$1048576,MATCH($D30,財務諸表!$A:$A,0),AE$1)))</f>
        <v>46254</v>
      </c>
      <c r="AF30" s="56">
        <f>IF(ISERROR(INDEX(財務諸表!$1:$1048576,MATCH($D30,財務諸表!$A:$A,0),AF$1)),IF(ISERROR(INDEX(財務諸表!$1:$1048576,MATCH($E30,財務諸表!$A:$A,0),AF$1)),0,INDEX(財務諸表!$1:$1048576,MATCH($E30,財務諸表!$A:$A,0),AF$1)),IF(INDEX(財務諸表!$1:$1048576,MATCH($D30,財務諸表!$A:$A,0),AF$1)="", IF(ISERROR(INDEX(財務諸表!$1:$1048576,MATCH($E30,財務諸表!$A:$A,0),AF$1)),0,INDEX(財務諸表!$1:$1048576,MATCH($E30,財務諸表!$A:$A,0),AF$1)), INDEX(財務諸表!$1:$1048576,MATCH($D30,財務諸表!$A:$A,0),AF$1)))</f>
        <v>49592</v>
      </c>
      <c r="AG30" s="56">
        <f>IF(ISERROR(INDEX(財務諸表!$1:$1048576,MATCH($D30,財務諸表!$A:$A,0),AG$1)),IF(ISERROR(INDEX(財務諸表!$1:$1048576,MATCH($E30,財務諸表!$A:$A,0),AG$1)),0,INDEX(財務諸表!$1:$1048576,MATCH($E30,財務諸表!$A:$A,0),AG$1)),IF(INDEX(財務諸表!$1:$1048576,MATCH($D30,財務諸表!$A:$A,0),AG$1)="", IF(ISERROR(INDEX(財務諸表!$1:$1048576,MATCH($E30,財務諸表!$A:$A,0),AG$1)),0,INDEX(財務諸表!$1:$1048576,MATCH($E30,財務諸表!$A:$A,0),AG$1)), INDEX(財務諸表!$1:$1048576,MATCH($D30,財務諸表!$A:$A,0),AG$1)))</f>
        <v>56111</v>
      </c>
      <c r="AH30" s="56">
        <f>IF(ISERROR(INDEX(財務諸表!$1:$1048576,MATCH($D30,財務諸表!$A:$A,0),AH$1)),IF(ISERROR(INDEX(財務諸表!$1:$1048576,MATCH($E30,財務諸表!$A:$A,0),AH$1)),0,INDEX(財務諸表!$1:$1048576,MATCH($E30,財務諸表!$A:$A,0),AH$1)),IF(INDEX(財務諸表!$1:$1048576,MATCH($D30,財務諸表!$A:$A,0),AH$1)="", IF(ISERROR(INDEX(財務諸表!$1:$1048576,MATCH($E30,財務諸表!$A:$A,0),AH$1)),0,INDEX(財務諸表!$1:$1048576,MATCH($E30,財務諸表!$A:$A,0),AH$1)), INDEX(財務諸表!$1:$1048576,MATCH($D30,財務諸表!$A:$A,0),AH$1)))</f>
        <v>58416</v>
      </c>
      <c r="AI30" s="56">
        <f>IF(ISERROR(INDEX(財務諸表!$1:$1048576,MATCH($D30,財務諸表!$A:$A,0),AI$1)),IF(ISERROR(INDEX(財務諸表!$1:$1048576,MATCH($E30,財務諸表!$A:$A,0),AI$1)),0,INDEX(財務諸表!$1:$1048576,MATCH($E30,財務諸表!$A:$A,0),AI$1)),IF(INDEX(財務諸表!$1:$1048576,MATCH($D30,財務諸表!$A:$A,0),AI$1)="", IF(ISERROR(INDEX(財務諸表!$1:$1048576,MATCH($E30,財務諸表!$A:$A,0),AI$1)),0,INDEX(財務諸表!$1:$1048576,MATCH($E30,財務諸表!$A:$A,0),AI$1)), INDEX(財務諸表!$1:$1048576,MATCH($D30,財務諸表!$A:$A,0),AI$1)))</f>
        <v>62871</v>
      </c>
      <c r="AJ30" s="56">
        <f>IF(ISERROR(INDEX(財務諸表!$1:$1048576,MATCH($D30,財務諸表!$A:$A,0),AJ$1)),IF(ISERROR(INDEX(財務諸表!$1:$1048576,MATCH($E30,財務諸表!$A:$A,0),AJ$1)),0,INDEX(財務諸表!$1:$1048576,MATCH($E30,財務諸表!$A:$A,0),AJ$1)),IF(INDEX(財務諸表!$1:$1048576,MATCH($D30,財務諸表!$A:$A,0),AJ$1)="", IF(ISERROR(INDEX(財務諸表!$1:$1048576,MATCH($E30,財務諸表!$A:$A,0),AJ$1)),0,INDEX(財務諸表!$1:$1048576,MATCH($E30,財務諸表!$A:$A,0),AJ$1)), INDEX(財務諸表!$1:$1048576,MATCH($D30,財務諸表!$A:$A,0),AJ$1)))</f>
        <v>68275</v>
      </c>
      <c r="AK30" s="56"/>
    </row>
    <row r="31" spans="1:37" s="34" customFormat="1">
      <c r="A31" s="50"/>
      <c r="B31" s="29" t="s">
        <v>308</v>
      </c>
      <c r="C31" s="30" t="s">
        <v>355</v>
      </c>
      <c r="D31" s="31" t="s">
        <v>313</v>
      </c>
      <c r="E31" s="32" t="s">
        <v>313</v>
      </c>
      <c r="F31" s="35" t="s">
        <v>356</v>
      </c>
      <c r="G31" s="35">
        <f>G21/AVERAGE(G30,F30)</f>
        <v>0.13303310744567384</v>
      </c>
      <c r="H31" s="35">
        <f>H21/AVERAGE(H30,G30)</f>
        <v>-0.76518202022355808</v>
      </c>
      <c r="I31" s="35">
        <f>I21/AVERAGE(I30,H30)</f>
        <v>-0.49005843036697633</v>
      </c>
      <c r="J31" s="35">
        <f>J21/AVERAGE(J30,I30)</f>
        <v>8.7686368948542689E-2</v>
      </c>
      <c r="K31" s="35">
        <f>K21/AVERAGE(K30,J30)</f>
        <v>0.35633468077759045</v>
      </c>
      <c r="L31" s="35"/>
      <c r="M31" s="35"/>
      <c r="N31" s="35"/>
      <c r="O31" s="49"/>
      <c r="P31" s="35" t="s">
        <v>356</v>
      </c>
      <c r="Q31" s="35">
        <f t="shared" ref="Q31:AJ31" si="21">Q21/AVERAGE(Q30,P30)</f>
        <v>2.462043032033702E-2</v>
      </c>
      <c r="R31" s="35">
        <f t="shared" si="21"/>
        <v>5.070057865397385E-2</v>
      </c>
      <c r="S31" s="35">
        <f t="shared" si="21"/>
        <v>2.9661041429553583E-2</v>
      </c>
      <c r="T31" s="35">
        <f t="shared" si="21"/>
        <v>-6.5960073431113556E-2</v>
      </c>
      <c r="U31" s="35">
        <f t="shared" si="21"/>
        <v>-0.13921026610755452</v>
      </c>
      <c r="V31" s="35">
        <f t="shared" si="21"/>
        <v>-0.71961112272632244</v>
      </c>
      <c r="W31" s="35">
        <f t="shared" si="21"/>
        <v>-0.16767315423167514</v>
      </c>
      <c r="X31" s="35">
        <f t="shared" si="21"/>
        <v>-0.18682581786030061</v>
      </c>
      <c r="Y31" s="35">
        <f t="shared" si="21"/>
        <v>-0.20931602120081888</v>
      </c>
      <c r="Z31" s="35">
        <f t="shared" si="21"/>
        <v>6.4279497699863242E-2</v>
      </c>
      <c r="AA31" s="35">
        <f t="shared" si="21"/>
        <v>2.8905796437192533E-2</v>
      </c>
      <c r="AB31" s="35">
        <f t="shared" si="21"/>
        <v>-4.0045745820247974E-2</v>
      </c>
      <c r="AC31" s="35">
        <f t="shared" si="21"/>
        <v>7.2994692197033584E-2</v>
      </c>
      <c r="AD31" s="35">
        <f t="shared" si="21"/>
        <v>3.9811445179884228E-3</v>
      </c>
      <c r="AE31" s="35">
        <f t="shared" si="21"/>
        <v>7.2958190414387683E-2</v>
      </c>
      <c r="AF31" s="35">
        <f t="shared" si="21"/>
        <v>0.10080754543747261</v>
      </c>
      <c r="AG31" s="35">
        <f t="shared" si="21"/>
        <v>0.13838774679999621</v>
      </c>
      <c r="AH31" s="35">
        <f t="shared" si="21"/>
        <v>3.9274581539724254E-2</v>
      </c>
      <c r="AI31" s="35">
        <f t="shared" si="21"/>
        <v>8.3867191042733352E-2</v>
      </c>
      <c r="AJ31" s="35">
        <f t="shared" si="21"/>
        <v>5.9826452960822292E-2</v>
      </c>
      <c r="AK31" s="35"/>
    </row>
    <row r="32" spans="1:37" s="54" customFormat="1">
      <c r="A32" s="53"/>
      <c r="B32" s="54" t="s">
        <v>308</v>
      </c>
      <c r="C32" s="55" t="s">
        <v>357</v>
      </c>
      <c r="D32" s="53" t="s">
        <v>358</v>
      </c>
      <c r="E32" s="76" t="s">
        <v>184</v>
      </c>
      <c r="F32" s="56">
        <f>IF(ISERROR(INDEX(財務諸表!$1:$1048576,MATCH($D32,財務諸表!$A:$A,0),F$1)),IF(ISERROR(INDEX(財務諸表!$1:$1048576,MATCH($E32,財務諸表!$A:$A,0),F$1)),0,INDEX(財務諸表!$1:$1048576,MATCH($E32,財務諸表!$A:$A,0),F$1)),IF(INDEX(財務諸表!$1:$1048576,MATCH($D32,財務諸表!$A:$A,0),F$1)="", IF(ISERROR(INDEX(財務諸表!$1:$1048576,MATCH($E32,財務諸表!$A:$A,0),F$1)),0,INDEX(財務諸表!$1:$1048576,MATCH($E32,財務諸表!$A:$A,0),F$1)), INDEX(財務諸表!$1:$1048576,MATCH($D32,財務諸表!$A:$A,0),F$1)))</f>
        <v>53476</v>
      </c>
      <c r="G32" s="56">
        <f>IF(ISERROR(INDEX(財務諸表!$1:$1048576,MATCH($D32,財務諸表!$A:$A,0),G$1)),IF(ISERROR(INDEX(財務諸表!$1:$1048576,MATCH($E32,財務諸表!$A:$A,0),G$1)),0,INDEX(財務諸表!$1:$1048576,MATCH($E32,財務諸表!$A:$A,0),G$1)),IF(INDEX(財務諸表!$1:$1048576,MATCH($D32,財務諸表!$A:$A,0),G$1)="", IF(ISERROR(INDEX(財務諸表!$1:$1048576,MATCH($E32,財務諸表!$A:$A,0),G$1)),0,INDEX(財務諸表!$1:$1048576,MATCH($E32,財務諸表!$A:$A,0),G$1)), INDEX(財務諸表!$1:$1048576,MATCH($D32,財務諸表!$A:$A,0),G$1)))</f>
        <v>45695</v>
      </c>
      <c r="H32" s="56">
        <f>IF(ISERROR(INDEX(財務諸表!$1:$1048576,MATCH($D32,財務諸表!$A:$A,0),H$1)),IF(ISERROR(INDEX(財務諸表!$1:$1048576,MATCH($E32,財務諸表!$A:$A,0),H$1)),0,INDEX(財務諸表!$1:$1048576,MATCH($E32,財務諸表!$A:$A,0),H$1)),IF(INDEX(財務諸表!$1:$1048576,MATCH($D32,財務諸表!$A:$A,0),H$1)="", IF(ISERROR(INDEX(財務諸表!$1:$1048576,MATCH($E32,財務諸表!$A:$A,0),H$1)),0,INDEX(財務諸表!$1:$1048576,MATCH($E32,財務諸表!$A:$A,0),H$1)), INDEX(財務諸表!$1:$1048576,MATCH($D32,財務諸表!$A:$A,0),H$1)))</f>
        <v>39400</v>
      </c>
      <c r="I32" s="56">
        <f>IF(ISERROR(INDEX(財務諸表!$1:$1048576,MATCH($D32,財務諸表!$A:$A,0),I$1)),IF(ISERROR(INDEX(財務諸表!$1:$1048576,MATCH($E32,財務諸表!$A:$A,0),I$1)),0,INDEX(財務諸表!$1:$1048576,MATCH($E32,財務諸表!$A:$A,0),I$1)),IF(INDEX(財務諸表!$1:$1048576,MATCH($D32,財務諸表!$A:$A,0),I$1)="", IF(ISERROR(INDEX(財務諸表!$1:$1048576,MATCH($E32,財務諸表!$A:$A,0),I$1)),0,INDEX(財務諸表!$1:$1048576,MATCH($E32,財務諸表!$A:$A,0),I$1)), INDEX(財務諸表!$1:$1048576,MATCH($D32,財務諸表!$A:$A,0),I$1)))</f>
        <v>34818</v>
      </c>
      <c r="J32" s="56">
        <f>IF(ISERROR(INDEX(財務諸表!$1:$1048576,MATCH($D32,財務諸表!$A:$A,0),J$1)),IF(ISERROR(INDEX(財務諸表!$1:$1048576,MATCH($E32,財務諸表!$A:$A,0),J$1)),0,INDEX(財務諸表!$1:$1048576,MATCH($E32,財務諸表!$A:$A,0),J$1)),IF(INDEX(財務諸表!$1:$1048576,MATCH($D32,財務諸表!$A:$A,0),J$1)="", IF(ISERROR(INDEX(財務諸表!$1:$1048576,MATCH($E32,財務諸表!$A:$A,0),J$1)),0,INDEX(財務諸表!$1:$1048576,MATCH($E32,財務諸表!$A:$A,0),J$1)), INDEX(財務諸表!$1:$1048576,MATCH($D32,財務諸表!$A:$A,0),J$1)))</f>
        <v>29369</v>
      </c>
      <c r="K32" s="56">
        <f>IF(ISERROR(INDEX(財務諸表!$1:$1048576,MATCH($D32,財務諸表!$A:$A,0),K$1)),IF(ISERROR(INDEX(財務諸表!$1:$1048576,MATCH($E32,財務諸表!$A:$A,0),K$1)),0,INDEX(財務諸表!$1:$1048576,MATCH($E32,財務諸表!$A:$A,0),K$1)),IF(INDEX(財務諸表!$1:$1048576,MATCH($D32,財務諸表!$A:$A,0),K$1)="", IF(ISERROR(INDEX(財務諸表!$1:$1048576,MATCH($E32,財務諸表!$A:$A,0),K$1)),0,INDEX(財務諸表!$1:$1048576,MATCH($E32,財務諸表!$A:$A,0),K$1)), INDEX(財務諸表!$1:$1048576,MATCH($D32,財務諸表!$A:$A,0),K$1)))</f>
        <v>48188</v>
      </c>
      <c r="L32" s="56"/>
      <c r="M32" s="56"/>
      <c r="N32" s="56"/>
      <c r="O32" s="57"/>
      <c r="P32" s="56">
        <f>IF(ISERROR(INDEX(財務諸表!$1:$1048576,MATCH($D32,財務諸表!$A:$A,0),P$1)),IF(ISERROR(INDEX(財務諸表!$1:$1048576,MATCH($E32,財務諸表!$A:$A,0),P$1)),0,INDEX(財務諸表!$1:$1048576,MATCH($E32,財務諸表!$A:$A,0),P$1)),IF(INDEX(財務諸表!$1:$1048576,MATCH($D32,財務諸表!$A:$A,0),P$1)="", IF(ISERROR(INDEX(財務諸表!$1:$1048576,MATCH($E32,財務諸表!$A:$A,0),P$1)),0,INDEX(財務諸表!$1:$1048576,MATCH($E32,財務諸表!$A:$A,0),P$1)), INDEX(財務諸表!$1:$1048576,MATCH($D32,財務諸表!$A:$A,0),P$1)))</f>
        <v>14428</v>
      </c>
      <c r="Q32" s="56">
        <f>IF(ISERROR(INDEX(財務諸表!$1:$1048576,MATCH($D32,財務諸表!$A:$A,0),Q$1)),IF(ISERROR(INDEX(財務諸表!$1:$1048576,MATCH($E32,財務諸表!$A:$A,0),Q$1)),0,INDEX(財務諸表!$1:$1048576,MATCH($E32,財務諸表!$A:$A,0),Q$1)),IF(INDEX(財務諸表!$1:$1048576,MATCH($D32,財務諸表!$A:$A,0),Q$1)="", IF(ISERROR(INDEX(財務諸表!$1:$1048576,MATCH($E32,財務諸表!$A:$A,0),Q$1)),0,INDEX(財務諸表!$1:$1048576,MATCH($E32,財務諸表!$A:$A,0),Q$1)), INDEX(財務諸表!$1:$1048576,MATCH($D32,財務諸表!$A:$A,0),Q$1)))</f>
        <v>4106</v>
      </c>
      <c r="R32" s="56">
        <f>IF(ISERROR(INDEX(財務諸表!$1:$1048576,MATCH($D32,財務諸表!$A:$A,0),R$1)),IF(ISERROR(INDEX(財務諸表!$1:$1048576,MATCH($E32,財務諸表!$A:$A,0),R$1)),0,INDEX(財務諸表!$1:$1048576,MATCH($E32,財務諸表!$A:$A,0),R$1)),IF(INDEX(財務諸表!$1:$1048576,MATCH($D32,財務諸表!$A:$A,0),R$1)="", IF(ISERROR(INDEX(財務諸表!$1:$1048576,MATCH($E32,財務諸表!$A:$A,0),R$1)),0,INDEX(財務諸表!$1:$1048576,MATCH($E32,財務諸表!$A:$A,0),R$1)), INDEX(財務諸表!$1:$1048576,MATCH($D32,財務諸表!$A:$A,0),R$1)))</f>
        <v>17381</v>
      </c>
      <c r="S32" s="56">
        <f>IF(ISERROR(INDEX(財務諸表!$1:$1048576,MATCH($D32,財務諸表!$A:$A,0),S$1)),IF(ISERROR(INDEX(財務諸表!$1:$1048576,MATCH($E32,財務諸表!$A:$A,0),S$1)),0,INDEX(財務諸表!$1:$1048576,MATCH($E32,財務諸表!$A:$A,0),S$1)),IF(INDEX(財務諸表!$1:$1048576,MATCH($D32,財務諸表!$A:$A,0),S$1)="", IF(ISERROR(INDEX(財務諸表!$1:$1048576,MATCH($E32,財務諸表!$A:$A,0),S$1)),0,INDEX(財務諸表!$1:$1048576,MATCH($E32,財務諸表!$A:$A,0),S$1)), INDEX(財務諸表!$1:$1048576,MATCH($D32,財務諸表!$A:$A,0),S$1)))</f>
        <v>12518</v>
      </c>
      <c r="T32" s="56">
        <f>IF(ISERROR(INDEX(財務諸表!$1:$1048576,MATCH($D32,財務諸表!$A:$A,0),T$1)),IF(ISERROR(INDEX(財務諸表!$1:$1048576,MATCH($E32,財務諸表!$A:$A,0),T$1)),0,INDEX(財務諸表!$1:$1048576,MATCH($E32,財務諸表!$A:$A,0),T$1)),IF(INDEX(財務諸表!$1:$1048576,MATCH($D32,財務諸表!$A:$A,0),T$1)="", IF(ISERROR(INDEX(財務諸表!$1:$1048576,MATCH($E32,財務諸表!$A:$A,0),T$1)),0,INDEX(財務諸表!$1:$1048576,MATCH($E32,財務諸表!$A:$A,0),T$1)), INDEX(財務諸表!$1:$1048576,MATCH($D32,財務諸表!$A:$A,0),T$1)))</f>
        <v>10076</v>
      </c>
      <c r="U32" s="56">
        <f>IF(ISERROR(INDEX(財務諸表!$1:$1048576,MATCH($D32,財務諸表!$A:$A,0),U$1)),IF(ISERROR(INDEX(財務諸表!$1:$1048576,MATCH($E32,財務諸表!$A:$A,0),U$1)),0,INDEX(財務諸表!$1:$1048576,MATCH($E32,財務諸表!$A:$A,0),U$1)),IF(INDEX(財務諸表!$1:$1048576,MATCH($D32,財務諸表!$A:$A,0),U$1)="", IF(ISERROR(INDEX(財務諸表!$1:$1048576,MATCH($E32,財務諸表!$A:$A,0),U$1)),0,INDEX(財務諸表!$1:$1048576,MATCH($E32,財務諸表!$A:$A,0),U$1)), INDEX(財務諸表!$1:$1048576,MATCH($D32,財務諸表!$A:$A,0),U$1)))</f>
        <v>-2407</v>
      </c>
      <c r="V32" s="56">
        <f>IF(ISERROR(INDEX(財務諸表!$1:$1048576,MATCH($D32,財務諸表!$A:$A,0),V$1)),IF(ISERROR(INDEX(財務諸表!$1:$1048576,MATCH($E32,財務諸表!$A:$A,0),V$1)),0,INDEX(財務諸表!$1:$1048576,MATCH($E32,財務諸表!$A:$A,0),V$1)),IF(INDEX(財務諸表!$1:$1048576,MATCH($D32,財務諸表!$A:$A,0),V$1)="", IF(ISERROR(INDEX(財務諸表!$1:$1048576,MATCH($E32,財務諸表!$A:$A,0),V$1)),0,INDEX(財務諸表!$1:$1048576,MATCH($E32,財務諸表!$A:$A,0),V$1)), INDEX(財務諸表!$1:$1048576,MATCH($D32,財務諸表!$A:$A,0),V$1)))</f>
        <v>19213</v>
      </c>
      <c r="W32" s="56">
        <f>IF(ISERROR(INDEX(財務諸表!$1:$1048576,MATCH($D32,財務諸表!$A:$A,0),W$1)),IF(ISERROR(INDEX(財務諸表!$1:$1048576,MATCH($E32,財務諸表!$A:$A,0),W$1)),0,INDEX(財務諸表!$1:$1048576,MATCH($E32,財務諸表!$A:$A,0),W$1)),IF(INDEX(財務諸表!$1:$1048576,MATCH($D32,財務諸表!$A:$A,0),W$1)="", IF(ISERROR(INDEX(財務諸表!$1:$1048576,MATCH($E32,財務諸表!$A:$A,0),W$1)),0,INDEX(財務諸表!$1:$1048576,MATCH($E32,財務諸表!$A:$A,0),W$1)), INDEX(財務諸表!$1:$1048576,MATCH($D32,財務諸表!$A:$A,0),W$1)))</f>
        <v>8261</v>
      </c>
      <c r="X32" s="56">
        <f>IF(ISERROR(INDEX(財務諸表!$1:$1048576,MATCH($D32,財務諸表!$A:$A,0),X$1)),IF(ISERROR(INDEX(財務諸表!$1:$1048576,MATCH($E32,財務諸表!$A:$A,0),X$1)),0,INDEX(財務諸表!$1:$1048576,MATCH($E32,財務諸表!$A:$A,0),X$1)),IF(INDEX(財務諸表!$1:$1048576,MATCH($D32,財務諸表!$A:$A,0),X$1)="", IF(ISERROR(INDEX(財務諸表!$1:$1048576,MATCH($E32,財務諸表!$A:$A,0),X$1)),0,INDEX(財務諸表!$1:$1048576,MATCH($E32,財務諸表!$A:$A,0),X$1)), INDEX(財務諸表!$1:$1048576,MATCH($D32,財務諸表!$A:$A,0),X$1)))</f>
        <v>7393</v>
      </c>
      <c r="Y32" s="56">
        <f>IF(ISERROR(INDEX(財務諸表!$1:$1048576,MATCH($D32,財務諸表!$A:$A,0),Y$1)),IF(ISERROR(INDEX(財務諸表!$1:$1048576,MATCH($E32,財務諸表!$A:$A,0),Y$1)),0,INDEX(財務諸表!$1:$1048576,MATCH($E32,財務諸表!$A:$A,0),Y$1)),IF(INDEX(財務諸表!$1:$1048576,MATCH($D32,財務諸表!$A:$A,0),Y$1)="", IF(ISERROR(INDEX(財務諸表!$1:$1048576,MATCH($E32,財務諸表!$A:$A,0),Y$1)),0,INDEX(財務諸表!$1:$1048576,MATCH($E32,財務諸表!$A:$A,0),Y$1)), INDEX(財務諸表!$1:$1048576,MATCH($D32,財務諸表!$A:$A,0),Y$1)))</f>
        <v>8171</v>
      </c>
      <c r="Z32" s="56">
        <f>IF(ISERROR(INDEX(財務諸表!$1:$1048576,MATCH($D32,財務諸表!$A:$A,0),Z$1)),IF(ISERROR(INDEX(財務諸表!$1:$1048576,MATCH($E32,財務諸表!$A:$A,0),Z$1)),0,INDEX(財務諸表!$1:$1048576,MATCH($E32,財務諸表!$A:$A,0),Z$1)),IF(INDEX(財務諸表!$1:$1048576,MATCH($D32,財務諸表!$A:$A,0),Z$1)="", IF(ISERROR(INDEX(財務諸表!$1:$1048576,MATCH($E32,財務諸表!$A:$A,0),Z$1)),0,INDEX(財務諸表!$1:$1048576,MATCH($E32,財務諸表!$A:$A,0),Z$1)), INDEX(財務諸表!$1:$1048576,MATCH($D32,財務諸表!$A:$A,0),Z$1)))</f>
        <v>10993</v>
      </c>
      <c r="AA32" s="56">
        <f>IF(ISERROR(INDEX(財務諸表!$1:$1048576,MATCH($D32,財務諸表!$A:$A,0),AA$1)),IF(ISERROR(INDEX(財務諸表!$1:$1048576,MATCH($E32,財務諸表!$A:$A,0),AA$1)),0,INDEX(財務諸表!$1:$1048576,MATCH($E32,財務諸表!$A:$A,0),AA$1)),IF(INDEX(財務諸表!$1:$1048576,MATCH($D32,財務諸表!$A:$A,0),AA$1)="", IF(ISERROR(INDEX(財務諸表!$1:$1048576,MATCH($E32,財務諸表!$A:$A,0),AA$1)),0,INDEX(財務諸表!$1:$1048576,MATCH($E32,財務諸表!$A:$A,0),AA$1)), INDEX(財務諸表!$1:$1048576,MATCH($D32,財務諸表!$A:$A,0),AA$1)))</f>
        <v>-4465</v>
      </c>
      <c r="AB32" s="56">
        <f>IF(ISERROR(INDEX(財務諸表!$1:$1048576,MATCH($D32,財務諸表!$A:$A,0),AB$1)),IF(ISERROR(INDEX(財務諸表!$1:$1048576,MATCH($E32,財務諸表!$A:$A,0),AB$1)),0,INDEX(財務諸表!$1:$1048576,MATCH($E32,財務諸表!$A:$A,0),AB$1)),IF(INDEX(財務諸表!$1:$1048576,MATCH($D32,財務諸表!$A:$A,0),AB$1)="", IF(ISERROR(INDEX(財務諸表!$1:$1048576,MATCH($E32,財務諸表!$A:$A,0),AB$1)),0,INDEX(財務諸表!$1:$1048576,MATCH($E32,財務諸表!$A:$A,0),AB$1)), INDEX(財務諸表!$1:$1048576,MATCH($D32,財務諸表!$A:$A,0),AB$1)))</f>
        <v>9450</v>
      </c>
      <c r="AC32" s="56">
        <f>IF(ISERROR(INDEX(財務諸表!$1:$1048576,MATCH($D32,財務諸表!$A:$A,0),AC$1)),IF(ISERROR(INDEX(財務諸表!$1:$1048576,MATCH($E32,財務諸表!$A:$A,0),AC$1)),0,INDEX(財務諸表!$1:$1048576,MATCH($E32,財務諸表!$A:$A,0),AC$1)),IF(INDEX(財務諸表!$1:$1048576,MATCH($D32,財務諸表!$A:$A,0),AC$1)="", IF(ISERROR(INDEX(財務諸表!$1:$1048576,MATCH($E32,財務諸表!$A:$A,0),AC$1)),0,INDEX(財務諸表!$1:$1048576,MATCH($E32,財務諸表!$A:$A,0),AC$1)), INDEX(財務諸表!$1:$1048576,MATCH($D32,財務諸表!$A:$A,0),AC$1)))</f>
        <v>10304</v>
      </c>
      <c r="AD32" s="56">
        <f>IF(ISERROR(INDEX(財務諸表!$1:$1048576,MATCH($D32,財務諸表!$A:$A,0),AD$1)),IF(ISERROR(INDEX(財務諸表!$1:$1048576,MATCH($E32,財務諸表!$A:$A,0),AD$1)),0,INDEX(財務諸表!$1:$1048576,MATCH($E32,財務諸表!$A:$A,0),AD$1)),IF(INDEX(財務諸表!$1:$1048576,MATCH($D32,財務諸表!$A:$A,0),AD$1)="", IF(ISERROR(INDEX(財務諸表!$1:$1048576,MATCH($E32,財務諸表!$A:$A,0),AD$1)),0,INDEX(財務諸表!$1:$1048576,MATCH($E32,財務諸表!$A:$A,0),AD$1)), INDEX(財務諸表!$1:$1048576,MATCH($D32,財務諸表!$A:$A,0),AD$1)))</f>
        <v>14080</v>
      </c>
      <c r="AE32" s="56">
        <f>IF(ISERROR(INDEX(財務諸表!$1:$1048576,MATCH($D32,財務諸表!$A:$A,0),AE$1)),IF(ISERROR(INDEX(財務諸表!$1:$1048576,MATCH($E32,財務諸表!$A:$A,0),AE$1)),0,INDEX(財務諸表!$1:$1048576,MATCH($E32,財務諸表!$A:$A,0),AE$1)),IF(INDEX(財務諸表!$1:$1048576,MATCH($D32,財務諸表!$A:$A,0),AE$1)="", IF(ISERROR(INDEX(財務諸表!$1:$1048576,MATCH($E32,財務諸表!$A:$A,0),AE$1)),0,INDEX(財務諸表!$1:$1048576,MATCH($E32,財務諸表!$A:$A,0),AE$1)), INDEX(財務諸表!$1:$1048576,MATCH($D32,財務諸表!$A:$A,0),AE$1)))</f>
        <v>4545</v>
      </c>
      <c r="AF32" s="56">
        <f>IF(ISERROR(INDEX(財務諸表!$1:$1048576,MATCH($D32,財務諸表!$A:$A,0),AF$1)),IF(ISERROR(INDEX(財務諸表!$1:$1048576,MATCH($E32,財務諸表!$A:$A,0),AF$1)),0,INDEX(財務諸表!$1:$1048576,MATCH($E32,財務諸表!$A:$A,0),AF$1)),IF(INDEX(財務諸表!$1:$1048576,MATCH($D32,財務諸表!$A:$A,0),AF$1)="", IF(ISERROR(INDEX(財務諸表!$1:$1048576,MATCH($E32,財務諸表!$A:$A,0),AF$1)),0,INDEX(財務諸表!$1:$1048576,MATCH($E32,財務諸表!$A:$A,0),AF$1)), INDEX(財務諸表!$1:$1048576,MATCH($D32,財務諸表!$A:$A,0),AF$1)))</f>
        <v>19808</v>
      </c>
      <c r="AG32" s="56">
        <f>IF(ISERROR(INDEX(財務諸表!$1:$1048576,MATCH($D32,財務諸表!$A:$A,0),AG$1)),IF(ISERROR(INDEX(財務諸表!$1:$1048576,MATCH($E32,財務諸表!$A:$A,0),AG$1)),0,INDEX(財務諸表!$1:$1048576,MATCH($E32,財務諸表!$A:$A,0),AG$1)),IF(INDEX(財務諸表!$1:$1048576,MATCH($D32,財務諸表!$A:$A,0),AG$1)="", IF(ISERROR(INDEX(財務諸表!$1:$1048576,MATCH($E32,財務諸表!$A:$A,0),AG$1)),0,INDEX(財務諸表!$1:$1048576,MATCH($E32,財務諸表!$A:$A,0),AG$1)), INDEX(財務諸表!$1:$1048576,MATCH($D32,財務諸表!$A:$A,0),AG$1)))</f>
        <v>7344</v>
      </c>
      <c r="AH32" s="56">
        <f>IF(ISERROR(INDEX(財務諸表!$1:$1048576,MATCH($D32,財務諸表!$A:$A,0),AH$1)),IF(ISERROR(INDEX(財務諸表!$1:$1048576,MATCH($E32,財務諸表!$A:$A,0),AH$1)),0,INDEX(財務諸表!$1:$1048576,MATCH($E32,財務諸表!$A:$A,0),AH$1)),IF(INDEX(財務諸表!$1:$1048576,MATCH($D32,財務諸表!$A:$A,0),AH$1)="", IF(ISERROR(INDEX(財務諸表!$1:$1048576,MATCH($E32,財務諸表!$A:$A,0),AH$1)),0,INDEX(財務諸表!$1:$1048576,MATCH($E32,財務諸表!$A:$A,0),AH$1)), INDEX(財務諸表!$1:$1048576,MATCH($D32,財務諸表!$A:$A,0),AH$1)))</f>
        <v>16491</v>
      </c>
      <c r="AI32" s="56">
        <f>IF(ISERROR(INDEX(財務諸表!$1:$1048576,MATCH($D32,財務諸表!$A:$A,0),AI$1)),IF(ISERROR(INDEX(財務諸表!$1:$1048576,MATCH($E32,財務諸表!$A:$A,0),AI$1)),0,INDEX(財務諸表!$1:$1048576,MATCH($E32,財務諸表!$A:$A,0),AI$1)),IF(INDEX(財務諸表!$1:$1048576,MATCH($D32,財務諸表!$A:$A,0),AI$1)="", IF(ISERROR(INDEX(財務諸表!$1:$1048576,MATCH($E32,財務諸表!$A:$A,0),AI$1)),0,INDEX(財務諸表!$1:$1048576,MATCH($E32,財務諸表!$A:$A,0),AI$1)), INDEX(財務諸表!$1:$1048576,MATCH($D32,財務諸表!$A:$A,0),AI$1)))</f>
        <v>6330</v>
      </c>
      <c r="AJ32" s="56">
        <f>IF(ISERROR(INDEX(財務諸表!$1:$1048576,MATCH($D32,財務諸表!$A:$A,0),AJ$1)),IF(ISERROR(INDEX(財務諸表!$1:$1048576,MATCH($E32,財務諸表!$A:$A,0),AJ$1)),0,INDEX(財務諸表!$1:$1048576,MATCH($E32,財務諸表!$A:$A,0),AJ$1)),IF(INDEX(財務諸表!$1:$1048576,MATCH($D32,財務諸表!$A:$A,0),AJ$1)="", IF(ISERROR(INDEX(財務諸表!$1:$1048576,MATCH($E32,財務諸表!$A:$A,0),AJ$1)),0,INDEX(財務諸表!$1:$1048576,MATCH($E32,財務諸表!$A:$A,0),AJ$1)), INDEX(財務諸表!$1:$1048576,MATCH($D32,財務諸表!$A:$A,0),AJ$1)))</f>
        <v>22137</v>
      </c>
      <c r="AK32" s="56"/>
    </row>
    <row r="33" spans="1:37" s="54" customFormat="1">
      <c r="A33" s="53"/>
      <c r="B33" s="54" t="s">
        <v>308</v>
      </c>
      <c r="C33" s="55" t="s">
        <v>359</v>
      </c>
      <c r="D33" s="53" t="s">
        <v>360</v>
      </c>
      <c r="E33" s="76" t="s">
        <v>313</v>
      </c>
      <c r="F33" s="56">
        <f>IF(ISERROR(INDEX(財務諸表!$1:$1048576,MATCH($D33,財務諸表!$A:$A,0),F$1)),IF(ISERROR(INDEX(財務諸表!$1:$1048576,MATCH($E33,財務諸表!$A:$A,0),F$1)),0,INDEX(財務諸表!$1:$1048576,MATCH($E33,財務諸表!$A:$A,0),F$1)),IF(INDEX(財務諸表!$1:$1048576,MATCH($D33,財務諸表!$A:$A,0),F$1)="", IF(ISERROR(INDEX(財務諸表!$1:$1048576,MATCH($E33,財務諸表!$A:$A,0),F$1)),0,INDEX(財務諸表!$1:$1048576,MATCH($E33,財務諸表!$A:$A,0),F$1)), INDEX(財務諸表!$1:$1048576,MATCH($D33,財務諸表!$A:$A,0),F$1)))</f>
        <v>-43095</v>
      </c>
      <c r="G33" s="56">
        <f>IF(ISERROR(INDEX(財務諸表!$1:$1048576,MATCH($D33,財務諸表!$A:$A,0),G$1)),IF(ISERROR(INDEX(財務諸表!$1:$1048576,MATCH($E33,財務諸表!$A:$A,0),G$1)),0,INDEX(財務諸表!$1:$1048576,MATCH($E33,財務諸表!$A:$A,0),G$1)),IF(INDEX(財務諸表!$1:$1048576,MATCH($D33,財務諸表!$A:$A,0),G$1)="", IF(ISERROR(INDEX(財務諸表!$1:$1048576,MATCH($E33,財務諸表!$A:$A,0),G$1)),0,INDEX(財務諸表!$1:$1048576,MATCH($E33,財務諸表!$A:$A,0),G$1)), INDEX(財務諸表!$1:$1048576,MATCH($D33,財務諸表!$A:$A,0),G$1)))</f>
        <v>-49454</v>
      </c>
      <c r="H33" s="56">
        <f>IF(ISERROR(INDEX(財務諸表!$1:$1048576,MATCH($D33,財務諸表!$A:$A,0),H$1)),IF(ISERROR(INDEX(財務諸表!$1:$1048576,MATCH($E33,財務諸表!$A:$A,0),H$1)),0,INDEX(財務諸表!$1:$1048576,MATCH($E33,財務諸表!$A:$A,0),H$1)),IF(INDEX(財務諸表!$1:$1048576,MATCH($D33,財務諸表!$A:$A,0),H$1)="", IF(ISERROR(INDEX(財務諸表!$1:$1048576,MATCH($E33,財務諸表!$A:$A,0),H$1)),0,INDEX(財務諸表!$1:$1048576,MATCH($E33,財務諸表!$A:$A,0),H$1)), INDEX(財務諸表!$1:$1048576,MATCH($D33,財務諸表!$A:$A,0),H$1)))</f>
        <v>-21819</v>
      </c>
      <c r="I33" s="56">
        <f>IF(ISERROR(INDEX(財務諸表!$1:$1048576,MATCH($D33,財務諸表!$A:$A,0),I$1)),IF(ISERROR(INDEX(財務諸表!$1:$1048576,MATCH($E33,財務諸表!$A:$A,0),I$1)),0,INDEX(財務諸表!$1:$1048576,MATCH($E33,財務諸表!$A:$A,0),I$1)),IF(INDEX(財務諸表!$1:$1048576,MATCH($D33,財務諸表!$A:$A,0),I$1)="", IF(ISERROR(INDEX(財務諸表!$1:$1048576,MATCH($E33,財務諸表!$A:$A,0),I$1)),0,INDEX(財務諸表!$1:$1048576,MATCH($E33,財務諸表!$A:$A,0),I$1)), INDEX(財務諸表!$1:$1048576,MATCH($D33,財務諸表!$A:$A,0),I$1)))</f>
        <v>-12349</v>
      </c>
      <c r="J33" s="56">
        <f>IF(ISERROR(INDEX(財務諸表!$1:$1048576,MATCH($D33,財務諸表!$A:$A,0),J$1)),IF(ISERROR(INDEX(財務諸表!$1:$1048576,MATCH($E33,財務諸表!$A:$A,0),J$1)),0,INDEX(財務諸表!$1:$1048576,MATCH($E33,財務諸表!$A:$A,0),J$1)),IF(INDEX(財務諸表!$1:$1048576,MATCH($D33,財務諸表!$A:$A,0),J$1)="", IF(ISERROR(INDEX(財務諸表!$1:$1048576,MATCH($E33,財務諸表!$A:$A,0),J$1)),0,INDEX(財務諸表!$1:$1048576,MATCH($E33,財務諸表!$A:$A,0),J$1)), INDEX(財務諸表!$1:$1048576,MATCH($D33,財務諸表!$A:$A,0),J$1)))</f>
        <v>-17357</v>
      </c>
      <c r="K33" s="56">
        <f>IF(ISERROR(INDEX(財務諸表!$1:$1048576,MATCH($D33,財務諸表!$A:$A,0),K$1)),IF(ISERROR(INDEX(財務諸表!$1:$1048576,MATCH($E33,財務諸表!$A:$A,0),K$1)),0,INDEX(財務諸表!$1:$1048576,MATCH($E33,財務諸表!$A:$A,0),K$1)),IF(INDEX(財務諸表!$1:$1048576,MATCH($D33,財務諸表!$A:$A,0),K$1)="", IF(ISERROR(INDEX(財務諸表!$1:$1048576,MATCH($E33,財務諸表!$A:$A,0),K$1)),0,INDEX(財務諸表!$1:$1048576,MATCH($E33,財務諸表!$A:$A,0),K$1)), INDEX(財務諸表!$1:$1048576,MATCH($D33,財務諸表!$A:$A,0),K$1)))</f>
        <v>-25661</v>
      </c>
      <c r="L33" s="56"/>
      <c r="M33" s="56"/>
      <c r="N33" s="56"/>
      <c r="O33" s="57"/>
      <c r="P33" s="56">
        <f>IF(ISERROR(INDEX(財務諸表!$1:$1048576,MATCH($D33,財務諸表!$A:$A,0),P$1)),IF(ISERROR(INDEX(財務諸表!$1:$1048576,MATCH($E33,財務諸表!$A:$A,0),P$1)),0,INDEX(財務諸表!$1:$1048576,MATCH($E33,財務諸表!$A:$A,0),P$1)),IF(INDEX(財務諸表!$1:$1048576,MATCH($D33,財務諸表!$A:$A,0),P$1)="", IF(ISERROR(INDEX(財務諸表!$1:$1048576,MATCH($E33,財務諸表!$A:$A,0),P$1)),0,INDEX(財務諸表!$1:$1048576,MATCH($E33,財務諸表!$A:$A,0),P$1)), INDEX(財務諸表!$1:$1048576,MATCH($D33,財務諸表!$A:$A,0),P$1)))</f>
        <v>-15502</v>
      </c>
      <c r="Q33" s="56">
        <f>IF(ISERROR(INDEX(財務諸表!$1:$1048576,MATCH($D33,財務諸表!$A:$A,0),Q$1)),IF(ISERROR(INDEX(財務諸表!$1:$1048576,MATCH($E33,財務諸表!$A:$A,0),Q$1)),0,INDEX(財務諸表!$1:$1048576,MATCH($E33,財務諸表!$A:$A,0),Q$1)),IF(INDEX(財務諸表!$1:$1048576,MATCH($D33,財務諸表!$A:$A,0),Q$1)="", IF(ISERROR(INDEX(財務諸表!$1:$1048576,MATCH($E33,財務諸表!$A:$A,0),Q$1)),0,INDEX(財務諸表!$1:$1048576,MATCH($E33,財務諸表!$A:$A,0),Q$1)), INDEX(財務諸表!$1:$1048576,MATCH($D33,財務諸表!$A:$A,0),Q$1)))</f>
        <v>-15046</v>
      </c>
      <c r="R33" s="56">
        <f>IF(ISERROR(INDEX(財務諸表!$1:$1048576,MATCH($D33,財務諸表!$A:$A,0),R$1)),IF(ISERROR(INDEX(財務諸表!$1:$1048576,MATCH($E33,財務諸表!$A:$A,0),R$1)),0,INDEX(財務諸表!$1:$1048576,MATCH($E33,財務諸表!$A:$A,0),R$1)),IF(INDEX(財務諸表!$1:$1048576,MATCH($D33,財務諸表!$A:$A,0),R$1)="", IF(ISERROR(INDEX(財務諸表!$1:$1048576,MATCH($E33,財務諸表!$A:$A,0),R$1)),0,INDEX(財務諸表!$1:$1048576,MATCH($E33,財務諸表!$A:$A,0),R$1)), INDEX(財務諸表!$1:$1048576,MATCH($D33,財務諸表!$A:$A,0),R$1)))</f>
        <v>-9616</v>
      </c>
      <c r="S33" s="56">
        <f>IF(ISERROR(INDEX(財務諸表!$1:$1048576,MATCH($D33,財務諸表!$A:$A,0),S$1)),IF(ISERROR(INDEX(財務諸表!$1:$1048576,MATCH($E33,財務諸表!$A:$A,0),S$1)),0,INDEX(財務諸表!$1:$1048576,MATCH($E33,財務諸表!$A:$A,0),S$1)),IF(INDEX(財務諸表!$1:$1048576,MATCH($D33,財務諸表!$A:$A,0),S$1)="", IF(ISERROR(INDEX(財務諸表!$1:$1048576,MATCH($E33,財務諸表!$A:$A,0),S$1)),0,INDEX(財務諸表!$1:$1048576,MATCH($E33,財務諸表!$A:$A,0),S$1)), INDEX(財務諸表!$1:$1048576,MATCH($D33,財務諸表!$A:$A,0),S$1)))</f>
        <v>-6131</v>
      </c>
      <c r="T33" s="56">
        <f>IF(ISERROR(INDEX(財務諸表!$1:$1048576,MATCH($D33,財務諸表!$A:$A,0),T$1)),IF(ISERROR(INDEX(財務諸表!$1:$1048576,MATCH($E33,財務諸表!$A:$A,0),T$1)),0,INDEX(財務諸表!$1:$1048576,MATCH($E33,財務諸表!$A:$A,0),T$1)),IF(INDEX(財務諸表!$1:$1048576,MATCH($D33,財務諸表!$A:$A,0),T$1)="", IF(ISERROR(INDEX(財務諸表!$1:$1048576,MATCH($E33,財務諸表!$A:$A,0),T$1)),0,INDEX(財務諸表!$1:$1048576,MATCH($E33,財務諸表!$A:$A,0),T$1)), INDEX(財務諸表!$1:$1048576,MATCH($D33,財務諸表!$A:$A,0),T$1)))</f>
        <v>-7032</v>
      </c>
      <c r="U33" s="56">
        <f>IF(ISERROR(INDEX(財務諸表!$1:$1048576,MATCH($D33,財務諸表!$A:$A,0),U$1)),IF(ISERROR(INDEX(財務諸表!$1:$1048576,MATCH($E33,財務諸表!$A:$A,0),U$1)),0,INDEX(財務諸表!$1:$1048576,MATCH($E33,財務諸表!$A:$A,0),U$1)),IF(INDEX(財務諸表!$1:$1048576,MATCH($D33,財務諸表!$A:$A,0),U$1)="", IF(ISERROR(INDEX(財務諸表!$1:$1048576,MATCH($E33,財務諸表!$A:$A,0),U$1)),0,INDEX(財務諸表!$1:$1048576,MATCH($E33,財務諸表!$A:$A,0),U$1)), INDEX(財務諸表!$1:$1048576,MATCH($D33,財務諸表!$A:$A,0),U$1)))</f>
        <v>-4556</v>
      </c>
      <c r="V33" s="56">
        <f>IF(ISERROR(INDEX(財務諸表!$1:$1048576,MATCH($D33,財務諸表!$A:$A,0),V$1)),IF(ISERROR(INDEX(財務諸表!$1:$1048576,MATCH($E33,財務諸表!$A:$A,0),V$1)),0,INDEX(財務諸表!$1:$1048576,MATCH($E33,財務諸表!$A:$A,0),V$1)),IF(INDEX(財務諸表!$1:$1048576,MATCH($D33,財務諸表!$A:$A,0),V$1)="", IF(ISERROR(INDEX(財務諸表!$1:$1048576,MATCH($E33,財務諸表!$A:$A,0),V$1)),0,INDEX(財務諸表!$1:$1048576,MATCH($E33,財務諸表!$A:$A,0),V$1)), INDEX(財務諸表!$1:$1048576,MATCH($D33,財務諸表!$A:$A,0),V$1)))</f>
        <v>-4100</v>
      </c>
      <c r="W33" s="56">
        <f>IF(ISERROR(INDEX(財務諸表!$1:$1048576,MATCH($D33,財務諸表!$A:$A,0),W$1)),IF(ISERROR(INDEX(財務諸表!$1:$1048576,MATCH($E33,財務諸表!$A:$A,0),W$1)),0,INDEX(財務諸表!$1:$1048576,MATCH($E33,財務諸表!$A:$A,0),W$1)),IF(INDEX(財務諸表!$1:$1048576,MATCH($D33,財務諸表!$A:$A,0),W$1)="", IF(ISERROR(INDEX(財務諸表!$1:$1048576,MATCH($E33,財務諸表!$A:$A,0),W$1)),0,INDEX(財務諸表!$1:$1048576,MATCH($E33,財務諸表!$A:$A,0),W$1)), INDEX(財務諸表!$1:$1048576,MATCH($D33,財務諸表!$A:$A,0),W$1)))</f>
        <v>-3455</v>
      </c>
      <c r="X33" s="56">
        <f>IF(ISERROR(INDEX(財務諸表!$1:$1048576,MATCH($D33,財務諸表!$A:$A,0),X$1)),IF(ISERROR(INDEX(財務諸表!$1:$1048576,MATCH($E33,財務諸表!$A:$A,0),X$1)),0,INDEX(財務諸表!$1:$1048576,MATCH($E33,財務諸表!$A:$A,0),X$1)),IF(INDEX(財務諸表!$1:$1048576,MATCH($D33,財務諸表!$A:$A,0),X$1)="", IF(ISERROR(INDEX(財務諸表!$1:$1048576,MATCH($E33,財務諸表!$A:$A,0),X$1)),0,INDEX(財務諸表!$1:$1048576,MATCH($E33,財務諸表!$A:$A,0),X$1)), INDEX(財務諸表!$1:$1048576,MATCH($D33,財務諸表!$A:$A,0),X$1)))</f>
        <v>-3982</v>
      </c>
      <c r="Y33" s="56">
        <f>IF(ISERROR(INDEX(財務諸表!$1:$1048576,MATCH($D33,財務諸表!$A:$A,0),Y$1)),IF(ISERROR(INDEX(財務諸表!$1:$1048576,MATCH($E33,財務諸表!$A:$A,0),Y$1)),0,INDEX(財務諸表!$1:$1048576,MATCH($E33,財務諸表!$A:$A,0),Y$1)),IF(INDEX(財務諸表!$1:$1048576,MATCH($D33,財務諸表!$A:$A,0),Y$1)="", IF(ISERROR(INDEX(財務諸表!$1:$1048576,MATCH($E33,財務諸表!$A:$A,0),Y$1)),0,INDEX(財務諸表!$1:$1048576,MATCH($E33,財務諸表!$A:$A,0),Y$1)), INDEX(財務諸表!$1:$1048576,MATCH($D33,財務諸表!$A:$A,0),Y$1)))</f>
        <v>-4194</v>
      </c>
      <c r="Z33" s="56">
        <f>IF(ISERROR(INDEX(財務諸表!$1:$1048576,MATCH($D33,財務諸表!$A:$A,0),Z$1)),IF(ISERROR(INDEX(財務諸表!$1:$1048576,MATCH($E33,財務諸表!$A:$A,0),Z$1)),0,INDEX(財務諸表!$1:$1048576,MATCH($E33,財務諸表!$A:$A,0),Z$1)),IF(INDEX(財務諸表!$1:$1048576,MATCH($D33,財務諸表!$A:$A,0),Z$1)="", IF(ISERROR(INDEX(財務諸表!$1:$1048576,MATCH($E33,財務諸表!$A:$A,0),Z$1)),0,INDEX(財務諸表!$1:$1048576,MATCH($E33,財務諸表!$A:$A,0),Z$1)), INDEX(財務諸表!$1:$1048576,MATCH($D33,財務諸表!$A:$A,0),Z$1)))</f>
        <v>-718</v>
      </c>
      <c r="AA33" s="56">
        <f>IF(ISERROR(INDEX(財務諸表!$1:$1048576,MATCH($D33,財務諸表!$A:$A,0),AA$1)),IF(ISERROR(INDEX(財務諸表!$1:$1048576,MATCH($E33,財務諸表!$A:$A,0),AA$1)),0,INDEX(財務諸表!$1:$1048576,MATCH($E33,財務諸表!$A:$A,0),AA$1)),IF(INDEX(財務諸表!$1:$1048576,MATCH($D33,財務諸表!$A:$A,0),AA$1)="", IF(ISERROR(INDEX(財務諸表!$1:$1048576,MATCH($E33,財務諸表!$A:$A,0),AA$1)),0,INDEX(財務諸表!$1:$1048576,MATCH($E33,財務諸表!$A:$A,0),AA$1)), INDEX(財務諸表!$1:$1048576,MATCH($D33,財務諸表!$A:$A,0),AA$1)))</f>
        <v>-3336</v>
      </c>
      <c r="AB33" s="56">
        <f>IF(ISERROR(INDEX(財務諸表!$1:$1048576,MATCH($D33,財務諸表!$A:$A,0),AB$1)),IF(ISERROR(INDEX(財務諸表!$1:$1048576,MATCH($E33,財務諸表!$A:$A,0),AB$1)),0,INDEX(財務諸表!$1:$1048576,MATCH($E33,財務諸表!$A:$A,0),AB$1)),IF(INDEX(財務諸表!$1:$1048576,MATCH($D33,財務諸表!$A:$A,0),AB$1)="", IF(ISERROR(INDEX(財務諸表!$1:$1048576,MATCH($E33,財務諸表!$A:$A,0),AB$1)),0,INDEX(財務諸表!$1:$1048576,MATCH($E33,財務諸表!$A:$A,0),AB$1)), INDEX(財務諸表!$1:$1048576,MATCH($D33,財務諸表!$A:$A,0),AB$1)))</f>
        <v>-4199</v>
      </c>
      <c r="AC33" s="56">
        <f>IF(ISERROR(INDEX(財務諸表!$1:$1048576,MATCH($D33,財務諸表!$A:$A,0),AC$1)),IF(ISERROR(INDEX(財務諸表!$1:$1048576,MATCH($E33,財務諸表!$A:$A,0),AC$1)),0,INDEX(財務諸表!$1:$1048576,MATCH($E33,財務諸表!$A:$A,0),AC$1)),IF(INDEX(財務諸表!$1:$1048576,MATCH($D33,財務諸表!$A:$A,0),AC$1)="", IF(ISERROR(INDEX(財務諸表!$1:$1048576,MATCH($E33,財務諸表!$A:$A,0),AC$1)),0,INDEX(財務諸表!$1:$1048576,MATCH($E33,財務諸表!$A:$A,0),AC$1)), INDEX(財務諸表!$1:$1048576,MATCH($D33,財務諸表!$A:$A,0),AC$1)))</f>
        <v>-5007</v>
      </c>
      <c r="AD33" s="56">
        <f>IF(ISERROR(INDEX(財務諸表!$1:$1048576,MATCH($D33,財務諸表!$A:$A,0),AD$1)),IF(ISERROR(INDEX(財務諸表!$1:$1048576,MATCH($E33,財務諸表!$A:$A,0),AD$1)),0,INDEX(財務諸表!$1:$1048576,MATCH($E33,財務諸表!$A:$A,0),AD$1)),IF(INDEX(財務諸表!$1:$1048576,MATCH($D33,財務諸表!$A:$A,0),AD$1)="", IF(ISERROR(INDEX(財務諸表!$1:$1048576,MATCH($E33,財務諸表!$A:$A,0),AD$1)),0,INDEX(財務諸表!$1:$1048576,MATCH($E33,財務諸表!$A:$A,0),AD$1)), INDEX(財務諸表!$1:$1048576,MATCH($D33,財務諸表!$A:$A,0),AD$1)))</f>
        <v>-4815</v>
      </c>
      <c r="AE33" s="56">
        <f>IF(ISERROR(INDEX(財務諸表!$1:$1048576,MATCH($D33,財務諸表!$A:$A,0),AE$1)),IF(ISERROR(INDEX(財務諸表!$1:$1048576,MATCH($E33,財務諸表!$A:$A,0),AE$1)),0,INDEX(財務諸表!$1:$1048576,MATCH($E33,財務諸表!$A:$A,0),AE$1)),IF(INDEX(財務諸表!$1:$1048576,MATCH($D33,財務諸表!$A:$A,0),AE$1)="", IF(ISERROR(INDEX(財務諸表!$1:$1048576,MATCH($E33,財務諸表!$A:$A,0),AE$1)),0,INDEX(財務諸表!$1:$1048576,MATCH($E33,財務諸表!$A:$A,0),AE$1)), INDEX(財務諸表!$1:$1048576,MATCH($D33,財務諸表!$A:$A,0),AE$1)))</f>
        <v>-2535</v>
      </c>
      <c r="AF33" s="56">
        <f>IF(ISERROR(INDEX(財務諸表!$1:$1048576,MATCH($D33,財務諸表!$A:$A,0),AF$1)),IF(ISERROR(INDEX(財務諸表!$1:$1048576,MATCH($E33,財務諸表!$A:$A,0),AF$1)),0,INDEX(財務諸表!$1:$1048576,MATCH($E33,財務諸表!$A:$A,0),AF$1)),IF(INDEX(財務諸表!$1:$1048576,MATCH($D33,財務諸表!$A:$A,0),AF$1)="", IF(ISERROR(INDEX(財務諸表!$1:$1048576,MATCH($E33,財務諸表!$A:$A,0),AF$1)),0,INDEX(財務諸表!$1:$1048576,MATCH($E33,財務諸表!$A:$A,0),AF$1)), INDEX(財務諸表!$1:$1048576,MATCH($D33,財務諸表!$A:$A,0),AF$1)))</f>
        <v>-7576</v>
      </c>
      <c r="AG33" s="56">
        <f>IF(ISERROR(INDEX(財務諸表!$1:$1048576,MATCH($D33,財務諸表!$A:$A,0),AG$1)),IF(ISERROR(INDEX(財務諸表!$1:$1048576,MATCH($E33,財務諸表!$A:$A,0),AG$1)),0,INDEX(財務諸表!$1:$1048576,MATCH($E33,財務諸表!$A:$A,0),AG$1)),IF(INDEX(財務諸表!$1:$1048576,MATCH($D33,財務諸表!$A:$A,0),AG$1)="", IF(ISERROR(INDEX(財務諸表!$1:$1048576,MATCH($E33,財務諸表!$A:$A,0),AG$1)),0,INDEX(財務諸表!$1:$1048576,MATCH($E33,財務諸表!$A:$A,0),AG$1)), INDEX(財務諸表!$1:$1048576,MATCH($D33,財務諸表!$A:$A,0),AG$1)))</f>
        <v>-9582</v>
      </c>
      <c r="AH33" s="56">
        <f>IF(ISERROR(INDEX(財務諸表!$1:$1048576,MATCH($D33,財務諸表!$A:$A,0),AH$1)),IF(ISERROR(INDEX(財務諸表!$1:$1048576,MATCH($E33,財務諸表!$A:$A,0),AH$1)),0,INDEX(財務諸表!$1:$1048576,MATCH($E33,財務諸表!$A:$A,0),AH$1)),IF(INDEX(財務諸表!$1:$1048576,MATCH($D33,財務諸表!$A:$A,0),AH$1)="", IF(ISERROR(INDEX(財務諸表!$1:$1048576,MATCH($E33,財務諸表!$A:$A,0),AH$1)),0,INDEX(財務諸表!$1:$1048576,MATCH($E33,財務諸表!$A:$A,0),AH$1)), INDEX(財務諸表!$1:$1048576,MATCH($D33,財務諸表!$A:$A,0),AH$1)))</f>
        <v>-5968</v>
      </c>
      <c r="AI33" s="56">
        <f>IF(ISERROR(INDEX(財務諸表!$1:$1048576,MATCH($D33,財務諸表!$A:$A,0),AI$1)),IF(ISERROR(INDEX(財務諸表!$1:$1048576,MATCH($E33,財務諸表!$A:$A,0),AI$1)),0,INDEX(財務諸表!$1:$1048576,MATCH($E33,財務諸表!$A:$A,0),AI$1)),IF(INDEX(財務諸表!$1:$1048576,MATCH($D33,財務諸表!$A:$A,0),AI$1)="", IF(ISERROR(INDEX(財務諸表!$1:$1048576,MATCH($E33,財務諸表!$A:$A,0),AI$1)),0,INDEX(財務諸表!$1:$1048576,MATCH($E33,財務諸表!$A:$A,0),AI$1)), INDEX(財務諸表!$1:$1048576,MATCH($D33,財務諸表!$A:$A,0),AI$1)))</f>
        <v>-6190</v>
      </c>
      <c r="AJ33" s="56">
        <f>IF(ISERROR(INDEX(財務諸表!$1:$1048576,MATCH($D33,財務諸表!$A:$A,0),AJ$1)),IF(ISERROR(INDEX(財務諸表!$1:$1048576,MATCH($E33,財務諸表!$A:$A,0),AJ$1)),0,INDEX(財務諸表!$1:$1048576,MATCH($E33,財務諸表!$A:$A,0),AJ$1)),IF(INDEX(財務諸表!$1:$1048576,MATCH($D33,財務諸表!$A:$A,0),AJ$1)="", IF(ISERROR(INDEX(財務諸表!$1:$1048576,MATCH($E33,財務諸表!$A:$A,0),AJ$1)),0,INDEX(財務諸表!$1:$1048576,MATCH($E33,財務諸表!$A:$A,0),AJ$1)), INDEX(財務諸表!$1:$1048576,MATCH($D33,財務諸表!$A:$A,0),AJ$1)))</f>
        <v>-8448</v>
      </c>
      <c r="AK33" s="56"/>
    </row>
    <row r="34" spans="1:37" s="58" customFormat="1">
      <c r="A34" s="53"/>
      <c r="B34" s="58" t="s">
        <v>308</v>
      </c>
      <c r="C34" s="59" t="s">
        <v>361</v>
      </c>
      <c r="D34" s="77" t="s">
        <v>362</v>
      </c>
      <c r="E34" s="78" t="s">
        <v>313</v>
      </c>
      <c r="F34" s="60">
        <f>IF(ISERROR(INDEX(財務諸表!$1:$1048576,MATCH($D34,財務諸表!$A:$A,0),F$1)),IF(ISERROR(INDEX(財務諸表!$1:$1048576,MATCH($E34,財務諸表!$A:$A,0),F$1)),0,INDEX(財務諸表!$1:$1048576,MATCH($E34,財務諸表!$A:$A,0),F$1)),IF(INDEX(財務諸表!$1:$1048576,MATCH($D34,財務諸表!$A:$A,0),F$1)="", IF(ISERROR(INDEX(財務諸表!$1:$1048576,MATCH($E34,財務諸表!$A:$A,0),F$1)),0,INDEX(財務諸表!$1:$1048576,MATCH($E34,財務諸表!$A:$A,0),F$1)), INDEX(財務諸表!$1:$1048576,MATCH($D34,財務諸表!$A:$A,0),F$1)))</f>
        <v>1754</v>
      </c>
      <c r="G34" s="60">
        <f>IF(ISERROR(INDEX(財務諸表!$1:$1048576,MATCH($D34,財務諸表!$A:$A,0),G$1)),IF(ISERROR(INDEX(財務諸表!$1:$1048576,MATCH($E34,財務諸表!$A:$A,0),G$1)),0,INDEX(財務諸表!$1:$1048576,MATCH($E34,財務諸表!$A:$A,0),G$1)),IF(INDEX(財務諸表!$1:$1048576,MATCH($D34,財務諸表!$A:$A,0),G$1)="", IF(ISERROR(INDEX(財務諸表!$1:$1048576,MATCH($E34,財務諸表!$A:$A,0),G$1)),0,INDEX(財務諸表!$1:$1048576,MATCH($E34,財務諸表!$A:$A,0),G$1)), INDEX(財務諸表!$1:$1048576,MATCH($D34,財務諸表!$A:$A,0),G$1)))</f>
        <v>-782</v>
      </c>
      <c r="H34" s="60">
        <f>IF(ISERROR(INDEX(財務諸表!$1:$1048576,MATCH($D34,財務諸表!$A:$A,0),H$1)),IF(ISERROR(INDEX(財務諸表!$1:$1048576,MATCH($E34,財務諸表!$A:$A,0),H$1)),0,INDEX(財務諸表!$1:$1048576,MATCH($E34,財務諸表!$A:$A,0),H$1)),IF(INDEX(財務諸表!$1:$1048576,MATCH($D34,財務諸表!$A:$A,0),H$1)="", IF(ISERROR(INDEX(財務諸表!$1:$1048576,MATCH($E34,財務諸表!$A:$A,0),H$1)),0,INDEX(財務諸表!$1:$1048576,MATCH($E34,財務諸表!$A:$A,0),H$1)), INDEX(財務諸表!$1:$1048576,MATCH($D34,財務諸表!$A:$A,0),H$1)))</f>
        <v>12886</v>
      </c>
      <c r="I34" s="60">
        <f>IF(ISERROR(INDEX(財務諸表!$1:$1048576,MATCH($D34,財務諸表!$A:$A,0),I$1)),IF(ISERROR(INDEX(財務諸表!$1:$1048576,MATCH($E34,財務諸表!$A:$A,0),I$1)),0,INDEX(財務諸表!$1:$1048576,MATCH($E34,財務諸表!$A:$A,0),I$1)),IF(INDEX(財務諸表!$1:$1048576,MATCH($D34,財務諸表!$A:$A,0),I$1)="", IF(ISERROR(INDEX(財務諸表!$1:$1048576,MATCH($E34,財務諸表!$A:$A,0),I$1)),0,INDEX(財務諸表!$1:$1048576,MATCH($E34,財務諸表!$A:$A,0),I$1)), INDEX(財務諸表!$1:$1048576,MATCH($D34,財務諸表!$A:$A,0),I$1)))</f>
        <v>13167</v>
      </c>
      <c r="J34" s="60">
        <f>IF(ISERROR(INDEX(財務諸表!$1:$1048576,MATCH($D34,財務諸表!$A:$A,0),J$1)),IF(ISERROR(INDEX(財務諸表!$1:$1048576,MATCH($E34,財務諸表!$A:$A,0),J$1)),0,INDEX(財務諸表!$1:$1048576,MATCH($E34,財務諸表!$A:$A,0),J$1)),IF(INDEX(財務諸表!$1:$1048576,MATCH($D34,財務諸表!$A:$A,0),J$1)="", IF(ISERROR(INDEX(財務諸表!$1:$1048576,MATCH($E34,財務諸表!$A:$A,0),J$1)),0,INDEX(財務諸表!$1:$1048576,MATCH($E34,財務諸表!$A:$A,0),J$1)), INDEX(財務諸表!$1:$1048576,MATCH($D34,財務諸表!$A:$A,0),J$1)))</f>
        <v>-20116</v>
      </c>
      <c r="K34" s="60">
        <f>IF(ISERROR(INDEX(財務諸表!$1:$1048576,MATCH($D34,財務諸表!$A:$A,0),K$1)),IF(ISERROR(INDEX(財務諸表!$1:$1048576,MATCH($E34,財務諸表!$A:$A,0),K$1)),0,INDEX(財務諸表!$1:$1048576,MATCH($E34,財務諸表!$A:$A,0),K$1)),IF(INDEX(財務諸表!$1:$1048576,MATCH($D34,財務諸表!$A:$A,0),K$1)="", IF(ISERROR(INDEX(財務諸表!$1:$1048576,MATCH($E34,財務諸表!$A:$A,0),K$1)),0,INDEX(財務諸表!$1:$1048576,MATCH($E34,財務諸表!$A:$A,0),K$1)), INDEX(財務諸表!$1:$1048576,MATCH($D34,財務諸表!$A:$A,0),K$1)))</f>
        <v>-35633</v>
      </c>
      <c r="L34" s="60"/>
      <c r="M34" s="60"/>
      <c r="N34" s="60"/>
      <c r="O34" s="61"/>
      <c r="P34" s="60">
        <f>IF(ISERROR(INDEX(財務諸表!$1:$1048576,MATCH($D34,財務諸表!$A:$A,0),P$1)),IF(ISERROR(INDEX(財務諸表!$1:$1048576,MATCH($E34,財務諸表!$A:$A,0),P$1)),0,INDEX(財務諸表!$1:$1048576,MATCH($E34,財務諸表!$A:$A,0),P$1)),IF(INDEX(財務諸表!$1:$1048576,MATCH($D34,財務諸表!$A:$A,0),P$1)="", IF(ISERROR(INDEX(財務諸表!$1:$1048576,MATCH($E34,財務諸表!$A:$A,0),P$1)),0,INDEX(財務諸表!$1:$1048576,MATCH($E34,財務諸表!$A:$A,0),P$1)), INDEX(財務諸表!$1:$1048576,MATCH($D34,財務諸表!$A:$A,0),P$1)))</f>
        <v>10273</v>
      </c>
      <c r="Q34" s="60">
        <f>IF(ISERROR(INDEX(財務諸表!$1:$1048576,MATCH($D34,財務諸表!$A:$A,0),Q$1)),IF(ISERROR(INDEX(財務諸表!$1:$1048576,MATCH($E34,財務諸表!$A:$A,0),Q$1)),0,INDEX(財務諸表!$1:$1048576,MATCH($E34,財務諸表!$A:$A,0),Q$1)),IF(INDEX(財務諸表!$1:$1048576,MATCH($D34,財務諸表!$A:$A,0),Q$1)="", IF(ISERROR(INDEX(財務諸表!$1:$1048576,MATCH($E34,財務諸表!$A:$A,0),Q$1)),0,INDEX(財務諸表!$1:$1048576,MATCH($E34,財務諸表!$A:$A,0),Q$1)), INDEX(財務諸表!$1:$1048576,MATCH($D34,財務諸表!$A:$A,0),Q$1)))</f>
        <v>-1020</v>
      </c>
      <c r="R34" s="60">
        <f>IF(ISERROR(INDEX(財務諸表!$1:$1048576,MATCH($D34,財務諸表!$A:$A,0),R$1)),IF(ISERROR(INDEX(財務諸表!$1:$1048576,MATCH($E34,財務諸表!$A:$A,0),R$1)),0,INDEX(財務諸表!$1:$1048576,MATCH($E34,財務諸表!$A:$A,0),R$1)),IF(INDEX(財務諸表!$1:$1048576,MATCH($D34,財務諸表!$A:$A,0),R$1)="", IF(ISERROR(INDEX(財務諸表!$1:$1048576,MATCH($E34,財務諸表!$A:$A,0),R$1)),0,INDEX(財務諸表!$1:$1048576,MATCH($E34,財務諸表!$A:$A,0),R$1)), INDEX(財務諸表!$1:$1048576,MATCH($D34,財務諸表!$A:$A,0),R$1)))</f>
        <v>-1147</v>
      </c>
      <c r="S34" s="60">
        <f>IF(ISERROR(INDEX(財務諸表!$1:$1048576,MATCH($D34,財務諸表!$A:$A,0),S$1)),IF(ISERROR(INDEX(財務諸表!$1:$1048576,MATCH($E34,財務諸表!$A:$A,0),S$1)),0,INDEX(財務諸表!$1:$1048576,MATCH($E34,財務諸表!$A:$A,0),S$1)),IF(INDEX(財務諸表!$1:$1048576,MATCH($D34,財務諸表!$A:$A,0),S$1)="", IF(ISERROR(INDEX(財務諸表!$1:$1048576,MATCH($E34,財務諸表!$A:$A,0),S$1)),0,INDEX(財務諸表!$1:$1048576,MATCH($E34,財務諸表!$A:$A,0),S$1)), INDEX(財務諸表!$1:$1048576,MATCH($D34,財務諸表!$A:$A,0),S$1)))</f>
        <v>-6160</v>
      </c>
      <c r="T34" s="60">
        <f>IF(ISERROR(INDEX(財務諸表!$1:$1048576,MATCH($D34,財務諸表!$A:$A,0),T$1)),IF(ISERROR(INDEX(財務諸表!$1:$1048576,MATCH($E34,財務諸表!$A:$A,0),T$1)),0,INDEX(財務諸表!$1:$1048576,MATCH($E34,財務諸表!$A:$A,0),T$1)),IF(INDEX(財務諸表!$1:$1048576,MATCH($D34,財務諸表!$A:$A,0),T$1)="", IF(ISERROR(INDEX(財務諸表!$1:$1048576,MATCH($E34,財務諸表!$A:$A,0),T$1)),0,INDEX(財務諸表!$1:$1048576,MATCH($E34,財務諸表!$A:$A,0),T$1)), INDEX(財務諸表!$1:$1048576,MATCH($D34,財務諸表!$A:$A,0),T$1)))</f>
        <v>3277</v>
      </c>
      <c r="U34" s="60">
        <f>IF(ISERROR(INDEX(財務諸表!$1:$1048576,MATCH($D34,財務諸表!$A:$A,0),U$1)),IF(ISERROR(INDEX(財務諸表!$1:$1048576,MATCH($E34,財務諸表!$A:$A,0),U$1)),0,INDEX(財務諸表!$1:$1048576,MATCH($E34,財務諸表!$A:$A,0),U$1)),IF(INDEX(財務諸表!$1:$1048576,MATCH($D34,財務諸表!$A:$A,0),U$1)="", IF(ISERROR(INDEX(財務諸表!$1:$1048576,MATCH($E34,財務諸表!$A:$A,0),U$1)),0,INDEX(財務諸表!$1:$1048576,MATCH($E34,財務諸表!$A:$A,0),U$1)), INDEX(財務諸表!$1:$1048576,MATCH($D34,財務諸表!$A:$A,0),U$1)))</f>
        <v>18386</v>
      </c>
      <c r="V34" s="60">
        <f>IF(ISERROR(INDEX(財務諸表!$1:$1048576,MATCH($D34,財務諸表!$A:$A,0),V$1)),IF(ISERROR(INDEX(財務諸表!$1:$1048576,MATCH($E34,財務諸表!$A:$A,0),V$1)),0,INDEX(財務諸表!$1:$1048576,MATCH($E34,財務諸表!$A:$A,0),V$1)),IF(INDEX(財務諸表!$1:$1048576,MATCH($D34,財務諸表!$A:$A,0),V$1)="", IF(ISERROR(INDEX(財務諸表!$1:$1048576,MATCH($E34,財務諸表!$A:$A,0),V$1)),0,INDEX(財務諸表!$1:$1048576,MATCH($E34,財務諸表!$A:$A,0),V$1)), INDEX(財務諸表!$1:$1048576,MATCH($D34,財務諸表!$A:$A,0),V$1)))</f>
        <v>-2617</v>
      </c>
      <c r="W34" s="60">
        <f>IF(ISERROR(INDEX(財務諸表!$1:$1048576,MATCH($D34,財務諸表!$A:$A,0),W$1)),IF(ISERROR(INDEX(財務諸表!$1:$1048576,MATCH($E34,財務諸表!$A:$A,0),W$1)),0,INDEX(財務諸表!$1:$1048576,MATCH($E34,財務諸表!$A:$A,0),W$1)),IF(INDEX(財務諸表!$1:$1048576,MATCH($D34,財務諸表!$A:$A,0),W$1)="", IF(ISERROR(INDEX(財務諸表!$1:$1048576,MATCH($E34,財務諸表!$A:$A,0),W$1)),0,INDEX(財務諸表!$1:$1048576,MATCH($E34,財務諸表!$A:$A,0),W$1)), INDEX(財務諸表!$1:$1048576,MATCH($D34,財務諸表!$A:$A,0),W$1)))</f>
        <v>42551</v>
      </c>
      <c r="X34" s="60">
        <f>IF(ISERROR(INDEX(財務諸表!$1:$1048576,MATCH($D34,財務諸表!$A:$A,0),X$1)),IF(ISERROR(INDEX(財務諸表!$1:$1048576,MATCH($E34,財務諸表!$A:$A,0),X$1)),0,INDEX(財務諸表!$1:$1048576,MATCH($E34,財務諸表!$A:$A,0),X$1)),IF(INDEX(財務諸表!$1:$1048576,MATCH($D34,財務諸表!$A:$A,0),X$1)="", IF(ISERROR(INDEX(財務諸表!$1:$1048576,MATCH($E34,財務諸表!$A:$A,0),X$1)),0,INDEX(財務諸表!$1:$1048576,MATCH($E34,財務諸表!$A:$A,0),X$1)), INDEX(財務諸表!$1:$1048576,MATCH($D34,財務諸表!$A:$A,0),X$1)))</f>
        <v>-7259</v>
      </c>
      <c r="Y34" s="60">
        <f>IF(ISERROR(INDEX(財務諸表!$1:$1048576,MATCH($D34,財務諸表!$A:$A,0),Y$1)),IF(ISERROR(INDEX(財務諸表!$1:$1048576,MATCH($E34,財務諸表!$A:$A,0),Y$1)),0,INDEX(財務諸表!$1:$1048576,MATCH($E34,財務諸表!$A:$A,0),Y$1)),IF(INDEX(財務諸表!$1:$1048576,MATCH($D34,財務諸表!$A:$A,0),Y$1)="", IF(ISERROR(INDEX(財務諸表!$1:$1048576,MATCH($E34,財務諸表!$A:$A,0),Y$1)),0,INDEX(財務諸表!$1:$1048576,MATCH($E34,財務諸表!$A:$A,0),Y$1)), INDEX(財務諸表!$1:$1048576,MATCH($D34,財務諸表!$A:$A,0),Y$1)))</f>
        <v>-15281</v>
      </c>
      <c r="Z34" s="60">
        <f>IF(ISERROR(INDEX(財務諸表!$1:$1048576,MATCH($D34,財務諸表!$A:$A,0),Z$1)),IF(ISERROR(INDEX(財務諸表!$1:$1048576,MATCH($E34,財務諸表!$A:$A,0),Z$1)),0,INDEX(財務諸表!$1:$1048576,MATCH($E34,財務諸表!$A:$A,0),Z$1)),IF(INDEX(財務諸表!$1:$1048576,MATCH($D34,財務諸表!$A:$A,0),Z$1)="", IF(ISERROR(INDEX(財務諸表!$1:$1048576,MATCH($E34,財務諸表!$A:$A,0),Z$1)),0,INDEX(財務諸表!$1:$1048576,MATCH($E34,財務諸表!$A:$A,0),Z$1)), INDEX(財務諸表!$1:$1048576,MATCH($D34,財務諸表!$A:$A,0),Z$1)))</f>
        <v>-6844</v>
      </c>
      <c r="AA34" s="60">
        <f>IF(ISERROR(INDEX(財務諸表!$1:$1048576,MATCH($D34,財務諸表!$A:$A,0),AA$1)),IF(ISERROR(INDEX(財務諸表!$1:$1048576,MATCH($E34,財務諸表!$A:$A,0),AA$1)),0,INDEX(財務諸表!$1:$1048576,MATCH($E34,財務諸表!$A:$A,0),AA$1)),IF(INDEX(財務諸表!$1:$1048576,MATCH($D34,財務諸表!$A:$A,0),AA$1)="", IF(ISERROR(INDEX(財務諸表!$1:$1048576,MATCH($E34,財務諸表!$A:$A,0),AA$1)),0,INDEX(財務諸表!$1:$1048576,MATCH($E34,財務諸表!$A:$A,0),AA$1)), INDEX(財務諸表!$1:$1048576,MATCH($D34,財務諸表!$A:$A,0),AA$1)))</f>
        <v>-3628</v>
      </c>
      <c r="AB34" s="60">
        <f>IF(ISERROR(INDEX(財務諸表!$1:$1048576,MATCH($D34,財務諸表!$A:$A,0),AB$1)),IF(ISERROR(INDEX(財務諸表!$1:$1048576,MATCH($E34,財務諸表!$A:$A,0),AB$1)),0,INDEX(財務諸表!$1:$1048576,MATCH($E34,財務諸表!$A:$A,0),AB$1)),IF(INDEX(財務諸表!$1:$1048576,MATCH($D34,財務諸表!$A:$A,0),AB$1)="", IF(ISERROR(INDEX(財務諸表!$1:$1048576,MATCH($E34,財務諸表!$A:$A,0),AB$1)),0,INDEX(財務諸表!$1:$1048576,MATCH($E34,財務諸表!$A:$A,0),AB$1)), INDEX(財務諸表!$1:$1048576,MATCH($D34,財務諸表!$A:$A,0),AB$1)))</f>
        <v>-3786</v>
      </c>
      <c r="AC34" s="60">
        <f>IF(ISERROR(INDEX(財務諸表!$1:$1048576,MATCH($D34,財務諸表!$A:$A,0),AC$1)),IF(ISERROR(INDEX(財務諸表!$1:$1048576,MATCH($E34,財務諸表!$A:$A,0),AC$1)),0,INDEX(財務諸表!$1:$1048576,MATCH($E34,財務諸表!$A:$A,0),AC$1)),IF(INDEX(財務諸表!$1:$1048576,MATCH($D34,財務諸表!$A:$A,0),AC$1)="", IF(ISERROR(INDEX(財務諸表!$1:$1048576,MATCH($E34,財務諸表!$A:$A,0),AC$1)),0,INDEX(財務諸表!$1:$1048576,MATCH($E34,財務諸表!$A:$A,0),AC$1)), INDEX(財務諸表!$1:$1048576,MATCH($D34,財務諸表!$A:$A,0),AC$1)))</f>
        <v>-4588</v>
      </c>
      <c r="AD34" s="60">
        <f>IF(ISERROR(INDEX(財務諸表!$1:$1048576,MATCH($D34,財務諸表!$A:$A,0),AD$1)),IF(ISERROR(INDEX(財務諸表!$1:$1048576,MATCH($E34,財務諸表!$A:$A,0),AD$1)),0,INDEX(財務諸表!$1:$1048576,MATCH($E34,財務諸表!$A:$A,0),AD$1)),IF(INDEX(財務諸表!$1:$1048576,MATCH($D34,財務諸表!$A:$A,0),AD$1)="", IF(ISERROR(INDEX(財務諸表!$1:$1048576,MATCH($E34,財務諸表!$A:$A,0),AD$1)),0,INDEX(財務諸表!$1:$1048576,MATCH($E34,財務諸表!$A:$A,0),AD$1)), INDEX(財務諸表!$1:$1048576,MATCH($D34,財務諸表!$A:$A,0),AD$1)))</f>
        <v>-8114</v>
      </c>
      <c r="AE34" s="60">
        <f>IF(ISERROR(INDEX(財務諸表!$1:$1048576,MATCH($D34,財務諸表!$A:$A,0),AE$1)),IF(ISERROR(INDEX(財務諸表!$1:$1048576,MATCH($E34,財務諸表!$A:$A,0),AE$1)),0,INDEX(財務諸表!$1:$1048576,MATCH($E34,財務諸表!$A:$A,0),AE$1)),IF(INDEX(財務諸表!$1:$1048576,MATCH($D34,財務諸表!$A:$A,0),AE$1)="", IF(ISERROR(INDEX(財務諸表!$1:$1048576,MATCH($E34,財務諸表!$A:$A,0),AE$1)),0,INDEX(財務諸表!$1:$1048576,MATCH($E34,財務諸表!$A:$A,0),AE$1)), INDEX(財務諸表!$1:$1048576,MATCH($D34,財務諸表!$A:$A,0),AE$1)))</f>
        <v>-3288</v>
      </c>
      <c r="AF34" s="60">
        <f>IF(ISERROR(INDEX(財務諸表!$1:$1048576,MATCH($D34,財務諸表!$A:$A,0),AF$1)),IF(ISERROR(INDEX(財務諸表!$1:$1048576,MATCH($E34,財務諸表!$A:$A,0),AF$1)),0,INDEX(財務諸表!$1:$1048576,MATCH($E34,財務諸表!$A:$A,0),AF$1)),IF(INDEX(財務諸表!$1:$1048576,MATCH($D34,財務諸表!$A:$A,0),AF$1)="", IF(ISERROR(INDEX(財務諸表!$1:$1048576,MATCH($E34,財務諸表!$A:$A,0),AF$1)),0,INDEX(財務諸表!$1:$1048576,MATCH($E34,財務諸表!$A:$A,0),AF$1)), INDEX(財務諸表!$1:$1048576,MATCH($D34,財務諸表!$A:$A,0),AF$1)))</f>
        <v>-11312</v>
      </c>
      <c r="AG34" s="60">
        <f>IF(ISERROR(INDEX(財務諸表!$1:$1048576,MATCH($D34,財務諸表!$A:$A,0),AG$1)),IF(ISERROR(INDEX(財務諸表!$1:$1048576,MATCH($E34,財務諸表!$A:$A,0),AG$1)),0,INDEX(財務諸表!$1:$1048576,MATCH($E34,財務諸表!$A:$A,0),AG$1)),IF(INDEX(財務諸表!$1:$1048576,MATCH($D34,財務諸表!$A:$A,0),AG$1)="", IF(ISERROR(INDEX(財務諸表!$1:$1048576,MATCH($E34,財務諸表!$A:$A,0),AG$1)),0,INDEX(財務諸表!$1:$1048576,MATCH($E34,財務諸表!$A:$A,0),AG$1)), INDEX(財務諸表!$1:$1048576,MATCH($D34,財務諸表!$A:$A,0),AG$1)))</f>
        <v>-16909</v>
      </c>
      <c r="AH34" s="60">
        <f>IF(ISERROR(INDEX(財務諸表!$1:$1048576,MATCH($D34,財務諸表!$A:$A,0),AH$1)),IF(ISERROR(INDEX(財務諸表!$1:$1048576,MATCH($E34,財務諸表!$A:$A,0),AH$1)),0,INDEX(財務諸表!$1:$1048576,MATCH($E34,財務諸表!$A:$A,0),AH$1)),IF(INDEX(財務諸表!$1:$1048576,MATCH($D34,財務諸表!$A:$A,0),AH$1)="", IF(ISERROR(INDEX(財務諸表!$1:$1048576,MATCH($E34,財務諸表!$A:$A,0),AH$1)),0,INDEX(財務諸表!$1:$1048576,MATCH($E34,財務諸表!$A:$A,0),AH$1)), INDEX(財務諸表!$1:$1048576,MATCH($D34,財務諸表!$A:$A,0),AH$1)))</f>
        <v>-4124</v>
      </c>
      <c r="AI34" s="60">
        <f>IF(ISERROR(INDEX(財務諸表!$1:$1048576,MATCH($D34,財務諸表!$A:$A,0),AI$1)),IF(ISERROR(INDEX(財務諸表!$1:$1048576,MATCH($E34,財務諸表!$A:$A,0),AI$1)),0,INDEX(財務諸表!$1:$1048576,MATCH($E34,財務諸表!$A:$A,0),AI$1)),IF(INDEX(財務諸表!$1:$1048576,MATCH($D34,財務諸表!$A:$A,0),AI$1)="", IF(ISERROR(INDEX(財務諸表!$1:$1048576,MATCH($E34,財務諸表!$A:$A,0),AI$1)),0,INDEX(財務諸表!$1:$1048576,MATCH($E34,財務諸表!$A:$A,0),AI$1)), INDEX(財務諸表!$1:$1048576,MATCH($D34,財務諸表!$A:$A,0),AI$1)))</f>
        <v>-3107</v>
      </c>
      <c r="AJ34" s="60">
        <f>IF(ISERROR(INDEX(財務諸表!$1:$1048576,MATCH($D34,財務諸表!$A:$A,0),AJ$1)),IF(ISERROR(INDEX(財務諸表!$1:$1048576,MATCH($E34,財務諸表!$A:$A,0),AJ$1)),0,INDEX(財務諸表!$1:$1048576,MATCH($E34,財務諸表!$A:$A,0),AJ$1)),IF(INDEX(財務諸表!$1:$1048576,MATCH($D34,財務諸表!$A:$A,0),AJ$1)="", IF(ISERROR(INDEX(財務諸表!$1:$1048576,MATCH($E34,財務諸表!$A:$A,0),AJ$1)),0,INDEX(財務諸表!$1:$1048576,MATCH($E34,財務諸表!$A:$A,0),AJ$1)), INDEX(財務諸表!$1:$1048576,MATCH($D34,財務諸表!$A:$A,0),AJ$1)))</f>
        <v>-17255</v>
      </c>
      <c r="AK34" s="60"/>
    </row>
    <row r="35" spans="1:37" s="54" customFormat="1">
      <c r="A35" s="53"/>
      <c r="B35" s="54" t="s">
        <v>308</v>
      </c>
      <c r="C35" s="55" t="s">
        <v>363</v>
      </c>
      <c r="D35" s="54" t="s">
        <v>12</v>
      </c>
      <c r="E35" s="55" t="s">
        <v>313</v>
      </c>
      <c r="F35" s="56">
        <f>IF(ISERROR(INDEX(財務諸表!$1:$1048576,MATCH($D35,財務諸表!$A:$A,0),F$1)),IF(ISERROR(INDEX(財務諸表!$1:$1048576,MATCH($E35,財務諸表!$A:$A,0),F$1)),0,INDEX(財務諸表!$1:$1048576,MATCH($E35,財務諸表!$A:$A,0),F$1)),IF(INDEX(財務諸表!$1:$1048576,MATCH($D35,財務諸表!$A:$A,0),F$1)="", IF(ISERROR(INDEX(財務諸表!$1:$1048576,MATCH($E35,財務諸表!$A:$A,0),F$1)),0,INDEX(財務諸表!$1:$1048576,MATCH($E35,財務諸表!$A:$A,0),F$1)), INDEX(財務諸表!$1:$1048576,MATCH($D35,財務諸表!$A:$A,0),F$1)))</f>
        <v>30081</v>
      </c>
      <c r="G35" s="56">
        <f>IF(ISERROR(INDEX(財務諸表!$1:$1048576,MATCH($D35,財務諸表!$A:$A,0),G$1)),IF(ISERROR(INDEX(財務諸表!$1:$1048576,MATCH($E35,財務諸表!$A:$A,0),G$1)),0,INDEX(財務諸表!$1:$1048576,MATCH($E35,財務諸表!$A:$A,0),G$1)),IF(INDEX(財務諸表!$1:$1048576,MATCH($D35,財務諸表!$A:$A,0),G$1)="", IF(ISERROR(INDEX(財務諸表!$1:$1048576,MATCH($E35,財務諸表!$A:$A,0),G$1)),0,INDEX(財務諸表!$1:$1048576,MATCH($E35,財務諸表!$A:$A,0),G$1)), INDEX(財務諸表!$1:$1048576,MATCH($D35,財務諸表!$A:$A,0),G$1)))</f>
        <v>24881</v>
      </c>
      <c r="H35" s="56">
        <f>IF(ISERROR(INDEX(財務諸表!$1:$1048576,MATCH($D35,財務諸表!$A:$A,0),H$1)),IF(ISERROR(INDEX(財務諸表!$1:$1048576,MATCH($E35,財務諸表!$A:$A,0),H$1)),0,INDEX(財務諸表!$1:$1048576,MATCH($E35,財務諸表!$A:$A,0),H$1)),IF(INDEX(財務諸表!$1:$1048576,MATCH($D35,財務諸表!$A:$A,0),H$1)="", IF(ISERROR(INDEX(財務諸表!$1:$1048576,MATCH($E35,財務諸表!$A:$A,0),H$1)),0,INDEX(財務諸表!$1:$1048576,MATCH($E35,財務諸表!$A:$A,0),H$1)), INDEX(財務諸表!$1:$1048576,MATCH($D35,財務諸表!$A:$A,0),H$1)))</f>
        <v>55536</v>
      </c>
      <c r="I35" s="56">
        <f>IF(ISERROR(INDEX(財務諸表!$1:$1048576,MATCH($D35,財務諸表!$A:$A,0),I$1)),IF(ISERROR(INDEX(財務諸表!$1:$1048576,MATCH($E35,財務諸表!$A:$A,0),I$1)),0,INDEX(財務諸表!$1:$1048576,MATCH($E35,財務諸表!$A:$A,0),I$1)),IF(INDEX(財務諸表!$1:$1048576,MATCH($D35,財務諸表!$A:$A,0),I$1)="", IF(ISERROR(INDEX(財務諸表!$1:$1048576,MATCH($E35,財務諸表!$A:$A,0),I$1)),0,INDEX(財務諸表!$1:$1048576,MATCH($E35,財務諸表!$A:$A,0),I$1)), INDEX(財務諸表!$1:$1048576,MATCH($D35,財務諸表!$A:$A,0),I$1)))</f>
        <v>92044</v>
      </c>
      <c r="J35" s="56">
        <f>IF(ISERROR(INDEX(財務諸表!$1:$1048576,MATCH($D35,財務諸表!$A:$A,0),J$1)),IF(ISERROR(INDEX(財務諸表!$1:$1048576,MATCH($E35,財務諸表!$A:$A,0),J$1)),0,INDEX(財務諸表!$1:$1048576,MATCH($E35,財務諸表!$A:$A,0),J$1)),IF(INDEX(財務諸表!$1:$1048576,MATCH($D35,財務諸表!$A:$A,0),J$1)="", IF(ISERROR(INDEX(財務諸表!$1:$1048576,MATCH($E35,財務諸表!$A:$A,0),J$1)),0,INDEX(財務諸表!$1:$1048576,MATCH($E35,財務諸表!$A:$A,0),J$1)), INDEX(財務諸表!$1:$1048576,MATCH($D35,財務諸表!$A:$A,0),J$1)))</f>
        <v>85781</v>
      </c>
      <c r="K35" s="56">
        <f>IF(ISERROR(INDEX(財務諸表!$1:$1048576,MATCH($D35,財務諸表!$A:$A,0),K$1)),IF(ISERROR(INDEX(財務諸表!$1:$1048576,MATCH($E35,財務諸表!$A:$A,0),K$1)),0,INDEX(財務諸表!$1:$1048576,MATCH($E35,財務諸表!$A:$A,0),K$1)),IF(INDEX(財務諸表!$1:$1048576,MATCH($D35,財務諸表!$A:$A,0),K$1)="", IF(ISERROR(INDEX(財務諸表!$1:$1048576,MATCH($E35,財務諸表!$A:$A,0),K$1)),0,INDEX(財務諸表!$1:$1048576,MATCH($E35,財務諸表!$A:$A,0),K$1)), INDEX(財務諸表!$1:$1048576,MATCH($D35,財務諸表!$A:$A,0),K$1)))</f>
        <v>73957</v>
      </c>
      <c r="L35" s="56"/>
      <c r="M35" s="56"/>
      <c r="N35" s="56"/>
      <c r="O35" s="57"/>
      <c r="P35" s="56">
        <f>IF(ISERROR(INDEX(財務諸表!$1:$1048576,MATCH($D35,財務諸表!$A:$A,0),P$1)),IF(ISERROR(INDEX(財務諸表!$1:$1048576,MATCH($E35,財務諸表!$A:$A,0),P$1)),0,INDEX(財務諸表!$1:$1048576,MATCH($E35,財務諸表!$A:$A,0),P$1)),IF(INDEX(財務諸表!$1:$1048576,MATCH($D35,財務諸表!$A:$A,0),P$1)="", IF(ISERROR(INDEX(財務諸表!$1:$1048576,MATCH($E35,財務諸表!$A:$A,0),P$1)),0,INDEX(財務諸表!$1:$1048576,MATCH($E35,財務諸表!$A:$A,0),P$1)), INDEX(財務諸表!$1:$1048576,MATCH($D35,財務諸表!$A:$A,0),P$1)))</f>
        <v>30726</v>
      </c>
      <c r="Q35" s="56">
        <f>IF(ISERROR(INDEX(財務諸表!$1:$1048576,MATCH($D35,財務諸表!$A:$A,0),Q$1)),IF(ISERROR(INDEX(財務諸表!$1:$1048576,MATCH($E35,財務諸表!$A:$A,0),Q$1)),0,INDEX(財務諸表!$1:$1048576,MATCH($E35,財務諸表!$A:$A,0),Q$1)),IF(INDEX(財務諸表!$1:$1048576,MATCH($D35,財務諸表!$A:$A,0),Q$1)="", IF(ISERROR(INDEX(財務諸表!$1:$1048576,MATCH($E35,財務諸表!$A:$A,0),Q$1)),0,INDEX(財務諸表!$1:$1048576,MATCH($E35,財務諸表!$A:$A,0),Q$1)), INDEX(財務諸表!$1:$1048576,MATCH($D35,財務諸表!$A:$A,0),Q$1)))</f>
        <v>18464</v>
      </c>
      <c r="R35" s="56">
        <f>IF(ISERROR(INDEX(財務諸表!$1:$1048576,MATCH($D35,財務諸表!$A:$A,0),R$1)),IF(ISERROR(INDEX(財務諸表!$1:$1048576,MATCH($E35,財務諸表!$A:$A,0),R$1)),0,INDEX(財務諸表!$1:$1048576,MATCH($E35,財務諸表!$A:$A,0),R$1)),IF(INDEX(財務諸表!$1:$1048576,MATCH($D35,財務諸表!$A:$A,0),R$1)="", IF(ISERROR(INDEX(財務諸表!$1:$1048576,MATCH($E35,財務諸表!$A:$A,0),R$1)),0,INDEX(財務諸表!$1:$1048576,MATCH($E35,財務諸表!$A:$A,0),R$1)), INDEX(財務諸表!$1:$1048576,MATCH($D35,財務諸表!$A:$A,0),R$1)))</f>
        <v>24881</v>
      </c>
      <c r="S35" s="56">
        <f>IF(ISERROR(INDEX(財務諸表!$1:$1048576,MATCH($D35,財務諸表!$A:$A,0),S$1)),IF(ISERROR(INDEX(財務諸表!$1:$1048576,MATCH($E35,財務諸表!$A:$A,0),S$1)),0,INDEX(財務諸表!$1:$1048576,MATCH($E35,財務諸表!$A:$A,0),S$1)),IF(INDEX(財務諸表!$1:$1048576,MATCH($D35,財務諸表!$A:$A,0),S$1)="", IF(ISERROR(INDEX(財務諸表!$1:$1048576,MATCH($E35,財務諸表!$A:$A,0),S$1)),0,INDEX(財務諸表!$1:$1048576,MATCH($E35,財務諸表!$A:$A,0),S$1)), INDEX(財務諸表!$1:$1048576,MATCH($D35,財務諸表!$A:$A,0),S$1)))</f>
        <v>25476</v>
      </c>
      <c r="T35" s="56">
        <f>IF(ISERROR(INDEX(財務諸表!$1:$1048576,MATCH($D35,財務諸表!$A:$A,0),T$1)),IF(ISERROR(INDEX(財務諸表!$1:$1048576,MATCH($E35,財務諸表!$A:$A,0),T$1)),0,INDEX(財務諸表!$1:$1048576,MATCH($E35,財務諸表!$A:$A,0),T$1)),IF(INDEX(財務諸表!$1:$1048576,MATCH($D35,財務諸表!$A:$A,0),T$1)="", IF(ISERROR(INDEX(財務諸表!$1:$1048576,MATCH($E35,財務諸表!$A:$A,0),T$1)),0,INDEX(財務諸表!$1:$1048576,MATCH($E35,財務諸表!$A:$A,0),T$1)), INDEX(財務諸表!$1:$1048576,MATCH($D35,財務諸表!$A:$A,0),T$1)))</f>
        <v>31408</v>
      </c>
      <c r="U35" s="56">
        <f>IF(ISERROR(INDEX(財務諸表!$1:$1048576,MATCH($D35,財務諸表!$A:$A,0),U$1)),IF(ISERROR(INDEX(財務諸表!$1:$1048576,MATCH($E35,財務諸表!$A:$A,0),U$1)),0,INDEX(財務諸表!$1:$1048576,MATCH($E35,財務諸表!$A:$A,0),U$1)),IF(INDEX(財務諸表!$1:$1048576,MATCH($D35,財務諸表!$A:$A,0),U$1)="", IF(ISERROR(INDEX(財務諸表!$1:$1048576,MATCH($E35,財務諸表!$A:$A,0),U$1)),0,INDEX(財務諸表!$1:$1048576,MATCH($E35,財務諸表!$A:$A,0),U$1)), INDEX(財務諸表!$1:$1048576,MATCH($D35,財務諸表!$A:$A,0),U$1)))</f>
        <v>42922</v>
      </c>
      <c r="V35" s="56">
        <f>IF(ISERROR(INDEX(財務諸表!$1:$1048576,MATCH($D35,財務諸表!$A:$A,0),V$1)),IF(ISERROR(INDEX(財務諸表!$1:$1048576,MATCH($E35,財務諸表!$A:$A,0),V$1)),0,INDEX(財務諸表!$1:$1048576,MATCH($E35,財務諸表!$A:$A,0),V$1)),IF(INDEX(財務諸表!$1:$1048576,MATCH($D35,財務諸表!$A:$A,0),V$1)="", IF(ISERROR(INDEX(財務諸表!$1:$1048576,MATCH($E35,財務諸表!$A:$A,0),V$1)),0,INDEX(財務諸表!$1:$1048576,MATCH($E35,財務諸表!$A:$A,0),V$1)), INDEX(財務諸表!$1:$1048576,MATCH($D35,財務諸表!$A:$A,0),V$1)))</f>
        <v>55536</v>
      </c>
      <c r="W35" s="56">
        <f>IF(ISERROR(INDEX(財務諸表!$1:$1048576,MATCH($D35,財務諸表!$A:$A,0),W$1)),IF(ISERROR(INDEX(財務諸表!$1:$1048576,MATCH($E35,財務諸表!$A:$A,0),W$1)),0,INDEX(財務諸表!$1:$1048576,MATCH($E35,財務諸表!$A:$A,0),W$1)),IF(INDEX(財務諸表!$1:$1048576,MATCH($D35,財務諸表!$A:$A,0),W$1)="", IF(ISERROR(INDEX(財務諸表!$1:$1048576,MATCH($E35,財務諸表!$A:$A,0),W$1)),0,INDEX(財務諸表!$1:$1048576,MATCH($E35,財務諸表!$A:$A,0),W$1)), INDEX(財務諸表!$1:$1048576,MATCH($D35,財務諸表!$A:$A,0),W$1)))</f>
        <v>103155</v>
      </c>
      <c r="X35" s="56">
        <f>IF(ISERROR(INDEX(財務諸表!$1:$1048576,MATCH($D35,財務諸表!$A:$A,0),X$1)),IF(ISERROR(INDEX(財務諸表!$1:$1048576,MATCH($E35,財務諸表!$A:$A,0),X$1)),0,INDEX(財務諸表!$1:$1048576,MATCH($E35,財務諸表!$A:$A,0),X$1)),IF(INDEX(財務諸表!$1:$1048576,MATCH($D35,財務諸表!$A:$A,0),X$1)="", IF(ISERROR(INDEX(財務諸表!$1:$1048576,MATCH($E35,財務諸表!$A:$A,0),X$1)),0,INDEX(財務諸表!$1:$1048576,MATCH($E35,財務諸表!$A:$A,0),X$1)), INDEX(財務諸表!$1:$1048576,MATCH($D35,財務諸表!$A:$A,0),X$1)))</f>
        <v>100104</v>
      </c>
      <c r="Y35" s="56">
        <f>IF(ISERROR(INDEX(財務諸表!$1:$1048576,MATCH($D35,財務諸表!$A:$A,0),Y$1)),IF(ISERROR(INDEX(財務諸表!$1:$1048576,MATCH($E35,財務諸表!$A:$A,0),Y$1)),0,INDEX(財務諸表!$1:$1048576,MATCH($E35,財務諸表!$A:$A,0),Y$1)),IF(INDEX(財務諸表!$1:$1048576,MATCH($D35,財務諸表!$A:$A,0),Y$1)="", IF(ISERROR(INDEX(財務諸表!$1:$1048576,MATCH($E35,財務諸表!$A:$A,0),Y$1)),0,INDEX(財務諸表!$1:$1048576,MATCH($E35,財務諸表!$A:$A,0),Y$1)), INDEX(財務諸表!$1:$1048576,MATCH($D35,財務諸表!$A:$A,0),Y$1)))</f>
        <v>88808</v>
      </c>
      <c r="Z35" s="56">
        <f>IF(ISERROR(INDEX(財務諸表!$1:$1048576,MATCH($D35,財務諸表!$A:$A,0),Z$1)),IF(ISERROR(INDEX(財務諸表!$1:$1048576,MATCH($E35,財務諸表!$A:$A,0),Z$1)),0,INDEX(財務諸表!$1:$1048576,MATCH($E35,財務諸表!$A:$A,0),Z$1)),IF(INDEX(財務諸表!$1:$1048576,MATCH($D35,財務諸表!$A:$A,0),Z$1)="", IF(ISERROR(INDEX(財務諸表!$1:$1048576,MATCH($E35,財務諸表!$A:$A,0),Z$1)),0,INDEX(財務諸表!$1:$1048576,MATCH($E35,財務諸表!$A:$A,0),Z$1)), INDEX(財務諸表!$1:$1048576,MATCH($D35,財務諸表!$A:$A,0),Z$1)))</f>
        <v>92044</v>
      </c>
      <c r="AA35" s="56">
        <f>IF(ISERROR(INDEX(財務諸表!$1:$1048576,MATCH($D35,財務諸表!$A:$A,0),AA$1)),IF(ISERROR(INDEX(財務諸表!$1:$1048576,MATCH($E35,財務諸表!$A:$A,0),AA$1)),0,INDEX(財務諸表!$1:$1048576,MATCH($E35,財務諸表!$A:$A,0),AA$1)),IF(INDEX(財務諸表!$1:$1048576,MATCH($D35,財務諸表!$A:$A,0),AA$1)="", IF(ISERROR(INDEX(財務諸表!$1:$1048576,MATCH($E35,財務諸表!$A:$A,0),AA$1)),0,INDEX(財務諸表!$1:$1048576,MATCH($E35,財務諸表!$A:$A,0),AA$1)), INDEX(財務諸表!$1:$1048576,MATCH($D35,財務諸表!$A:$A,0),AA$1)))</f>
        <v>81026</v>
      </c>
      <c r="AB35" s="56">
        <f>IF(ISERROR(INDEX(財務諸表!$1:$1048576,MATCH($D35,財務諸表!$A:$A,0),AB$1)),IF(ISERROR(INDEX(財務諸表!$1:$1048576,MATCH($E35,財務諸表!$A:$A,0),AB$1)),0,INDEX(財務諸表!$1:$1048576,MATCH($E35,財務諸表!$A:$A,0),AB$1)),IF(INDEX(財務諸表!$1:$1048576,MATCH($D35,財務諸表!$A:$A,0),AB$1)="", IF(ISERROR(INDEX(財務諸表!$1:$1048576,MATCH($E35,財務諸表!$A:$A,0),AB$1)),0,INDEX(財務諸表!$1:$1048576,MATCH($E35,財務諸表!$A:$A,0),AB$1)), INDEX(財務諸表!$1:$1048576,MATCH($D35,財務諸表!$A:$A,0),AB$1)))</f>
        <v>83135</v>
      </c>
      <c r="AC35" s="56">
        <f>IF(ISERROR(INDEX(財務諸表!$1:$1048576,MATCH($D35,財務諸表!$A:$A,0),AC$1)),IF(ISERROR(INDEX(財務諸表!$1:$1048576,MATCH($E35,財務諸表!$A:$A,0),AC$1)),0,INDEX(財務諸表!$1:$1048576,MATCH($E35,財務諸表!$A:$A,0),AC$1)),IF(INDEX(財務諸表!$1:$1048576,MATCH($D35,財務諸表!$A:$A,0),AC$1)="", IF(ISERROR(INDEX(財務諸表!$1:$1048576,MATCH($E35,財務諸表!$A:$A,0),AC$1)),0,INDEX(財務諸表!$1:$1048576,MATCH($E35,財務諸表!$A:$A,0),AC$1)), INDEX(財務諸表!$1:$1048576,MATCH($D35,財務諸表!$A:$A,0),AC$1)))</f>
        <v>84308</v>
      </c>
      <c r="AD35" s="56">
        <f>IF(ISERROR(INDEX(財務諸表!$1:$1048576,MATCH($D35,財務諸表!$A:$A,0),AD$1)),IF(ISERROR(INDEX(財務諸表!$1:$1048576,MATCH($E35,財務諸表!$A:$A,0),AD$1)),0,INDEX(財務諸表!$1:$1048576,MATCH($E35,財務諸表!$A:$A,0),AD$1)),IF(INDEX(財務諸表!$1:$1048576,MATCH($D35,財務諸表!$A:$A,0),AD$1)="", IF(ISERROR(INDEX(財務諸表!$1:$1048576,MATCH($E35,財務諸表!$A:$A,0),AD$1)),0,INDEX(財務諸表!$1:$1048576,MATCH($E35,財務諸表!$A:$A,0),AD$1)), INDEX(財務諸表!$1:$1048576,MATCH($D35,財務諸表!$A:$A,0),AD$1)))</f>
        <v>85781</v>
      </c>
      <c r="AE35" s="56">
        <f>IF(ISERROR(INDEX(財務諸表!$1:$1048576,MATCH($D35,財務諸表!$A:$A,0),AE$1)),IF(ISERROR(INDEX(財務諸表!$1:$1048576,MATCH($E35,財務諸表!$A:$A,0),AE$1)),0,INDEX(財務諸表!$1:$1048576,MATCH($E35,財務諸表!$A:$A,0),AE$1)),IF(INDEX(財務諸表!$1:$1048576,MATCH($D35,財務諸表!$A:$A,0),AE$1)="", IF(ISERROR(INDEX(財務諸表!$1:$1048576,MATCH($E35,財務諸表!$A:$A,0),AE$1)),0,INDEX(財務諸表!$1:$1048576,MATCH($E35,財務諸表!$A:$A,0),AE$1)), INDEX(財務諸表!$1:$1048576,MATCH($D35,財務諸表!$A:$A,0),AE$1)))</f>
        <v>84270</v>
      </c>
      <c r="AF35" s="56">
        <f>IF(ISERROR(INDEX(財務諸表!$1:$1048576,MATCH($D35,財務諸表!$A:$A,0),AF$1)),IF(ISERROR(INDEX(財務諸表!$1:$1048576,MATCH($E35,財務諸表!$A:$A,0),AF$1)),0,INDEX(財務諸表!$1:$1048576,MATCH($E35,財務諸表!$A:$A,0),AF$1)),IF(INDEX(財務諸表!$1:$1048576,MATCH($D35,財務諸表!$A:$A,0),AF$1)="", IF(ISERROR(INDEX(財務諸表!$1:$1048576,MATCH($E35,財務諸表!$A:$A,0),AF$1)),0,INDEX(財務諸表!$1:$1048576,MATCH($E35,財務諸表!$A:$A,0),AF$1)), INDEX(財務諸表!$1:$1048576,MATCH($D35,財務諸表!$A:$A,0),AF$1)))</f>
        <v>85614</v>
      </c>
      <c r="AG35" s="56">
        <f>IF(ISERROR(INDEX(財務諸表!$1:$1048576,MATCH($D35,財務諸表!$A:$A,0),AG$1)),IF(ISERROR(INDEX(財務諸表!$1:$1048576,MATCH($E35,財務諸表!$A:$A,0),AG$1)),0,INDEX(財務諸表!$1:$1048576,MATCH($E35,財務諸表!$A:$A,0),AG$1)),IF(INDEX(財務諸表!$1:$1048576,MATCH($D35,財務諸表!$A:$A,0),AG$1)="", IF(ISERROR(INDEX(財務諸表!$1:$1048576,MATCH($E35,財務諸表!$A:$A,0),AG$1)),0,INDEX(財務諸表!$1:$1048576,MATCH($E35,財務諸表!$A:$A,0),AG$1)), INDEX(財務諸表!$1:$1048576,MATCH($D35,財務諸表!$A:$A,0),AG$1)))</f>
        <v>64760</v>
      </c>
      <c r="AH35" s="56">
        <f>IF(ISERROR(INDEX(財務諸表!$1:$1048576,MATCH($D35,財務諸表!$A:$A,0),AH$1)),IF(ISERROR(INDEX(財務諸表!$1:$1048576,MATCH($E35,財務諸表!$A:$A,0),AH$1)),0,INDEX(財務諸表!$1:$1048576,MATCH($E35,財務諸表!$A:$A,0),AH$1)),IF(INDEX(財務諸表!$1:$1048576,MATCH($D35,財務諸表!$A:$A,0),AH$1)="", IF(ISERROR(INDEX(財務諸表!$1:$1048576,MATCH($E35,財務諸表!$A:$A,0),AH$1)),0,INDEX(財務諸表!$1:$1048576,MATCH($E35,財務諸表!$A:$A,0),AH$1)), INDEX(財務諸表!$1:$1048576,MATCH($D35,財務諸表!$A:$A,0),AH$1)))</f>
        <v>73957</v>
      </c>
      <c r="AI35" s="56">
        <f>IF(ISERROR(INDEX(財務諸表!$1:$1048576,MATCH($D35,財務諸表!$A:$A,0),AI$1)),IF(ISERROR(INDEX(財務諸表!$1:$1048576,MATCH($E35,財務諸表!$A:$A,0),AI$1)),0,INDEX(財務諸表!$1:$1048576,MATCH($E35,財務諸表!$A:$A,0),AI$1)),IF(INDEX(財務諸表!$1:$1048576,MATCH($D35,財務諸表!$A:$A,0),AI$1)="", IF(ISERROR(INDEX(財務諸表!$1:$1048576,MATCH($E35,財務諸表!$A:$A,0),AI$1)),0,INDEX(財務諸表!$1:$1048576,MATCH($E35,財務諸表!$A:$A,0),AI$1)), INDEX(財務諸表!$1:$1048576,MATCH($D35,財務諸表!$A:$A,0),AI$1)))</f>
        <v>70830</v>
      </c>
      <c r="AJ35" s="56">
        <f>IF(ISERROR(INDEX(財務諸表!$1:$1048576,MATCH($D35,財務諸表!$A:$A,0),AJ$1)),IF(ISERROR(INDEX(財務諸表!$1:$1048576,MATCH($E35,財務諸表!$A:$A,0),AJ$1)),0,INDEX(財務諸表!$1:$1048576,MATCH($E35,財務諸表!$A:$A,0),AJ$1)),IF(INDEX(財務諸表!$1:$1048576,MATCH($D35,財務諸表!$A:$A,0),AJ$1)="", IF(ISERROR(INDEX(財務諸表!$1:$1048576,MATCH($E35,財務諸表!$A:$A,0),AJ$1)),0,INDEX(財務諸表!$1:$1048576,MATCH($E35,財務諸表!$A:$A,0),AJ$1)), INDEX(財務諸表!$1:$1048576,MATCH($D35,財務諸表!$A:$A,0),AJ$1)))</f>
        <v>68115</v>
      </c>
      <c r="AK35" s="56"/>
    </row>
    <row r="36" spans="1:37" s="54" customFormat="1">
      <c r="A36" s="53"/>
      <c r="B36" s="54" t="s">
        <v>308</v>
      </c>
      <c r="C36" s="55" t="s">
        <v>364</v>
      </c>
      <c r="D36" s="54" t="s">
        <v>189</v>
      </c>
      <c r="E36" s="55" t="s">
        <v>313</v>
      </c>
      <c r="F36" s="56">
        <f>IF(ISERROR(-INDEX(財務諸表!$1:$1048576,MATCH($D36,財務諸表!$A:$A,0),F$1)),IF(ISERROR(-INDEX(財務諸表!$1:$1048576,MATCH($E36,財務諸表!$A:$A,0),F$1)),0,-INDEX(財務諸表!$1:$1048576,MATCH($E36,財務諸表!$A:$A,0),F$1)),IF(-INDEX(財務諸表!$1:$1048576,MATCH($D36,財務諸表!$A:$A,0),F$1)="", IF(ISERROR(-INDEX(財務諸表!$1:$1048576,MATCH($E36,財務諸表!$A:$A,0),F$1)),0,-INDEX(財務諸表!$1:$1048576,MATCH($E36,財務諸表!$A:$A,0),F$1)), -INDEX(財務諸表!$1:$1048576,MATCH($D36,財務諸表!$A:$A,0),F$1)))</f>
        <v>37882</v>
      </c>
      <c r="G36" s="56">
        <f>IF(ISERROR(-INDEX(財務諸表!$1:$1048576,MATCH($D36,財務諸表!$A:$A,0),G$1)),IF(ISERROR(-INDEX(財務諸表!$1:$1048576,MATCH($E36,財務諸表!$A:$A,0),G$1)),0,-INDEX(財務諸表!$1:$1048576,MATCH($E36,財務諸表!$A:$A,0),G$1)),IF(-INDEX(財務諸表!$1:$1048576,MATCH($D36,財務諸表!$A:$A,0),G$1)="", IF(ISERROR(-INDEX(財務諸表!$1:$1048576,MATCH($E36,財務諸表!$A:$A,0),G$1)),0,-INDEX(財務諸表!$1:$1048576,MATCH($E36,財務諸表!$A:$A,0),G$1)), -INDEX(財務諸表!$1:$1048576,MATCH($D36,財務諸表!$A:$A,0),G$1)))</f>
        <v>42845</v>
      </c>
      <c r="H36" s="56">
        <f>IF(ISERROR(-INDEX(財務諸表!$1:$1048576,MATCH($D36,財務諸表!$A:$A,0),H$1)),IF(ISERROR(-INDEX(財務諸表!$1:$1048576,MATCH($E36,財務諸表!$A:$A,0),H$1)),0,-INDEX(財務諸表!$1:$1048576,MATCH($E36,財務諸表!$A:$A,0),H$1)),IF(-INDEX(財務諸表!$1:$1048576,MATCH($D36,財務諸表!$A:$A,0),H$1)="", IF(ISERROR(-INDEX(財務諸表!$1:$1048576,MATCH($E36,財務諸表!$A:$A,0),H$1)),0,-INDEX(財務諸表!$1:$1048576,MATCH($E36,財務諸表!$A:$A,0),H$1)), -INDEX(財務諸表!$1:$1048576,MATCH($D36,財務諸表!$A:$A,0),H$1)))</f>
        <v>17788</v>
      </c>
      <c r="I36" s="56">
        <f>IF(ISERROR(-INDEX(財務諸表!$1:$1048576,MATCH($D36,財務諸表!$A:$A,0),I$1)),IF(ISERROR(-INDEX(財務諸表!$1:$1048576,MATCH($E36,財務諸表!$A:$A,0),I$1)),0,-INDEX(財務諸表!$1:$1048576,MATCH($E36,財務諸表!$A:$A,0),I$1)),IF(-INDEX(財務諸表!$1:$1048576,MATCH($D36,財務諸表!$A:$A,0),I$1)="", IF(ISERROR(-INDEX(財務諸表!$1:$1048576,MATCH($E36,財務諸表!$A:$A,0),I$1)),0,-INDEX(財務諸表!$1:$1048576,MATCH($E36,財務諸表!$A:$A,0),I$1)), -INDEX(財務諸表!$1:$1048576,MATCH($D36,財務諸表!$A:$A,0),I$1)))</f>
        <v>12412</v>
      </c>
      <c r="J36" s="56">
        <f>IF(ISERROR(-INDEX(財務諸表!$1:$1048576,MATCH($D36,財務諸表!$A:$A,0),J$1)),IF(ISERROR(-INDEX(財務諸表!$1:$1048576,MATCH($E36,財務諸表!$A:$A,0),J$1)),0,-INDEX(財務諸表!$1:$1048576,MATCH($E36,財務諸表!$A:$A,0),J$1)),IF(-INDEX(財務諸表!$1:$1048576,MATCH($D36,財務諸表!$A:$A,0),J$1)="", IF(ISERROR(-INDEX(財務諸表!$1:$1048576,MATCH($E36,財務諸表!$A:$A,0),J$1)),0,-INDEX(財務諸表!$1:$1048576,MATCH($E36,財務諸表!$A:$A,0),J$1)), -INDEX(財務諸表!$1:$1048576,MATCH($D36,財務諸表!$A:$A,0),J$1)))</f>
        <v>13130</v>
      </c>
      <c r="K36" s="56">
        <f>IF(ISERROR(-INDEX(財務諸表!$1:$1048576,MATCH($D36,財務諸表!$A:$A,0),K$1)),IF(ISERROR(-INDEX(財務諸表!$1:$1048576,MATCH($E36,財務諸表!$A:$A,0),K$1)),0,-INDEX(財務諸表!$1:$1048576,MATCH($E36,財務諸表!$A:$A,0),K$1)),IF(-INDEX(財務諸表!$1:$1048576,MATCH($D36,財務諸表!$A:$A,0),K$1)="", IF(ISERROR(-INDEX(財務諸表!$1:$1048576,MATCH($E36,財務諸表!$A:$A,0),K$1)),0,-INDEX(財務諸表!$1:$1048576,MATCH($E36,財務諸表!$A:$A,0),K$1)), -INDEX(財務諸表!$1:$1048576,MATCH($D36,財務諸表!$A:$A,0),K$1)))</f>
        <v>23099</v>
      </c>
      <c r="L36" s="56"/>
      <c r="M36" s="56"/>
      <c r="N36" s="56"/>
      <c r="O36" s="57"/>
      <c r="P36" s="56">
        <f>IF(ISERROR(-INDEX(財務諸表!$1:$1048576,MATCH($D36,財務諸表!$A:$A,0),P$1)),IF(ISERROR(-INDEX(財務諸表!$1:$1048576,MATCH($E36,財務諸表!$A:$A,0),P$1)),0,-INDEX(財務諸表!$1:$1048576,MATCH($E36,財務諸表!$A:$A,0),P$1)),IF(-INDEX(財務諸表!$1:$1048576,MATCH($D36,財務諸表!$A:$A,0),P$1)="", IF(ISERROR(-INDEX(財務諸表!$1:$1048576,MATCH($E36,財務諸表!$A:$A,0),P$1)),0,-INDEX(財務諸表!$1:$1048576,MATCH($E36,財務諸表!$A:$A,0),P$1)), -INDEX(財務諸表!$1:$1048576,MATCH($D36,財務諸表!$A:$A,0),P$1)))</f>
        <v>13750</v>
      </c>
      <c r="Q36" s="56">
        <f>IF(ISERROR(-INDEX(財務諸表!$1:$1048576,MATCH($D36,財務諸表!$A:$A,0),Q$1)),IF(ISERROR(-INDEX(財務諸表!$1:$1048576,MATCH($E36,財務諸表!$A:$A,0),Q$1)),0,-INDEX(財務諸表!$1:$1048576,MATCH($E36,財務諸表!$A:$A,0),Q$1)),IF(-INDEX(財務諸表!$1:$1048576,MATCH($D36,財務諸表!$A:$A,0),Q$1)="", IF(ISERROR(-INDEX(財務諸表!$1:$1048576,MATCH($E36,財務諸表!$A:$A,0),Q$1)),0,-INDEX(財務諸表!$1:$1048576,MATCH($E36,財務諸表!$A:$A,0),Q$1)), -INDEX(財務諸表!$1:$1048576,MATCH($D36,財務諸表!$A:$A,0),Q$1)))</f>
        <v>13459</v>
      </c>
      <c r="R36" s="56">
        <f>IF(ISERROR(-INDEX(財務諸表!$1:$1048576,MATCH($D36,財務諸表!$A:$A,0),R$1)),IF(ISERROR(-INDEX(財務諸表!$1:$1048576,MATCH($E36,財務諸表!$A:$A,0),R$1)),0,-INDEX(財務諸表!$1:$1048576,MATCH($E36,財務諸表!$A:$A,0),R$1)),IF(-INDEX(財務諸表!$1:$1048576,MATCH($D36,財務諸表!$A:$A,0),R$1)="", IF(ISERROR(-INDEX(財務諸表!$1:$1048576,MATCH($E36,財務諸表!$A:$A,0),R$1)),0,-INDEX(財務諸表!$1:$1048576,MATCH($E36,財務諸表!$A:$A,0),R$1)), -INDEX(財務諸表!$1:$1048576,MATCH($D36,財務諸表!$A:$A,0),R$1)))</f>
        <v>7609</v>
      </c>
      <c r="S36" s="56">
        <f>IF(ISERROR(-INDEX(財務諸表!$1:$1048576,MATCH($D36,財務諸表!$A:$A,0),S$1)),IF(ISERROR(-INDEX(財務諸表!$1:$1048576,MATCH($E36,財務諸表!$A:$A,0),S$1)),0,-INDEX(財務諸表!$1:$1048576,MATCH($E36,財務諸表!$A:$A,0),S$1)),IF(-INDEX(財務諸表!$1:$1048576,MATCH($D36,財務諸表!$A:$A,0),S$1)="", IF(ISERROR(-INDEX(財務諸表!$1:$1048576,MATCH($E36,財務諸表!$A:$A,0),S$1)),0,-INDEX(財務諸表!$1:$1048576,MATCH($E36,財務諸表!$A:$A,0),S$1)), -INDEX(財務諸表!$1:$1048576,MATCH($D36,財務諸表!$A:$A,0),S$1)))</f>
        <v>5460</v>
      </c>
      <c r="T36" s="56">
        <f>IF(ISERROR(-INDEX(財務諸表!$1:$1048576,MATCH($D36,財務諸表!$A:$A,0),T$1)),IF(ISERROR(-INDEX(財務諸表!$1:$1048576,MATCH($E36,財務諸表!$A:$A,0),T$1)),0,-INDEX(財務諸表!$1:$1048576,MATCH($E36,財務諸表!$A:$A,0),T$1)),IF(-INDEX(財務諸表!$1:$1048576,MATCH($D36,財務諸表!$A:$A,0),T$1)="", IF(ISERROR(-INDEX(財務諸表!$1:$1048576,MATCH($E36,財務諸表!$A:$A,0),T$1)),0,-INDEX(財務諸表!$1:$1048576,MATCH($E36,財務諸表!$A:$A,0),T$1)), -INDEX(財務諸表!$1:$1048576,MATCH($D36,財務諸表!$A:$A,0),T$1)))</f>
        <v>5642</v>
      </c>
      <c r="U36" s="56">
        <f>IF(ISERROR(-INDEX(財務諸表!$1:$1048576,MATCH($D36,財務諸表!$A:$A,0),U$1)),IF(ISERROR(-INDEX(財務諸表!$1:$1048576,MATCH($E36,財務諸表!$A:$A,0),U$1)),0,-INDEX(財務諸表!$1:$1048576,MATCH($E36,財務諸表!$A:$A,0),U$1)),IF(-INDEX(財務諸表!$1:$1048576,MATCH($D36,財務諸表!$A:$A,0),U$1)="", IF(ISERROR(-INDEX(財務諸表!$1:$1048576,MATCH($E36,財務諸表!$A:$A,0),U$1)),0,-INDEX(財務諸表!$1:$1048576,MATCH($E36,財務諸表!$A:$A,0),U$1)), -INDEX(財務諸表!$1:$1048576,MATCH($D36,財務諸表!$A:$A,0),U$1)))</f>
        <v>3681</v>
      </c>
      <c r="V36" s="56">
        <f>IF(ISERROR(-INDEX(財務諸表!$1:$1048576,MATCH($D36,財務諸表!$A:$A,0),V$1)),IF(ISERROR(-INDEX(財務諸表!$1:$1048576,MATCH($E36,財務諸表!$A:$A,0),V$1)),0,-INDEX(財務諸表!$1:$1048576,MATCH($E36,財務諸表!$A:$A,0),V$1)),IF(-INDEX(財務諸表!$1:$1048576,MATCH($D36,財務諸表!$A:$A,0),V$1)="", IF(ISERROR(-INDEX(財務諸表!$1:$1048576,MATCH($E36,財務諸表!$A:$A,0),V$1)),0,-INDEX(財務諸表!$1:$1048576,MATCH($E36,財務諸表!$A:$A,0),V$1)), -INDEX(財務諸表!$1:$1048576,MATCH($D36,財務諸表!$A:$A,0),V$1)))</f>
        <v>3005</v>
      </c>
      <c r="W36" s="56">
        <f>IF(ISERROR(-INDEX(財務諸表!$1:$1048576,MATCH($D36,財務諸表!$A:$A,0),W$1)),IF(ISERROR(-INDEX(財務諸表!$1:$1048576,MATCH($E36,財務諸表!$A:$A,0),W$1)),0,-INDEX(財務諸表!$1:$1048576,MATCH($E36,財務諸表!$A:$A,0),W$1)),IF(-INDEX(財務諸表!$1:$1048576,MATCH($D36,財務諸表!$A:$A,0),W$1)="", IF(ISERROR(-INDEX(財務諸表!$1:$1048576,MATCH($E36,財務諸表!$A:$A,0),W$1)),0,-INDEX(財務諸表!$1:$1048576,MATCH($E36,財務諸表!$A:$A,0),W$1)), -INDEX(財務諸表!$1:$1048576,MATCH($D36,財務諸表!$A:$A,0),W$1)))</f>
        <v>2700</v>
      </c>
      <c r="X36" s="56">
        <f>IF(ISERROR(-INDEX(財務諸表!$1:$1048576,MATCH($D36,財務諸表!$A:$A,0),X$1)),IF(ISERROR(-INDEX(財務諸表!$1:$1048576,MATCH($E36,財務諸表!$A:$A,0),X$1)),0,-INDEX(財務諸表!$1:$1048576,MATCH($E36,財務諸表!$A:$A,0),X$1)),IF(-INDEX(財務諸表!$1:$1048576,MATCH($D36,財務諸表!$A:$A,0),X$1)="", IF(ISERROR(-INDEX(財務諸表!$1:$1048576,MATCH($E36,財務諸表!$A:$A,0),X$1)),0,-INDEX(財務諸表!$1:$1048576,MATCH($E36,財務諸表!$A:$A,0),X$1)), -INDEX(財務諸表!$1:$1048576,MATCH($D36,財務諸表!$A:$A,0),X$1)))</f>
        <v>3034</v>
      </c>
      <c r="Y36" s="56">
        <f>IF(ISERROR(-INDEX(財務諸表!$1:$1048576,MATCH($D36,財務諸表!$A:$A,0),Y$1)),IF(ISERROR(-INDEX(財務諸表!$1:$1048576,MATCH($E36,財務諸表!$A:$A,0),Y$1)),0,-INDEX(財務諸表!$1:$1048576,MATCH($E36,財務諸表!$A:$A,0),Y$1)),IF(-INDEX(財務諸表!$1:$1048576,MATCH($D36,財務諸表!$A:$A,0),Y$1)="", IF(ISERROR(-INDEX(財務諸表!$1:$1048576,MATCH($E36,財務諸表!$A:$A,0),Y$1)),0,-INDEX(財務諸表!$1:$1048576,MATCH($E36,財務諸表!$A:$A,0),Y$1)), -INDEX(財務諸表!$1:$1048576,MATCH($D36,財務諸表!$A:$A,0),Y$1)))</f>
        <v>3296</v>
      </c>
      <c r="Z36" s="56">
        <f>IF(ISERROR(-INDEX(財務諸表!$1:$1048576,MATCH($D36,財務諸表!$A:$A,0),Z$1)),IF(ISERROR(-INDEX(財務諸表!$1:$1048576,MATCH($E36,財務諸表!$A:$A,0),Z$1)),0,-INDEX(財務諸表!$1:$1048576,MATCH($E36,財務諸表!$A:$A,0),Z$1)),IF(-INDEX(財務諸表!$1:$1048576,MATCH($D36,財務諸表!$A:$A,0),Z$1)="", IF(ISERROR(-INDEX(財務諸表!$1:$1048576,MATCH($E36,財務諸表!$A:$A,0),Z$1)),0,-INDEX(財務諸表!$1:$1048576,MATCH($E36,財務諸表!$A:$A,0),Z$1)), -INDEX(財務諸表!$1:$1048576,MATCH($D36,財務諸表!$A:$A,0),Z$1)))</f>
        <v>3382</v>
      </c>
      <c r="AA36" s="56">
        <f>IF(ISERROR(-INDEX(財務諸表!$1:$1048576,MATCH($D36,財務諸表!$A:$A,0),AA$1)),IF(ISERROR(-INDEX(財務諸表!$1:$1048576,MATCH($E36,財務諸表!$A:$A,0),AA$1)),0,-INDEX(財務諸表!$1:$1048576,MATCH($E36,財務諸表!$A:$A,0),AA$1)),IF(-INDEX(財務諸表!$1:$1048576,MATCH($D36,財務諸表!$A:$A,0),AA$1)="", IF(ISERROR(-INDEX(財務諸表!$1:$1048576,MATCH($E36,財務諸表!$A:$A,0),AA$1)),0,-INDEX(財務諸表!$1:$1048576,MATCH($E36,財務諸表!$A:$A,0),AA$1)), -INDEX(財務諸表!$1:$1048576,MATCH($D36,財務諸表!$A:$A,0),AA$1)))</f>
        <v>2546</v>
      </c>
      <c r="AB36" s="56">
        <f>IF(ISERROR(-INDEX(財務諸表!$1:$1048576,MATCH($D36,財務諸表!$A:$A,0),AB$1)),IF(ISERROR(-INDEX(財務諸表!$1:$1048576,MATCH($E36,財務諸表!$A:$A,0),AB$1)),0,-INDEX(財務諸表!$1:$1048576,MATCH($E36,財務諸表!$A:$A,0),AB$1)),IF(-INDEX(財務諸表!$1:$1048576,MATCH($D36,財務諸表!$A:$A,0),AB$1)="", IF(ISERROR(-INDEX(財務諸表!$1:$1048576,MATCH($E36,財務諸表!$A:$A,0),AB$1)),0,-INDEX(財務諸表!$1:$1048576,MATCH($E36,財務諸表!$A:$A,0),AB$1)), -INDEX(財務諸表!$1:$1048576,MATCH($D36,財務諸表!$A:$A,0),AB$1)))</f>
        <v>3010</v>
      </c>
      <c r="AC36" s="56">
        <f>IF(ISERROR(-INDEX(財務諸表!$1:$1048576,MATCH($D36,財務諸表!$A:$A,0),AC$1)),IF(ISERROR(-INDEX(財務諸表!$1:$1048576,MATCH($E36,財務諸表!$A:$A,0),AC$1)),0,-INDEX(財務諸表!$1:$1048576,MATCH($E36,財務諸表!$A:$A,0),AC$1)),IF(-INDEX(財務諸表!$1:$1048576,MATCH($D36,財務諸表!$A:$A,0),AC$1)="", IF(ISERROR(-INDEX(財務諸表!$1:$1048576,MATCH($E36,財務諸表!$A:$A,0),AC$1)),0,-INDEX(財務諸表!$1:$1048576,MATCH($E36,財務諸表!$A:$A,0),AC$1)), -INDEX(財務諸表!$1:$1048576,MATCH($D36,財務諸表!$A:$A,0),AC$1)))</f>
        <v>4056</v>
      </c>
      <c r="AD36" s="56">
        <f>IF(ISERROR(-INDEX(財務諸表!$1:$1048576,MATCH($D36,財務諸表!$A:$A,0),AD$1)),IF(ISERROR(-INDEX(財務諸表!$1:$1048576,MATCH($E36,財務諸表!$A:$A,0),AD$1)),0,-INDEX(財務諸表!$1:$1048576,MATCH($E36,財務諸表!$A:$A,0),AD$1)),IF(-INDEX(財務諸表!$1:$1048576,MATCH($D36,財務諸表!$A:$A,0),AD$1)="", IF(ISERROR(-INDEX(財務諸表!$1:$1048576,MATCH($E36,財務諸表!$A:$A,0),AD$1)),0,-INDEX(財務諸表!$1:$1048576,MATCH($E36,財務諸表!$A:$A,0),AD$1)), -INDEX(財務諸表!$1:$1048576,MATCH($D36,財務諸表!$A:$A,0),AD$1)))</f>
        <v>3518</v>
      </c>
      <c r="AE36" s="56">
        <f>IF(ISERROR(-INDEX(財務諸表!$1:$1048576,MATCH($D36,財務諸表!$A:$A,0),AE$1)),IF(ISERROR(-INDEX(財務諸表!$1:$1048576,MATCH($E36,財務諸表!$A:$A,0),AE$1)),0,-INDEX(財務諸表!$1:$1048576,MATCH($E36,財務諸表!$A:$A,0),AE$1)),IF(-INDEX(財務諸表!$1:$1048576,MATCH($D36,財務諸表!$A:$A,0),AE$1)="", IF(ISERROR(-INDEX(財務諸表!$1:$1048576,MATCH($E36,財務諸表!$A:$A,0),AE$1)),0,-INDEX(財務諸表!$1:$1048576,MATCH($E36,財務諸表!$A:$A,0),AE$1)), -INDEX(財務諸表!$1:$1048576,MATCH($D36,財務諸表!$A:$A,0),AE$1)))</f>
        <v>2683</v>
      </c>
      <c r="AF36" s="56">
        <f>IF(ISERROR(-INDEX(財務諸表!$1:$1048576,MATCH($D36,財務諸表!$A:$A,0),AF$1)),IF(ISERROR(-INDEX(財務諸表!$1:$1048576,MATCH($E36,財務諸表!$A:$A,0),AF$1)),0,-INDEX(財務諸表!$1:$1048576,MATCH($E36,財務諸表!$A:$A,0),AF$1)),IF(-INDEX(財務諸表!$1:$1048576,MATCH($D36,財務諸表!$A:$A,0),AF$1)="", IF(ISERROR(-INDEX(財務諸表!$1:$1048576,MATCH($E36,財務諸表!$A:$A,0),AF$1)),0,-INDEX(財務諸表!$1:$1048576,MATCH($E36,財務諸表!$A:$A,0),AF$1)), -INDEX(財務諸表!$1:$1048576,MATCH($D36,財務諸表!$A:$A,0),AF$1)))</f>
        <v>6213</v>
      </c>
      <c r="AG36" s="56">
        <f>IF(ISERROR(-INDEX(財務諸表!$1:$1048576,MATCH($D36,財務諸表!$A:$A,0),AG$1)),IF(ISERROR(-INDEX(財務諸表!$1:$1048576,MATCH($E36,財務諸表!$A:$A,0),AG$1)),0,-INDEX(財務諸表!$1:$1048576,MATCH($E36,財務諸表!$A:$A,0),AG$1)),IF(-INDEX(財務諸表!$1:$1048576,MATCH($D36,財務諸表!$A:$A,0),AG$1)="", IF(ISERROR(-INDEX(財務諸表!$1:$1048576,MATCH($E36,財務諸表!$A:$A,0),AG$1)),0,-INDEX(財務諸表!$1:$1048576,MATCH($E36,財務諸表!$A:$A,0),AG$1)), -INDEX(財務諸表!$1:$1048576,MATCH($D36,財務諸表!$A:$A,0),AG$1)))</f>
        <v>7265</v>
      </c>
      <c r="AH36" s="56">
        <f>IF(ISERROR(-INDEX(財務諸表!$1:$1048576,MATCH($D36,財務諸表!$A:$A,0),AH$1)),IF(ISERROR(-INDEX(財務諸表!$1:$1048576,MATCH($E36,財務諸表!$A:$A,0),AH$1)),0,-INDEX(財務諸表!$1:$1048576,MATCH($E36,財務諸表!$A:$A,0),AH$1)),IF(-INDEX(財務諸表!$1:$1048576,MATCH($D36,財務諸表!$A:$A,0),AH$1)="", IF(ISERROR(-INDEX(財務諸表!$1:$1048576,MATCH($E36,財務諸表!$A:$A,0),AH$1)),0,-INDEX(財務諸表!$1:$1048576,MATCH($E36,財務諸表!$A:$A,0),AH$1)), -INDEX(財務諸表!$1:$1048576,MATCH($D36,財務諸表!$A:$A,0),AH$1)))</f>
        <v>6938</v>
      </c>
      <c r="AI36" s="56">
        <f>IF(ISERROR(-INDEX(財務諸表!$1:$1048576,MATCH($D36,財務諸表!$A:$A,0),AI$1)),IF(ISERROR(-INDEX(財務諸表!$1:$1048576,MATCH($E36,財務諸表!$A:$A,0),AI$1)),0,-INDEX(財務諸表!$1:$1048576,MATCH($E36,財務諸表!$A:$A,0),AI$1)),IF(-INDEX(財務諸表!$1:$1048576,MATCH($D36,財務諸表!$A:$A,0),AI$1)="", IF(ISERROR(-INDEX(財務諸表!$1:$1048576,MATCH($E36,財務諸表!$A:$A,0),AI$1)),0,-INDEX(財務諸表!$1:$1048576,MATCH($E36,財務諸表!$A:$A,0),AI$1)), -INDEX(財務諸表!$1:$1048576,MATCH($D36,財務諸表!$A:$A,0),AI$1)))</f>
        <v>4127</v>
      </c>
      <c r="AJ36" s="56">
        <f>IF(ISERROR(-INDEX(財務諸表!$1:$1048576,MATCH($D36,財務諸表!$A:$A,0),AJ$1)),IF(ISERROR(-INDEX(財務諸表!$1:$1048576,MATCH($E36,財務諸表!$A:$A,0),AJ$1)),0,-INDEX(財務諸表!$1:$1048576,MATCH($E36,財務諸表!$A:$A,0),AJ$1)),IF(-INDEX(財務諸表!$1:$1048576,MATCH($D36,財務諸表!$A:$A,0),AJ$1)="", IF(ISERROR(-INDEX(財務諸表!$1:$1048576,MATCH($E36,財務諸表!$A:$A,0),AJ$1)),0,-INDEX(財務諸表!$1:$1048576,MATCH($E36,財務諸表!$A:$A,0),AJ$1)), -INDEX(財務諸表!$1:$1048576,MATCH($D36,財務諸表!$A:$A,0),AJ$1)))</f>
        <v>6237</v>
      </c>
      <c r="AK36" s="56"/>
    </row>
    <row r="37" spans="1:37" s="54" customFormat="1">
      <c r="A37" s="53"/>
      <c r="B37" s="54" t="s">
        <v>308</v>
      </c>
      <c r="C37" s="55" t="s">
        <v>365</v>
      </c>
      <c r="D37" s="54" t="s">
        <v>366</v>
      </c>
      <c r="E37" s="55" t="s">
        <v>313</v>
      </c>
      <c r="F37" s="56">
        <f>IF(ISERROR(INDEX(財務諸表!$1:$1048576,MATCH($D37,財務諸表!$A:$A,0),F$1)),IF(ISERROR(INDEX(財務諸表!$1:$1048576,MATCH($E37,財務諸表!$A:$A,0),F$1)),0,INDEX(財務諸表!$1:$1048576,MATCH($E37,財務諸表!$A:$A,0),F$1)),IF(INDEX(財務諸表!$1:$1048576,MATCH($D37,財務諸表!$A:$A,0),F$1)="", IF(ISERROR(INDEX(財務諸表!$1:$1048576,MATCH($E37,財務諸表!$A:$A,0),F$1)),0,INDEX(財務諸表!$1:$1048576,MATCH($E37,財務諸表!$A:$A,0),F$1)), INDEX(財務諸表!$1:$1048576,MATCH($D37,財務諸表!$A:$A,0),F$1)))</f>
        <v>28091</v>
      </c>
      <c r="G37" s="56">
        <f>IF(ISERROR(INDEX(財務諸表!$1:$1048576,MATCH($D37,財務諸表!$A:$A,0),G$1)),IF(ISERROR(INDEX(財務諸表!$1:$1048576,MATCH($E37,財務諸表!$A:$A,0),G$1)),0,INDEX(財務諸表!$1:$1048576,MATCH($E37,財務諸表!$A:$A,0),G$1)),IF(INDEX(財務諸表!$1:$1048576,MATCH($D37,財務諸表!$A:$A,0),G$1)="", IF(ISERROR(INDEX(財務諸表!$1:$1048576,MATCH($E37,財務諸表!$A:$A,0),G$1)),0,INDEX(財務諸表!$1:$1048576,MATCH($E37,財務諸表!$A:$A,0),G$1)), INDEX(財務諸表!$1:$1048576,MATCH($D37,財務諸表!$A:$A,0),G$1)))</f>
        <v>31016</v>
      </c>
      <c r="H37" s="56">
        <f>IF(ISERROR(INDEX(財務諸表!$1:$1048576,MATCH($D37,財務諸表!$A:$A,0),H$1)),IF(ISERROR(INDEX(財務諸表!$1:$1048576,MATCH($E37,財務諸表!$A:$A,0),H$1)),0,INDEX(財務諸表!$1:$1048576,MATCH($E37,財務諸表!$A:$A,0),H$1)),IF(INDEX(財務諸表!$1:$1048576,MATCH($D37,財務諸表!$A:$A,0),H$1)="", IF(ISERROR(INDEX(財務諸表!$1:$1048576,MATCH($E37,財務諸表!$A:$A,0),H$1)),0,INDEX(財務諸表!$1:$1048576,MATCH($E37,財務諸表!$A:$A,0),H$1)), INDEX(財務諸表!$1:$1048576,MATCH($D37,財務諸表!$A:$A,0),H$1)))</f>
        <v>37750</v>
      </c>
      <c r="I37" s="56">
        <f>IF(ISERROR(INDEX(財務諸表!$1:$1048576,MATCH($D37,財務諸表!$A:$A,0),I$1)),IF(ISERROR(INDEX(財務諸表!$1:$1048576,MATCH($E37,財務諸表!$A:$A,0),I$1)),0,INDEX(財務諸表!$1:$1048576,MATCH($E37,財務諸表!$A:$A,0),I$1)),IF(INDEX(財務諸表!$1:$1048576,MATCH($D37,財務諸表!$A:$A,0),I$1)="", IF(ISERROR(INDEX(財務諸表!$1:$1048576,MATCH($E37,財務諸表!$A:$A,0),I$1)),0,INDEX(財務諸表!$1:$1048576,MATCH($E37,財務諸表!$A:$A,0),I$1)), INDEX(財務諸表!$1:$1048576,MATCH($D37,財務諸表!$A:$A,0),I$1)))</f>
        <v>33680</v>
      </c>
      <c r="J37" s="56">
        <f>IF(ISERROR(INDEX(財務諸表!$1:$1048576,MATCH($D37,財務諸表!$A:$A,0),J$1)),IF(ISERROR(INDEX(財務諸表!$1:$1048576,MATCH($E37,財務諸表!$A:$A,0),J$1)),0,INDEX(財務諸表!$1:$1048576,MATCH($E37,財務諸表!$A:$A,0),J$1)),IF(INDEX(財務諸表!$1:$1048576,MATCH($D37,財務諸表!$A:$A,0),J$1)="", IF(ISERROR(INDEX(財務諸表!$1:$1048576,MATCH($E37,財務諸表!$A:$A,0),J$1)),0,INDEX(財務諸表!$1:$1048576,MATCH($E37,財務諸表!$A:$A,0),J$1)), INDEX(財務諸表!$1:$1048576,MATCH($D37,財務諸表!$A:$A,0),J$1)))</f>
        <v>30273</v>
      </c>
      <c r="K37" s="56">
        <f>IF(ISERROR(INDEX(財務諸表!$1:$1048576,MATCH($D37,財務諸表!$A:$A,0),K$1)),IF(ISERROR(INDEX(財務諸表!$1:$1048576,MATCH($E37,財務諸表!$A:$A,0),K$1)),0,INDEX(財務諸表!$1:$1048576,MATCH($E37,財務諸表!$A:$A,0),K$1)),IF(INDEX(財務諸表!$1:$1048576,MATCH($D37,財務諸表!$A:$A,0),K$1)="", IF(ISERROR(INDEX(財務諸表!$1:$1048576,MATCH($E37,財務諸表!$A:$A,0),K$1)),0,INDEX(財務諸表!$1:$1048576,MATCH($E37,財務諸表!$A:$A,0),K$1)), INDEX(財務諸表!$1:$1048576,MATCH($D37,財務諸表!$A:$A,0),K$1)))</f>
        <v>30211</v>
      </c>
      <c r="L37" s="56"/>
      <c r="M37" s="56"/>
      <c r="N37" s="56"/>
      <c r="O37" s="57"/>
      <c r="P37" s="56">
        <f>IF(ISERROR(INDEX(財務諸表!$1:$1048576,MATCH($D37,財務諸表!$A:$A,0),P$1)),IF(ISERROR(INDEX(財務諸表!$1:$1048576,MATCH($E37,財務諸表!$A:$A,0),P$1)),0,INDEX(財務諸表!$1:$1048576,MATCH($E37,財務諸表!$A:$A,0),P$1)),IF(INDEX(財務諸表!$1:$1048576,MATCH($D37,財務諸表!$A:$A,0),P$1)="", IF(ISERROR(INDEX(財務諸表!$1:$1048576,MATCH($E37,財務諸表!$A:$A,0),P$1)),0,INDEX(財務諸表!$1:$1048576,MATCH($E37,財務諸表!$A:$A,0),P$1)), INDEX(財務諸表!$1:$1048576,MATCH($D37,財務諸表!$A:$A,0),P$1)))</f>
        <v>7662</v>
      </c>
      <c r="Q37" s="56">
        <f>IF(ISERROR(INDEX(財務諸表!$1:$1048576,MATCH($D37,財務諸表!$A:$A,0),Q$1)),IF(ISERROR(INDEX(財務諸表!$1:$1048576,MATCH($E37,財務諸表!$A:$A,0),Q$1)),0,INDEX(財務諸表!$1:$1048576,MATCH($E37,財務諸表!$A:$A,0),Q$1)),IF(INDEX(財務諸表!$1:$1048576,MATCH($D37,財務諸表!$A:$A,0),Q$1)="", IF(ISERROR(INDEX(財務諸表!$1:$1048576,MATCH($E37,財務諸表!$A:$A,0),Q$1)),0,INDEX(財務諸表!$1:$1048576,MATCH($E37,財務諸表!$A:$A,0),Q$1)), INDEX(財務諸表!$1:$1048576,MATCH($D37,財務諸表!$A:$A,0),Q$1)))</f>
        <v>7927</v>
      </c>
      <c r="R37" s="56">
        <f>IF(ISERROR(INDEX(財務諸表!$1:$1048576,MATCH($D37,財務諸表!$A:$A,0),R$1)),IF(ISERROR(INDEX(財務諸表!$1:$1048576,MATCH($E37,財務諸表!$A:$A,0),R$1)),0,INDEX(財務諸表!$1:$1048576,MATCH($E37,財務諸表!$A:$A,0),R$1)),IF(INDEX(財務諸表!$1:$1048576,MATCH($D37,財務諸表!$A:$A,0),R$1)="", IF(ISERROR(INDEX(財務諸表!$1:$1048576,MATCH($E37,財務諸表!$A:$A,0),R$1)),0,INDEX(財務諸表!$1:$1048576,MATCH($E37,財務諸表!$A:$A,0),R$1)), INDEX(財務諸表!$1:$1048576,MATCH($D37,財務諸表!$A:$A,0),R$1)))</f>
        <v>7920</v>
      </c>
      <c r="S37" s="56">
        <f>IF(ISERROR(INDEX(財務諸表!$1:$1048576,MATCH($D37,財務諸表!$A:$A,0),S$1)),IF(ISERROR(INDEX(財務諸表!$1:$1048576,MATCH($E37,財務諸表!$A:$A,0),S$1)),0,INDEX(財務諸表!$1:$1048576,MATCH($E37,財務諸表!$A:$A,0),S$1)),IF(INDEX(財務諸表!$1:$1048576,MATCH($D37,財務諸表!$A:$A,0),S$1)="", IF(ISERROR(INDEX(財務諸表!$1:$1048576,MATCH($E37,財務諸表!$A:$A,0),S$1)),0,INDEX(財務諸表!$1:$1048576,MATCH($E37,財務諸表!$A:$A,0),S$1)), INDEX(財務諸表!$1:$1048576,MATCH($D37,財務諸表!$A:$A,0),S$1)))</f>
        <v>9711</v>
      </c>
      <c r="T37" s="56">
        <f>IF(ISERROR(INDEX(財務諸表!$1:$1048576,MATCH($D37,財務諸表!$A:$A,0),T$1)),IF(ISERROR(INDEX(財務諸表!$1:$1048576,MATCH($E37,財務諸表!$A:$A,0),T$1)),0,INDEX(財務諸表!$1:$1048576,MATCH($E37,財務諸表!$A:$A,0),T$1)),IF(INDEX(財務諸表!$1:$1048576,MATCH($D37,財務諸表!$A:$A,0),T$1)="", IF(ISERROR(INDEX(財務諸表!$1:$1048576,MATCH($E37,財務諸表!$A:$A,0),T$1)),0,INDEX(財務諸表!$1:$1048576,MATCH($E37,財務諸表!$A:$A,0),T$1)), INDEX(財務諸表!$1:$1048576,MATCH($D37,財務諸表!$A:$A,0),T$1)))</f>
        <v>9412</v>
      </c>
      <c r="U37" s="56">
        <f>IF(ISERROR(INDEX(財務諸表!$1:$1048576,MATCH($D37,財務諸表!$A:$A,0),U$1)),IF(ISERROR(INDEX(財務諸表!$1:$1048576,MATCH($E37,財務諸表!$A:$A,0),U$1)),0,INDEX(財務諸表!$1:$1048576,MATCH($E37,財務諸表!$A:$A,0),U$1)),IF(INDEX(財務諸表!$1:$1048576,MATCH($D37,財務諸表!$A:$A,0),U$1)="", IF(ISERROR(INDEX(財務諸表!$1:$1048576,MATCH($E37,財務諸表!$A:$A,0),U$1)),0,INDEX(財務諸表!$1:$1048576,MATCH($E37,財務諸表!$A:$A,0),U$1)), INDEX(財務諸表!$1:$1048576,MATCH($D37,財務諸表!$A:$A,0),U$1)))</f>
        <v>9340</v>
      </c>
      <c r="V37" s="56">
        <f>IF(ISERROR(INDEX(財務諸表!$1:$1048576,MATCH($D37,財務諸表!$A:$A,0),V$1)),IF(ISERROR(INDEX(財務諸表!$1:$1048576,MATCH($E37,財務諸表!$A:$A,0),V$1)),0,INDEX(財務諸表!$1:$1048576,MATCH($E37,財務諸表!$A:$A,0),V$1)),IF(INDEX(財務諸表!$1:$1048576,MATCH($D37,財務諸表!$A:$A,0),V$1)="", IF(ISERROR(INDEX(財務諸表!$1:$1048576,MATCH($E37,財務諸表!$A:$A,0),V$1)),0,INDEX(財務諸表!$1:$1048576,MATCH($E37,財務諸表!$A:$A,0),V$1)), INDEX(財務諸表!$1:$1048576,MATCH($D37,財務諸表!$A:$A,0),V$1)))</f>
        <v>9287</v>
      </c>
      <c r="W37" s="56">
        <f>IF(ISERROR(INDEX(財務諸表!$1:$1048576,MATCH($D37,財務諸表!$A:$A,0),W$1)),IF(ISERROR(INDEX(財務諸表!$1:$1048576,MATCH($E37,財務諸表!$A:$A,0),W$1)),0,INDEX(財務諸表!$1:$1048576,MATCH($E37,財務諸表!$A:$A,0),W$1)),IF(INDEX(財務諸表!$1:$1048576,MATCH($D37,財務諸表!$A:$A,0),W$1)="", IF(ISERROR(INDEX(財務諸表!$1:$1048576,MATCH($E37,財務諸表!$A:$A,0),W$1)),0,INDEX(財務諸表!$1:$1048576,MATCH($E37,財務諸表!$A:$A,0),W$1)), INDEX(財務諸表!$1:$1048576,MATCH($D37,財務諸表!$A:$A,0),W$1)))</f>
        <v>8096</v>
      </c>
      <c r="X37" s="56">
        <f>IF(ISERROR(INDEX(財務諸表!$1:$1048576,MATCH($D37,財務諸表!$A:$A,0),X$1)),IF(ISERROR(INDEX(財務諸表!$1:$1048576,MATCH($E37,財務諸表!$A:$A,0),X$1)),0,INDEX(財務諸表!$1:$1048576,MATCH($E37,財務諸表!$A:$A,0),X$1)),IF(INDEX(財務諸表!$1:$1048576,MATCH($D37,財務諸表!$A:$A,0),X$1)="", IF(ISERROR(INDEX(財務諸表!$1:$1048576,MATCH($E37,財務諸表!$A:$A,0),X$1)),0,INDEX(財務諸表!$1:$1048576,MATCH($E37,財務諸表!$A:$A,0),X$1)), INDEX(財務諸表!$1:$1048576,MATCH($D37,財務諸表!$A:$A,0),X$1)))</f>
        <v>8253</v>
      </c>
      <c r="Y37" s="56">
        <f>IF(ISERROR(INDEX(財務諸表!$1:$1048576,MATCH($D37,財務諸表!$A:$A,0),Y$1)),IF(ISERROR(INDEX(財務諸表!$1:$1048576,MATCH($E37,財務諸表!$A:$A,0),Y$1)),0,INDEX(財務諸表!$1:$1048576,MATCH($E37,財務諸表!$A:$A,0),Y$1)),IF(INDEX(財務諸表!$1:$1048576,MATCH($D37,財務諸表!$A:$A,0),Y$1)="", IF(ISERROR(INDEX(財務諸表!$1:$1048576,MATCH($E37,財務諸表!$A:$A,0),Y$1)),0,INDEX(財務諸表!$1:$1048576,MATCH($E37,財務諸表!$A:$A,0),Y$1)), INDEX(財務諸表!$1:$1048576,MATCH($D37,財務諸表!$A:$A,0),Y$1)))</f>
        <v>8394</v>
      </c>
      <c r="Z37" s="56">
        <f>IF(ISERROR(INDEX(財務諸表!$1:$1048576,MATCH($D37,財務諸表!$A:$A,0),Z$1)),IF(ISERROR(INDEX(財務諸表!$1:$1048576,MATCH($E37,財務諸表!$A:$A,0),Z$1)),0,INDEX(財務諸表!$1:$1048576,MATCH($E37,財務諸表!$A:$A,0),Z$1)),IF(INDEX(財務諸表!$1:$1048576,MATCH($D37,財務諸表!$A:$A,0),Z$1)="", IF(ISERROR(INDEX(財務諸表!$1:$1048576,MATCH($E37,財務諸表!$A:$A,0),Z$1)),0,INDEX(財務諸表!$1:$1048576,MATCH($E37,財務諸表!$A:$A,0),Z$1)), INDEX(財務諸表!$1:$1048576,MATCH($D37,財務諸表!$A:$A,0),Z$1)))</f>
        <v>8937</v>
      </c>
      <c r="AA37" s="56">
        <f>IF(ISERROR(INDEX(財務諸表!$1:$1048576,MATCH($D37,財務諸表!$A:$A,0),AA$1)),IF(ISERROR(INDEX(財務諸表!$1:$1048576,MATCH($E37,財務諸表!$A:$A,0),AA$1)),0,INDEX(財務諸表!$1:$1048576,MATCH($E37,財務諸表!$A:$A,0),AA$1)),IF(INDEX(財務諸表!$1:$1048576,MATCH($D37,財務諸表!$A:$A,0),AA$1)="", IF(ISERROR(INDEX(財務諸表!$1:$1048576,MATCH($E37,財務諸表!$A:$A,0),AA$1)),0,INDEX(財務諸表!$1:$1048576,MATCH($E37,財務諸表!$A:$A,0),AA$1)), INDEX(財務諸表!$1:$1048576,MATCH($D37,財務諸表!$A:$A,0),AA$1)))</f>
        <v>7646</v>
      </c>
      <c r="AB37" s="56">
        <f>IF(ISERROR(INDEX(財務諸表!$1:$1048576,MATCH($D37,財務諸表!$A:$A,0),AB$1)),IF(ISERROR(INDEX(財務諸表!$1:$1048576,MATCH($E37,財務諸表!$A:$A,0),AB$1)),0,INDEX(財務諸表!$1:$1048576,MATCH($E37,財務諸表!$A:$A,0),AB$1)),IF(INDEX(財務諸表!$1:$1048576,MATCH($D37,財務諸表!$A:$A,0),AB$1)="", IF(ISERROR(INDEX(財務諸表!$1:$1048576,MATCH($E37,財務諸表!$A:$A,0),AB$1)),0,INDEX(財務諸表!$1:$1048576,MATCH($E37,財務諸表!$A:$A,0),AB$1)), INDEX(財務諸表!$1:$1048576,MATCH($D37,財務諸表!$A:$A,0),AB$1)))</f>
        <v>7566</v>
      </c>
      <c r="AC37" s="56">
        <f>IF(ISERROR(INDEX(財務諸表!$1:$1048576,MATCH($D37,財務諸表!$A:$A,0),AC$1)),IF(ISERROR(INDEX(財務諸表!$1:$1048576,MATCH($E37,財務諸表!$A:$A,0),AC$1)),0,INDEX(財務諸表!$1:$1048576,MATCH($E37,財務諸表!$A:$A,0),AC$1)),IF(INDEX(財務諸表!$1:$1048576,MATCH($D37,財務諸表!$A:$A,0),AC$1)="", IF(ISERROR(INDEX(財務諸表!$1:$1048576,MATCH($E37,財務諸表!$A:$A,0),AC$1)),0,INDEX(財務諸表!$1:$1048576,MATCH($E37,財務諸表!$A:$A,0),AC$1)), INDEX(財務諸表!$1:$1048576,MATCH($D37,財務諸表!$A:$A,0),AC$1)))</f>
        <v>7571</v>
      </c>
      <c r="AD37" s="56">
        <f>IF(ISERROR(INDEX(財務諸表!$1:$1048576,MATCH($D37,財務諸表!$A:$A,0),AD$1)),IF(ISERROR(INDEX(財務諸表!$1:$1048576,MATCH($E37,財務諸表!$A:$A,0),AD$1)),0,INDEX(財務諸表!$1:$1048576,MATCH($E37,財務諸表!$A:$A,0),AD$1)),IF(INDEX(財務諸表!$1:$1048576,MATCH($D37,財務諸表!$A:$A,0),AD$1)="", IF(ISERROR(INDEX(財務諸表!$1:$1048576,MATCH($E37,財務諸表!$A:$A,0),AD$1)),0,INDEX(財務諸表!$1:$1048576,MATCH($E37,財務諸表!$A:$A,0),AD$1)), INDEX(財務諸表!$1:$1048576,MATCH($D37,財務諸表!$A:$A,0),AD$1)))</f>
        <v>7490</v>
      </c>
      <c r="AE37" s="56">
        <f>IF(ISERROR(INDEX(財務諸表!$1:$1048576,MATCH($D37,財務諸表!$A:$A,0),AE$1)),IF(ISERROR(INDEX(財務諸表!$1:$1048576,MATCH($E37,財務諸表!$A:$A,0),AE$1)),0,INDEX(財務諸表!$1:$1048576,MATCH($E37,財務諸表!$A:$A,0),AE$1)),IF(INDEX(財務諸表!$1:$1048576,MATCH($D37,財務諸表!$A:$A,0),AE$1)="", IF(ISERROR(INDEX(財務諸表!$1:$1048576,MATCH($E37,財務諸表!$A:$A,0),AE$1)),0,INDEX(財務諸表!$1:$1048576,MATCH($E37,財務諸表!$A:$A,0),AE$1)), INDEX(財務諸表!$1:$1048576,MATCH($D37,財務諸表!$A:$A,0),AE$1)))</f>
        <v>7517</v>
      </c>
      <c r="AF37" s="56">
        <f>IF(ISERROR(INDEX(財務諸表!$1:$1048576,MATCH($D37,財務諸表!$A:$A,0),AF$1)),IF(ISERROR(INDEX(財務諸表!$1:$1048576,MATCH($E37,財務諸表!$A:$A,0),AF$1)),0,INDEX(財務諸表!$1:$1048576,MATCH($E37,財務諸表!$A:$A,0),AF$1)),IF(INDEX(財務諸表!$1:$1048576,MATCH($D37,財務諸表!$A:$A,0),AF$1)="", IF(ISERROR(INDEX(財務諸表!$1:$1048576,MATCH($E37,財務諸表!$A:$A,0),AF$1)),0,INDEX(財務諸表!$1:$1048576,MATCH($E37,財務諸表!$A:$A,0),AF$1)), INDEX(財務諸表!$1:$1048576,MATCH($D37,財務諸表!$A:$A,0),AF$1)))</f>
        <v>7363</v>
      </c>
      <c r="AG37" s="56">
        <f>IF(ISERROR(INDEX(財務諸表!$1:$1048576,MATCH($D37,財務諸表!$A:$A,0),AG$1)),IF(ISERROR(INDEX(財務諸表!$1:$1048576,MATCH($E37,財務諸表!$A:$A,0),AG$1)),0,INDEX(財務諸表!$1:$1048576,MATCH($E37,財務諸表!$A:$A,0),AG$1)),IF(INDEX(財務諸表!$1:$1048576,MATCH($D37,財務諸表!$A:$A,0),AG$1)="", IF(ISERROR(INDEX(財務諸表!$1:$1048576,MATCH($E37,財務諸表!$A:$A,0),AG$1)),0,INDEX(財務諸表!$1:$1048576,MATCH($E37,財務諸表!$A:$A,0),AG$1)), INDEX(財務諸表!$1:$1048576,MATCH($D37,財務諸表!$A:$A,0),AG$1)))</f>
        <v>7631</v>
      </c>
      <c r="AH37" s="56">
        <f>IF(ISERROR(INDEX(財務諸表!$1:$1048576,MATCH($D37,財務諸表!$A:$A,0),AH$1)),IF(ISERROR(INDEX(財務諸表!$1:$1048576,MATCH($E37,財務諸表!$A:$A,0),AH$1)),0,INDEX(財務諸表!$1:$1048576,MATCH($E37,財務諸表!$A:$A,0),AH$1)),IF(INDEX(財務諸表!$1:$1048576,MATCH($D37,財務諸表!$A:$A,0),AH$1)="", IF(ISERROR(INDEX(財務諸表!$1:$1048576,MATCH($E37,財務諸表!$A:$A,0),AH$1)),0,INDEX(財務諸表!$1:$1048576,MATCH($E37,財務諸表!$A:$A,0),AH$1)), INDEX(財務諸表!$1:$1048576,MATCH($D37,財務諸表!$A:$A,0),AH$1)))</f>
        <v>7700</v>
      </c>
      <c r="AI37" s="56">
        <f>IF(ISERROR(INDEX(財務諸表!$1:$1048576,MATCH($D37,財務諸表!$A:$A,0),AI$1)),IF(ISERROR(INDEX(財務諸表!$1:$1048576,MATCH($E37,財務諸表!$A:$A,0),AI$1)),0,INDEX(財務諸表!$1:$1048576,MATCH($E37,財務諸表!$A:$A,0),AI$1)),IF(INDEX(財務諸表!$1:$1048576,MATCH($D37,財務諸表!$A:$A,0),AI$1)="", IF(ISERROR(INDEX(財務諸表!$1:$1048576,MATCH($E37,財務諸表!$A:$A,0),AI$1)),0,INDEX(財務諸表!$1:$1048576,MATCH($E37,財務諸表!$A:$A,0),AI$1)), INDEX(財務諸表!$1:$1048576,MATCH($D37,財務諸表!$A:$A,0),AI$1)))</f>
        <v>7653</v>
      </c>
      <c r="AJ37" s="56">
        <f>IF(ISERROR(INDEX(財務諸表!$1:$1048576,MATCH($D37,財務諸表!$A:$A,0),AJ$1)),IF(ISERROR(INDEX(財務諸表!$1:$1048576,MATCH($E37,財務諸表!$A:$A,0),AJ$1)),0,INDEX(財務諸表!$1:$1048576,MATCH($E37,財務諸表!$A:$A,0),AJ$1)),IF(INDEX(財務諸表!$1:$1048576,MATCH($D37,財務諸表!$A:$A,0),AJ$1)="", IF(ISERROR(INDEX(財務諸表!$1:$1048576,MATCH($E37,財務諸表!$A:$A,0),AJ$1)),0,INDEX(財務諸表!$1:$1048576,MATCH($E37,財務諸表!$A:$A,0),AJ$1)), INDEX(財務諸表!$1:$1048576,MATCH($D37,財務諸表!$A:$A,0),AJ$1)))</f>
        <v>8374</v>
      </c>
      <c r="AK37" s="56"/>
    </row>
    <row r="38" spans="1:37" s="107" customFormat="1">
      <c r="A38" s="98"/>
      <c r="B38" s="105"/>
      <c r="C38" s="106" t="s">
        <v>367</v>
      </c>
      <c r="D38" s="107" t="s">
        <v>368</v>
      </c>
      <c r="E38" s="106" t="s">
        <v>313</v>
      </c>
      <c r="F38" s="56">
        <f>IF(ISERROR(INDEX(財務諸表!$1:$1048576,MATCH($D38,財務諸表!$A:$A,0),F$1)),IF(ISERROR(INDEX(財務諸表!$1:$1048576,MATCH($E38,財務諸表!$A:$A,0),F$1)),0,INDEX(財務諸表!$1:$1048576,MATCH($E38,財務諸表!$A:$A,0),F$1)),IF(INDEX(財務諸表!$1:$1048576,MATCH($D38,財務諸表!$A:$A,0),F$1)="", IF(ISERROR(INDEX(財務諸表!$1:$1048576,MATCH($E38,財務諸表!$A:$A,0),F$1)),0,INDEX(財務諸表!$1:$1048576,MATCH($E38,財務諸表!$A:$A,0),F$1)), INDEX(財務諸表!$1:$1048576,MATCH($D38,財務諸表!$A:$A,0),F$1)))</f>
        <v>0</v>
      </c>
      <c r="G38" s="56">
        <f>IF(ISERROR(INDEX(財務諸表!$1:$1048576,MATCH($D38,財務諸表!$A:$A,0),G$1)),IF(ISERROR(INDEX(財務諸表!$1:$1048576,MATCH($E38,財務諸表!$A:$A,0),G$1)),0,INDEX(財務諸表!$1:$1048576,MATCH($E38,財務諸表!$A:$A,0),G$1)),IF(INDEX(財務諸表!$1:$1048576,MATCH($D38,財務諸表!$A:$A,0),G$1)="", IF(ISERROR(INDEX(財務諸表!$1:$1048576,MATCH($E38,財務諸表!$A:$A,0),G$1)),0,INDEX(財務諸表!$1:$1048576,MATCH($E38,財務諸表!$A:$A,0),G$1)), INDEX(財務諸表!$1:$1048576,MATCH($D38,財務諸表!$A:$A,0),G$1)))</f>
        <v>0</v>
      </c>
      <c r="H38" s="56">
        <f>IF(ISERROR(INDEX(財務諸表!$1:$1048576,MATCH($D38,財務諸表!$A:$A,0),H$1)),IF(ISERROR(INDEX(財務諸表!$1:$1048576,MATCH($E38,財務諸表!$A:$A,0),H$1)),0,INDEX(財務諸表!$1:$1048576,MATCH($E38,財務諸表!$A:$A,0),H$1)),IF(INDEX(財務諸表!$1:$1048576,MATCH($D38,財務諸表!$A:$A,0),H$1)="", IF(ISERROR(INDEX(財務諸表!$1:$1048576,MATCH($E38,財務諸表!$A:$A,0),H$1)),0,INDEX(財務諸表!$1:$1048576,MATCH($E38,財務諸表!$A:$A,0),H$1)), INDEX(財務諸表!$1:$1048576,MATCH($D38,財務諸表!$A:$A,0),H$1)))</f>
        <v>0</v>
      </c>
      <c r="I38" s="56">
        <f>IF(ISERROR(INDEX(財務諸表!$1:$1048576,MATCH($D38,財務諸表!$A:$A,0),I$1)),IF(ISERROR(INDEX(財務諸表!$1:$1048576,MATCH($E38,財務諸表!$A:$A,0),I$1)),0,INDEX(財務諸表!$1:$1048576,MATCH($E38,財務諸表!$A:$A,0),I$1)),IF(INDEX(財務諸表!$1:$1048576,MATCH($D38,財務諸表!$A:$A,0),I$1)="", IF(ISERROR(INDEX(財務諸表!$1:$1048576,MATCH($E38,財務諸表!$A:$A,0),I$1)),0,INDEX(財務諸表!$1:$1048576,MATCH($E38,財務諸表!$A:$A,0),I$1)), INDEX(財務諸表!$1:$1048576,MATCH($D38,財務諸表!$A:$A,0),I$1)))</f>
        <v>0</v>
      </c>
      <c r="J38" s="56">
        <f>IF(ISERROR(INDEX(財務諸表!$1:$1048576,MATCH($D38,財務諸表!$A:$A,0),J$1)),IF(ISERROR(INDEX(財務諸表!$1:$1048576,MATCH($E38,財務諸表!$A:$A,0),J$1)),0,INDEX(財務諸表!$1:$1048576,MATCH($E38,財務諸表!$A:$A,0),J$1)),IF(INDEX(財務諸表!$1:$1048576,MATCH($D38,財務諸表!$A:$A,0),J$1)="", IF(ISERROR(INDEX(財務諸表!$1:$1048576,MATCH($E38,財務諸表!$A:$A,0),J$1)),0,INDEX(財務諸表!$1:$1048576,MATCH($E38,財務諸表!$A:$A,0),J$1)), INDEX(財務諸表!$1:$1048576,MATCH($D38,財務諸表!$A:$A,0),J$1)))</f>
        <v>0</v>
      </c>
      <c r="K38" s="56">
        <f>IF(ISERROR(INDEX(財務諸表!$1:$1048576,MATCH($D38,財務諸表!$A:$A,0),K$1)),IF(ISERROR(INDEX(財務諸表!$1:$1048576,MATCH($E38,財務諸表!$A:$A,0),K$1)),0,INDEX(財務諸表!$1:$1048576,MATCH($E38,財務諸表!$A:$A,0),K$1)),IF(INDEX(財務諸表!$1:$1048576,MATCH($D38,財務諸表!$A:$A,0),K$1)="", IF(ISERROR(INDEX(財務諸表!$1:$1048576,MATCH($E38,財務諸表!$A:$A,0),K$1)),0,INDEX(財務諸表!$1:$1048576,MATCH($E38,財務諸表!$A:$A,0),K$1)), INDEX(財務諸表!$1:$1048576,MATCH($D38,財務諸表!$A:$A,0),K$1)))</f>
        <v>0</v>
      </c>
      <c r="L38" s="56"/>
      <c r="M38" s="56"/>
      <c r="N38" s="56"/>
      <c r="O38" s="57"/>
      <c r="P38" s="56">
        <f>IF(ISERROR(INDEX(財務諸表!$1:$1048576,MATCH($D38,財務諸表!$A:$A,0),P$1)),IF(ISERROR(INDEX(財務諸表!$1:$1048576,MATCH($E38,財務諸表!$A:$A,0),P$1)),0,INDEX(財務諸表!$1:$1048576,MATCH($E38,財務諸表!$A:$A,0),P$1)),IF(INDEX(財務諸表!$1:$1048576,MATCH($D38,財務諸表!$A:$A,0),P$1)="", IF(ISERROR(INDEX(財務諸表!$1:$1048576,MATCH($E38,財務諸表!$A:$A,0),P$1)),0,INDEX(財務諸表!$1:$1048576,MATCH($E38,財務諸表!$A:$A,0),P$1)), INDEX(財務諸表!$1:$1048576,MATCH($D38,財務諸表!$A:$A,0),P$1)))</f>
        <v>0</v>
      </c>
      <c r="Q38" s="56">
        <f>IF(ISERROR(INDEX(財務諸表!$1:$1048576,MATCH($D38,財務諸表!$A:$A,0),Q$1)),IF(ISERROR(INDEX(財務諸表!$1:$1048576,MATCH($E38,財務諸表!$A:$A,0),Q$1)),0,INDEX(財務諸表!$1:$1048576,MATCH($E38,財務諸表!$A:$A,0),Q$1)),IF(INDEX(財務諸表!$1:$1048576,MATCH($D38,財務諸表!$A:$A,0),Q$1)="", IF(ISERROR(INDEX(財務諸表!$1:$1048576,MATCH($E38,財務諸表!$A:$A,0),Q$1)),0,INDEX(財務諸表!$1:$1048576,MATCH($E38,財務諸表!$A:$A,0),Q$1)), INDEX(財務諸表!$1:$1048576,MATCH($D38,財務諸表!$A:$A,0),Q$1)))</f>
        <v>0</v>
      </c>
      <c r="R38" s="56">
        <f>IF(ISERROR(INDEX(財務諸表!$1:$1048576,MATCH($D38,財務諸表!$A:$A,0),R$1)),IF(ISERROR(INDEX(財務諸表!$1:$1048576,MATCH($E38,財務諸表!$A:$A,0),R$1)),0,INDEX(財務諸表!$1:$1048576,MATCH($E38,財務諸表!$A:$A,0),R$1)),IF(INDEX(財務諸表!$1:$1048576,MATCH($D38,財務諸表!$A:$A,0),R$1)="", IF(ISERROR(INDEX(財務諸表!$1:$1048576,MATCH($E38,財務諸表!$A:$A,0),R$1)),0,INDEX(財務諸表!$1:$1048576,MATCH($E38,財務諸表!$A:$A,0),R$1)), INDEX(財務諸表!$1:$1048576,MATCH($D38,財務諸表!$A:$A,0),R$1)))</f>
        <v>0</v>
      </c>
      <c r="S38" s="56">
        <f>IF(ISERROR(INDEX(財務諸表!$1:$1048576,MATCH($D38,財務諸表!$A:$A,0),S$1)),IF(ISERROR(INDEX(財務諸表!$1:$1048576,MATCH($E38,財務諸表!$A:$A,0),S$1)),0,INDEX(財務諸表!$1:$1048576,MATCH($E38,財務諸表!$A:$A,0),S$1)),IF(INDEX(財務諸表!$1:$1048576,MATCH($D38,財務諸表!$A:$A,0),S$1)="", IF(ISERROR(INDEX(財務諸表!$1:$1048576,MATCH($E38,財務諸表!$A:$A,0),S$1)),0,INDEX(財務諸表!$1:$1048576,MATCH($E38,財務諸表!$A:$A,0),S$1)), INDEX(財務諸表!$1:$1048576,MATCH($D38,財務諸表!$A:$A,0),S$1)))</f>
        <v>0</v>
      </c>
      <c r="T38" s="56">
        <f>IF(ISERROR(INDEX(財務諸表!$1:$1048576,MATCH($D38,財務諸表!$A:$A,0),T$1)),IF(ISERROR(INDEX(財務諸表!$1:$1048576,MATCH($E38,財務諸表!$A:$A,0),T$1)),0,INDEX(財務諸表!$1:$1048576,MATCH($E38,財務諸表!$A:$A,0),T$1)),IF(INDEX(財務諸表!$1:$1048576,MATCH($D38,財務諸表!$A:$A,0),T$1)="", IF(ISERROR(INDEX(財務諸表!$1:$1048576,MATCH($E38,財務諸表!$A:$A,0),T$1)),0,INDEX(財務諸表!$1:$1048576,MATCH($E38,財務諸表!$A:$A,0),T$1)), INDEX(財務諸表!$1:$1048576,MATCH($D38,財務諸表!$A:$A,0),T$1)))</f>
        <v>0</v>
      </c>
      <c r="U38" s="56">
        <f>IF(ISERROR(INDEX(財務諸表!$1:$1048576,MATCH($D38,財務諸表!$A:$A,0),U$1)),IF(ISERROR(INDEX(財務諸表!$1:$1048576,MATCH($E38,財務諸表!$A:$A,0),U$1)),0,INDEX(財務諸表!$1:$1048576,MATCH($E38,財務諸表!$A:$A,0),U$1)),IF(INDEX(財務諸表!$1:$1048576,MATCH($D38,財務諸表!$A:$A,0),U$1)="", IF(ISERROR(INDEX(財務諸表!$1:$1048576,MATCH($E38,財務諸表!$A:$A,0),U$1)),0,INDEX(財務諸表!$1:$1048576,MATCH($E38,財務諸表!$A:$A,0),U$1)), INDEX(財務諸表!$1:$1048576,MATCH($D38,財務諸表!$A:$A,0),U$1)))</f>
        <v>0</v>
      </c>
      <c r="V38" s="56">
        <f>IF(ISERROR(INDEX(財務諸表!$1:$1048576,MATCH($D38,財務諸表!$A:$A,0),V$1)),IF(ISERROR(INDEX(財務諸表!$1:$1048576,MATCH($E38,財務諸表!$A:$A,0),V$1)),0,INDEX(財務諸表!$1:$1048576,MATCH($E38,財務諸表!$A:$A,0),V$1)),IF(INDEX(財務諸表!$1:$1048576,MATCH($D38,財務諸表!$A:$A,0),V$1)="", IF(ISERROR(INDEX(財務諸表!$1:$1048576,MATCH($E38,財務諸表!$A:$A,0),V$1)),0,INDEX(財務諸表!$1:$1048576,MATCH($E38,財務諸表!$A:$A,0),V$1)), INDEX(財務諸表!$1:$1048576,MATCH($D38,財務諸表!$A:$A,0),V$1)))</f>
        <v>0</v>
      </c>
      <c r="W38" s="56">
        <f>IF(ISERROR(INDEX(財務諸表!$1:$1048576,MATCH($D38,財務諸表!$A:$A,0),W$1)),IF(ISERROR(INDEX(財務諸表!$1:$1048576,MATCH($E38,財務諸表!$A:$A,0),W$1)),0,INDEX(財務諸表!$1:$1048576,MATCH($E38,財務諸表!$A:$A,0),W$1)),IF(INDEX(財務諸表!$1:$1048576,MATCH($D38,財務諸表!$A:$A,0),W$1)="", IF(ISERROR(INDEX(財務諸表!$1:$1048576,MATCH($E38,財務諸表!$A:$A,0),W$1)),0,INDEX(財務諸表!$1:$1048576,MATCH($E38,財務諸表!$A:$A,0),W$1)), INDEX(財務諸表!$1:$1048576,MATCH($D38,財務諸表!$A:$A,0),W$1)))</f>
        <v>0</v>
      </c>
      <c r="X38" s="56">
        <f>IF(ISERROR(INDEX(財務諸表!$1:$1048576,MATCH($D38,財務諸表!$A:$A,0),X$1)),IF(ISERROR(INDEX(財務諸表!$1:$1048576,MATCH($E38,財務諸表!$A:$A,0),X$1)),0,INDEX(財務諸表!$1:$1048576,MATCH($E38,財務諸表!$A:$A,0),X$1)),IF(INDEX(財務諸表!$1:$1048576,MATCH($D38,財務諸表!$A:$A,0),X$1)="", IF(ISERROR(INDEX(財務諸表!$1:$1048576,MATCH($E38,財務諸表!$A:$A,0),X$1)),0,INDEX(財務諸表!$1:$1048576,MATCH($E38,財務諸表!$A:$A,0),X$1)), INDEX(財務諸表!$1:$1048576,MATCH($D38,財務諸表!$A:$A,0),X$1)))</f>
        <v>0</v>
      </c>
      <c r="Y38" s="56">
        <f>IF(ISERROR(INDEX(財務諸表!$1:$1048576,MATCH($D38,財務諸表!$A:$A,0),Y$1)),IF(ISERROR(INDEX(財務諸表!$1:$1048576,MATCH($E38,財務諸表!$A:$A,0),Y$1)),0,INDEX(財務諸表!$1:$1048576,MATCH($E38,財務諸表!$A:$A,0),Y$1)),IF(INDEX(財務諸表!$1:$1048576,MATCH($D38,財務諸表!$A:$A,0),Y$1)="", IF(ISERROR(INDEX(財務諸表!$1:$1048576,MATCH($E38,財務諸表!$A:$A,0),Y$1)),0,INDEX(財務諸表!$1:$1048576,MATCH($E38,財務諸表!$A:$A,0),Y$1)), INDEX(財務諸表!$1:$1048576,MATCH($D38,財務諸表!$A:$A,0),Y$1)))</f>
        <v>0</v>
      </c>
      <c r="Z38" s="56">
        <f>IF(ISERROR(INDEX(財務諸表!$1:$1048576,MATCH($D38,財務諸表!$A:$A,0),Z$1)),IF(ISERROR(INDEX(財務諸表!$1:$1048576,MATCH($E38,財務諸表!$A:$A,0),Z$1)),0,INDEX(財務諸表!$1:$1048576,MATCH($E38,財務諸表!$A:$A,0),Z$1)),IF(INDEX(財務諸表!$1:$1048576,MATCH($D38,財務諸表!$A:$A,0),Z$1)="", IF(ISERROR(INDEX(財務諸表!$1:$1048576,MATCH($E38,財務諸表!$A:$A,0),Z$1)),0,INDEX(財務諸表!$1:$1048576,MATCH($E38,財務諸表!$A:$A,0),Z$1)), INDEX(財務諸表!$1:$1048576,MATCH($D38,財務諸表!$A:$A,0),Z$1)))</f>
        <v>0</v>
      </c>
      <c r="AA38" s="56">
        <f>IF(ISERROR(INDEX(財務諸表!$1:$1048576,MATCH($D38,財務諸表!$A:$A,0),AA$1)),IF(ISERROR(INDEX(財務諸表!$1:$1048576,MATCH($E38,財務諸表!$A:$A,0),AA$1)),0,INDEX(財務諸表!$1:$1048576,MATCH($E38,財務諸表!$A:$A,0),AA$1)),IF(INDEX(財務諸表!$1:$1048576,MATCH($D38,財務諸表!$A:$A,0),AA$1)="", IF(ISERROR(INDEX(財務諸表!$1:$1048576,MATCH($E38,財務諸表!$A:$A,0),AA$1)),0,INDEX(財務諸表!$1:$1048576,MATCH($E38,財務諸表!$A:$A,0),AA$1)), INDEX(財務諸表!$1:$1048576,MATCH($D38,財務諸表!$A:$A,0),AA$1)))</f>
        <v>0</v>
      </c>
      <c r="AB38" s="56">
        <f>IF(ISERROR(INDEX(財務諸表!$1:$1048576,MATCH($D38,財務諸表!$A:$A,0),AB$1)),IF(ISERROR(INDEX(財務諸表!$1:$1048576,MATCH($E38,財務諸表!$A:$A,0),AB$1)),0,INDEX(財務諸表!$1:$1048576,MATCH($E38,財務諸表!$A:$A,0),AB$1)),IF(INDEX(財務諸表!$1:$1048576,MATCH($D38,財務諸表!$A:$A,0),AB$1)="", IF(ISERROR(INDEX(財務諸表!$1:$1048576,MATCH($E38,財務諸表!$A:$A,0),AB$1)),0,INDEX(財務諸表!$1:$1048576,MATCH($E38,財務諸表!$A:$A,0),AB$1)), INDEX(財務諸表!$1:$1048576,MATCH($D38,財務諸表!$A:$A,0),AB$1)))</f>
        <v>0</v>
      </c>
      <c r="AC38" s="56">
        <f>IF(ISERROR(INDEX(財務諸表!$1:$1048576,MATCH($D38,財務諸表!$A:$A,0),AC$1)),IF(ISERROR(INDEX(財務諸表!$1:$1048576,MATCH($E38,財務諸表!$A:$A,0),AC$1)),0,INDEX(財務諸表!$1:$1048576,MATCH($E38,財務諸表!$A:$A,0),AC$1)),IF(INDEX(財務諸表!$1:$1048576,MATCH($D38,財務諸表!$A:$A,0),AC$1)="", IF(ISERROR(INDEX(財務諸表!$1:$1048576,MATCH($E38,財務諸表!$A:$A,0),AC$1)),0,INDEX(財務諸表!$1:$1048576,MATCH($E38,財務諸表!$A:$A,0),AC$1)), INDEX(財務諸表!$1:$1048576,MATCH($D38,財務諸表!$A:$A,0),AC$1)))</f>
        <v>0</v>
      </c>
      <c r="AD38" s="56">
        <f>IF(ISERROR(INDEX(財務諸表!$1:$1048576,MATCH($D38,財務諸表!$A:$A,0),AD$1)),IF(ISERROR(INDEX(財務諸表!$1:$1048576,MATCH($E38,財務諸表!$A:$A,0),AD$1)),0,INDEX(財務諸表!$1:$1048576,MATCH($E38,財務諸表!$A:$A,0),AD$1)),IF(INDEX(財務諸表!$1:$1048576,MATCH($D38,財務諸表!$A:$A,0),AD$1)="", IF(ISERROR(INDEX(財務諸表!$1:$1048576,MATCH($E38,財務諸表!$A:$A,0),AD$1)),0,INDEX(財務諸表!$1:$1048576,MATCH($E38,財務諸表!$A:$A,0),AD$1)), INDEX(財務諸表!$1:$1048576,MATCH($D38,財務諸表!$A:$A,0),AD$1)))</f>
        <v>0</v>
      </c>
      <c r="AE38" s="56">
        <f>IF(ISERROR(INDEX(財務諸表!$1:$1048576,MATCH($D38,財務諸表!$A:$A,0),AE$1)),IF(ISERROR(INDEX(財務諸表!$1:$1048576,MATCH($E38,財務諸表!$A:$A,0),AE$1)),0,INDEX(財務諸表!$1:$1048576,MATCH($E38,財務諸表!$A:$A,0),AE$1)),IF(INDEX(財務諸表!$1:$1048576,MATCH($D38,財務諸表!$A:$A,0),AE$1)="", IF(ISERROR(INDEX(財務諸表!$1:$1048576,MATCH($E38,財務諸表!$A:$A,0),AE$1)),0,INDEX(財務諸表!$1:$1048576,MATCH($E38,財務諸表!$A:$A,0),AE$1)), INDEX(財務諸表!$1:$1048576,MATCH($D38,財務諸表!$A:$A,0),AE$1)))</f>
        <v>0</v>
      </c>
      <c r="AF38" s="56">
        <f>IF(ISERROR(INDEX(財務諸表!$1:$1048576,MATCH($D38,財務諸表!$A:$A,0),AF$1)),IF(ISERROR(INDEX(財務諸表!$1:$1048576,MATCH($E38,財務諸表!$A:$A,0),AF$1)),0,INDEX(財務諸表!$1:$1048576,MATCH($E38,財務諸表!$A:$A,0),AF$1)),IF(INDEX(財務諸表!$1:$1048576,MATCH($D38,財務諸表!$A:$A,0),AF$1)="", IF(ISERROR(INDEX(財務諸表!$1:$1048576,MATCH($E38,財務諸表!$A:$A,0),AF$1)),0,INDEX(財務諸表!$1:$1048576,MATCH($E38,財務諸表!$A:$A,0),AF$1)), INDEX(財務諸表!$1:$1048576,MATCH($D38,財務諸表!$A:$A,0),AF$1)))</f>
        <v>0</v>
      </c>
      <c r="AG38" s="56">
        <f>IF(ISERROR(INDEX(財務諸表!$1:$1048576,MATCH($D38,財務諸表!$A:$A,0),AG$1)),IF(ISERROR(INDEX(財務諸表!$1:$1048576,MATCH($E38,財務諸表!$A:$A,0),AG$1)),0,INDEX(財務諸表!$1:$1048576,MATCH($E38,財務諸表!$A:$A,0),AG$1)),IF(INDEX(財務諸表!$1:$1048576,MATCH($D38,財務諸表!$A:$A,0),AG$1)="", IF(ISERROR(INDEX(財務諸表!$1:$1048576,MATCH($E38,財務諸表!$A:$A,0),AG$1)),0,INDEX(財務諸表!$1:$1048576,MATCH($E38,財務諸表!$A:$A,0),AG$1)), INDEX(財務諸表!$1:$1048576,MATCH($D38,財務諸表!$A:$A,0),AG$1)))</f>
        <v>0</v>
      </c>
      <c r="AH38" s="56">
        <f>IF(ISERROR(INDEX(財務諸表!$1:$1048576,MATCH($D38,財務諸表!$A:$A,0),AH$1)),IF(ISERROR(INDEX(財務諸表!$1:$1048576,MATCH($E38,財務諸表!$A:$A,0),AH$1)),0,INDEX(財務諸表!$1:$1048576,MATCH($E38,財務諸表!$A:$A,0),AH$1)),IF(INDEX(財務諸表!$1:$1048576,MATCH($D38,財務諸表!$A:$A,0),AH$1)="", IF(ISERROR(INDEX(財務諸表!$1:$1048576,MATCH($E38,財務諸表!$A:$A,0),AH$1)),0,INDEX(財務諸表!$1:$1048576,MATCH($E38,財務諸表!$A:$A,0),AH$1)), INDEX(財務諸表!$1:$1048576,MATCH($D38,財務諸表!$A:$A,0),AH$1)))</f>
        <v>0</v>
      </c>
      <c r="AI38" s="56">
        <f>IF(ISERROR(INDEX(財務諸表!$1:$1048576,MATCH($D38,財務諸表!$A:$A,0),AI$1)),IF(ISERROR(INDEX(財務諸表!$1:$1048576,MATCH($E38,財務諸表!$A:$A,0),AI$1)),0,INDEX(財務諸表!$1:$1048576,MATCH($E38,財務諸表!$A:$A,0),AI$1)),IF(INDEX(財務諸表!$1:$1048576,MATCH($D38,財務諸表!$A:$A,0),AI$1)="", IF(ISERROR(INDEX(財務諸表!$1:$1048576,MATCH($E38,財務諸表!$A:$A,0),AI$1)),0,INDEX(財務諸表!$1:$1048576,MATCH($E38,財務諸表!$A:$A,0),AI$1)), INDEX(財務諸表!$1:$1048576,MATCH($D38,財務諸表!$A:$A,0),AI$1)))</f>
        <v>0</v>
      </c>
      <c r="AJ38" s="56">
        <f>IF(ISERROR(INDEX(財務諸表!$1:$1048576,MATCH($D38,財務諸表!$A:$A,0),AJ$1)),IF(ISERROR(INDEX(財務諸表!$1:$1048576,MATCH($E38,財務諸表!$A:$A,0),AJ$1)),0,INDEX(財務諸表!$1:$1048576,MATCH($E38,財務諸表!$A:$A,0),AJ$1)),IF(INDEX(財務諸表!$1:$1048576,MATCH($D38,財務諸表!$A:$A,0),AJ$1)="", IF(ISERROR(INDEX(財務諸表!$1:$1048576,MATCH($E38,財務諸表!$A:$A,0),AJ$1)),0,INDEX(財務諸表!$1:$1048576,MATCH($E38,財務諸表!$A:$A,0),AJ$1)), INDEX(財務諸表!$1:$1048576,MATCH($D38,財務諸表!$A:$A,0),AJ$1)))</f>
        <v>0</v>
      </c>
      <c r="AK38" s="94"/>
    </row>
    <row r="39" spans="1:37" s="104" customFormat="1">
      <c r="A39" s="98"/>
      <c r="B39" s="99"/>
      <c r="C39" s="100" t="s">
        <v>369</v>
      </c>
      <c r="D39" s="101" t="s">
        <v>294</v>
      </c>
      <c r="E39" s="100" t="s">
        <v>313</v>
      </c>
      <c r="F39" s="102">
        <f>IF(ISERROR(INDEX(財務諸表!$1:$1048576,MATCH($D39,財務諸表!$A:$A,0),F$1)),IF(ISERROR(INDEX(財務諸表!$1:$1048576,MATCH($E39,財務諸表!$A:$A,0),F$1)),0,INDEX(財務諸表!$1:$1048576,MATCH($E39,財務諸表!$A:$A,0),F$1)),IF(INDEX(財務諸表!$1:$1048576,MATCH($D39,財務諸表!$A:$A,0),F$1)="", IF(ISERROR(INDEX(財務諸表!$1:$1048576,MATCH($E39,財務諸表!$A:$A,0),F$1)),0,INDEX(財務諸表!$1:$1048576,MATCH($E39,財務諸表!$A:$A,0),F$1)), INDEX(財務諸表!$1:$1048576,MATCH($D39,財務諸表!$A:$A,0),F$1)))</f>
        <v>4899</v>
      </c>
      <c r="G39" s="102">
        <f>IF(ISERROR(INDEX(財務諸表!$1:$1048576,MATCH($D39,財務諸表!$A:$A,0),G$1)),IF(ISERROR(INDEX(財務諸表!$1:$1048576,MATCH($E39,財務諸表!$A:$A,0),G$1)),0,INDEX(財務諸表!$1:$1048576,MATCH($E39,財務諸表!$A:$A,0),G$1)),IF(INDEX(財務諸表!$1:$1048576,MATCH($D39,財務諸表!$A:$A,0),G$1)="", IF(ISERROR(INDEX(財務諸表!$1:$1048576,MATCH($E39,財務諸表!$A:$A,0),G$1)),0,INDEX(財務諸表!$1:$1048576,MATCH($E39,財務諸表!$A:$A,0),G$1)), INDEX(財務諸表!$1:$1048576,MATCH($D39,財務諸表!$A:$A,0),G$1)))</f>
        <v>5490</v>
      </c>
      <c r="H39" s="102">
        <f>IF(ISERROR(INDEX(財務諸表!$1:$1048576,MATCH($D39,財務諸表!$A:$A,0),H$1)),IF(ISERROR(INDEX(財務諸表!$1:$1048576,MATCH($E39,財務諸表!$A:$A,0),H$1)),0,INDEX(財務諸表!$1:$1048576,MATCH($E39,財務諸表!$A:$A,0),H$1)),IF(INDEX(財務諸表!$1:$1048576,MATCH($D39,財務諸表!$A:$A,0),H$1)="", IF(ISERROR(INDEX(財務諸表!$1:$1048576,MATCH($E39,財務諸表!$A:$A,0),H$1)),0,INDEX(財務諸表!$1:$1048576,MATCH($E39,財務諸表!$A:$A,0),H$1)), INDEX(財務諸表!$1:$1048576,MATCH($D39,財務諸表!$A:$A,0),H$1)))</f>
        <v>5565</v>
      </c>
      <c r="I39" s="102">
        <f>IF(ISERROR(INDEX(財務諸表!$1:$1048576,MATCH($D39,財務諸表!$A:$A,0),I$1)),IF(ISERROR(INDEX(財務諸表!$1:$1048576,MATCH($E39,財務諸表!$A:$A,0),I$1)),0,INDEX(財務諸表!$1:$1048576,MATCH($E39,財務諸表!$A:$A,0),I$1)),IF(INDEX(財務諸表!$1:$1048576,MATCH($D39,財務諸表!$A:$A,0),I$1)="", IF(ISERROR(INDEX(財務諸表!$1:$1048576,MATCH($E39,財務諸表!$A:$A,0),I$1)),0,INDEX(財務諸表!$1:$1048576,MATCH($E39,財務諸表!$A:$A,0),I$1)), INDEX(財務諸表!$1:$1048576,MATCH($D39,財務諸表!$A:$A,0),I$1)))</f>
        <v>5029</v>
      </c>
      <c r="J39" s="102">
        <f>IF(ISERROR(INDEX(財務諸表!$1:$1048576,MATCH($D39,財務諸表!$A:$A,0),J$1)),IF(ISERROR(INDEX(財務諸表!$1:$1048576,MATCH($E39,財務諸表!$A:$A,0),J$1)),0,INDEX(財務諸表!$1:$1048576,MATCH($E39,財務諸表!$A:$A,0),J$1)),IF(INDEX(財務諸表!$1:$1048576,MATCH($D39,財務諸表!$A:$A,0),J$1)="", IF(ISERROR(INDEX(財務諸表!$1:$1048576,MATCH($E39,財務諸表!$A:$A,0),J$1)),0,INDEX(財務諸表!$1:$1048576,MATCH($E39,財務諸表!$A:$A,0),J$1)), INDEX(財務諸表!$1:$1048576,MATCH($D39,財務諸表!$A:$A,0),J$1)))</f>
        <v>4970</v>
      </c>
      <c r="K39" s="102">
        <f>IF(ISERROR(INDEX(財務諸表!$1:$1048576,MATCH($D39,財務諸表!$A:$A,0),K$1)),IF(ISERROR(INDEX(財務諸表!$1:$1048576,MATCH($E39,財務諸表!$A:$A,0),K$1)),0,INDEX(財務諸表!$1:$1048576,MATCH($E39,財務諸表!$A:$A,0),K$1)),IF(INDEX(財務諸表!$1:$1048576,MATCH($D39,財務諸表!$A:$A,0),K$1)="", IF(ISERROR(INDEX(財務諸表!$1:$1048576,MATCH($E39,財務諸表!$A:$A,0),K$1)),0,INDEX(財務諸表!$1:$1048576,MATCH($E39,財務諸表!$A:$A,0),K$1)), INDEX(財務諸表!$1:$1048576,MATCH($D39,財務諸表!$A:$A,0),K$1)))</f>
        <v>5234</v>
      </c>
      <c r="L39" s="102"/>
      <c r="M39" s="102"/>
      <c r="N39" s="102"/>
      <c r="O39" s="103"/>
      <c r="P39" s="102">
        <f>IF(ISERROR(INDEX(財務諸表!$1:$1048576,MATCH($D39,財務諸表!$A:$A,0),P$1)),IF(ISERROR(INDEX(財務諸表!$1:$1048576,MATCH($E39,財務諸表!$A:$A,0),P$1)),0,INDEX(財務諸表!$1:$1048576,MATCH($E39,財務諸表!$A:$A,0),P$1)),INDEX(財務諸表!$1:$1048576,MATCH($D39,財務諸表!$A:$A,0),P$1))</f>
        <v>0</v>
      </c>
      <c r="Q39" s="102">
        <f>IF(ISERROR(INDEX(財務諸表!$1:$1048576,MATCH($D39,財務諸表!$A:$A,0),Q$1)),IF(ISERROR(INDEX(財務諸表!$1:$1048576,MATCH($E39,財務諸表!$A:$A,0),Q$1)),0,INDEX(財務諸表!$1:$1048576,MATCH($E39,財務諸表!$A:$A,0),Q$1)),INDEX(財務諸表!$1:$1048576,MATCH($D39,財務諸表!$A:$A,0),Q$1))</f>
        <v>0</v>
      </c>
      <c r="R39" s="102">
        <f>IF(ISERROR(INDEX(財務諸表!$1:$1048576,MATCH($D39,財務諸表!$A:$A,0),R$1)),IF(ISERROR(INDEX(財務諸表!$1:$1048576,MATCH($E39,財務諸表!$A:$A,0),R$1)),0,INDEX(財務諸表!$1:$1048576,MATCH($E39,財務諸表!$A:$A,0),R$1)),INDEX(財務諸表!$1:$1048576,MATCH($D39,財務諸表!$A:$A,0),R$1))</f>
        <v>5490</v>
      </c>
      <c r="S39" s="102">
        <f>IF(ISERROR(INDEX(財務諸表!$1:$1048576,MATCH($D39,財務諸表!$A:$A,0),S$1)),IF(ISERROR(INDEX(財務諸表!$1:$1048576,MATCH($E39,財務諸表!$A:$A,0),S$1)),0,INDEX(財務諸表!$1:$1048576,MATCH($E39,財務諸表!$A:$A,0),S$1)),INDEX(財務諸表!$1:$1048576,MATCH($D39,財務諸表!$A:$A,0),S$1))</f>
        <v>0</v>
      </c>
      <c r="T39" s="102">
        <f>IF(ISERROR(INDEX(財務諸表!$1:$1048576,MATCH($D39,財務諸表!$A:$A,0),T$1)),IF(ISERROR(INDEX(財務諸表!$1:$1048576,MATCH($E39,財務諸表!$A:$A,0),T$1)),0,INDEX(財務諸表!$1:$1048576,MATCH($E39,財務諸表!$A:$A,0),T$1)),INDEX(財務諸表!$1:$1048576,MATCH($D39,財務諸表!$A:$A,0),T$1))</f>
        <v>0</v>
      </c>
      <c r="U39" s="102">
        <f>IF(ISERROR(INDEX(財務諸表!$1:$1048576,MATCH($D39,財務諸表!$A:$A,0),U$1)),IF(ISERROR(INDEX(財務諸表!$1:$1048576,MATCH($E39,財務諸表!$A:$A,0),U$1)),0,INDEX(財務諸表!$1:$1048576,MATCH($E39,財務諸表!$A:$A,0),U$1)),INDEX(財務諸表!$1:$1048576,MATCH($D39,財務諸表!$A:$A,0),U$1))</f>
        <v>0</v>
      </c>
      <c r="V39" s="102">
        <f>IF(ISERROR(INDEX(財務諸表!$1:$1048576,MATCH($D39,財務諸表!$A:$A,0),V$1)),IF(ISERROR(INDEX(財務諸表!$1:$1048576,MATCH($E39,財務諸表!$A:$A,0),V$1)),0,INDEX(財務諸表!$1:$1048576,MATCH($E39,財務諸表!$A:$A,0),V$1)),INDEX(財務諸表!$1:$1048576,MATCH($D39,財務諸表!$A:$A,0),V$1))</f>
        <v>5565</v>
      </c>
      <c r="W39" s="102">
        <f>IF(ISERROR(INDEX(財務諸表!$1:$1048576,MATCH($D39,財務諸表!$A:$A,0),W$1)),IF(ISERROR(INDEX(財務諸表!$1:$1048576,MATCH($E39,財務諸表!$A:$A,0),W$1)),0,INDEX(財務諸表!$1:$1048576,MATCH($E39,財務諸表!$A:$A,0),W$1)),INDEX(財務諸表!$1:$1048576,MATCH($D39,財務諸表!$A:$A,0),W$1))</f>
        <v>0</v>
      </c>
      <c r="X39" s="102">
        <f>IF(ISERROR(INDEX(財務諸表!$1:$1048576,MATCH($D39,財務諸表!$A:$A,0),X$1)),IF(ISERROR(INDEX(財務諸表!$1:$1048576,MATCH($E39,財務諸表!$A:$A,0),X$1)),0,INDEX(財務諸表!$1:$1048576,MATCH($E39,財務諸表!$A:$A,0),X$1)),INDEX(財務諸表!$1:$1048576,MATCH($D39,財務諸表!$A:$A,0),X$1))</f>
        <v>0</v>
      </c>
      <c r="Y39" s="102">
        <f>IF(ISERROR(INDEX(財務諸表!$1:$1048576,MATCH($D39,財務諸表!$A:$A,0),Y$1)),IF(ISERROR(INDEX(財務諸表!$1:$1048576,MATCH($E39,財務諸表!$A:$A,0),Y$1)),0,INDEX(財務諸表!$1:$1048576,MATCH($E39,財務諸表!$A:$A,0),Y$1)),INDEX(財務諸表!$1:$1048576,MATCH($D39,財務諸表!$A:$A,0),Y$1))</f>
        <v>0</v>
      </c>
      <c r="Z39" s="102">
        <f>IF(ISERROR(INDEX(財務諸表!$1:$1048576,MATCH($D39,財務諸表!$A:$A,0),Z$1)),IF(ISERROR(INDEX(財務諸表!$1:$1048576,MATCH($E39,財務諸表!$A:$A,0),Z$1)),0,INDEX(財務諸表!$1:$1048576,MATCH($E39,財務諸表!$A:$A,0),Z$1)),INDEX(財務諸表!$1:$1048576,MATCH($D39,財務諸表!$A:$A,0),Z$1))</f>
        <v>5029</v>
      </c>
      <c r="AA39" s="102">
        <f>IF(ISERROR(INDEX(財務諸表!$1:$1048576,MATCH($D39,財務諸表!$A:$A,0),AA$1)),IF(ISERROR(INDEX(財務諸表!$1:$1048576,MATCH($E39,財務諸表!$A:$A,0),AA$1)),0,INDEX(財務諸表!$1:$1048576,MATCH($E39,財務諸表!$A:$A,0),AA$1)),INDEX(財務諸表!$1:$1048576,MATCH($D39,財務諸表!$A:$A,0),AA$1))</f>
        <v>0</v>
      </c>
      <c r="AB39" s="102">
        <f>IF(ISERROR(INDEX(財務諸表!$1:$1048576,MATCH($D39,財務諸表!$A:$A,0),AB$1)),IF(ISERROR(INDEX(財務諸表!$1:$1048576,MATCH($E39,財務諸表!$A:$A,0),AB$1)),0,INDEX(財務諸表!$1:$1048576,MATCH($E39,財務諸表!$A:$A,0),AB$1)),INDEX(財務諸表!$1:$1048576,MATCH($D39,財務諸表!$A:$A,0),AB$1))</f>
        <v>0</v>
      </c>
      <c r="AC39" s="102">
        <f>IF(ISERROR(INDEX(財務諸表!$1:$1048576,MATCH($D39,財務諸表!$A:$A,0),AC$1)),IF(ISERROR(INDEX(財務諸表!$1:$1048576,MATCH($E39,財務諸表!$A:$A,0),AC$1)),0,INDEX(財務諸表!$1:$1048576,MATCH($E39,財務諸表!$A:$A,0),AC$1)),INDEX(財務諸表!$1:$1048576,MATCH($D39,財務諸表!$A:$A,0),AC$1))</f>
        <v>0</v>
      </c>
      <c r="AD39" s="102">
        <f>IF(ISERROR(INDEX(財務諸表!$1:$1048576,MATCH($D39,財務諸表!$A:$A,0),AD$1)),IF(ISERROR(INDEX(財務諸表!$1:$1048576,MATCH($E39,財務諸表!$A:$A,0),AD$1)),0,INDEX(財務諸表!$1:$1048576,MATCH($E39,財務諸表!$A:$A,0),AD$1)),INDEX(財務諸表!$1:$1048576,MATCH($D39,財務諸表!$A:$A,0),AD$1))</f>
        <v>4970</v>
      </c>
      <c r="AE39" s="102">
        <f>IF(ISERROR(INDEX(財務諸表!$1:$1048576,MATCH($D39,財務諸表!$A:$A,0),AE$1)),IF(ISERROR(INDEX(財務諸表!$1:$1048576,MATCH($E39,財務諸表!$A:$A,0),AE$1)),0,INDEX(財務諸表!$1:$1048576,MATCH($E39,財務諸表!$A:$A,0),AE$1)),INDEX(財務諸表!$1:$1048576,MATCH($D39,財務諸表!$A:$A,0),AE$1))</f>
        <v>0</v>
      </c>
      <c r="AF39" s="102">
        <f>IF(ISERROR(INDEX(財務諸表!$1:$1048576,MATCH($D39,財務諸表!$A:$A,0),AF$1)),IF(ISERROR(INDEX(財務諸表!$1:$1048576,MATCH($E39,財務諸表!$A:$A,0),AF$1)),0,INDEX(財務諸表!$1:$1048576,MATCH($E39,財務諸表!$A:$A,0),AF$1)),INDEX(財務諸表!$1:$1048576,MATCH($D39,財務諸表!$A:$A,0),AF$1))</f>
        <v>0</v>
      </c>
      <c r="AG39" s="102">
        <f>IF(ISERROR(INDEX(財務諸表!$1:$1048576,MATCH($D39,財務諸表!$A:$A,0),AG$1)),IF(ISERROR(INDEX(財務諸表!$1:$1048576,MATCH($E39,財務諸表!$A:$A,0),AG$1)),0,INDEX(財務諸表!$1:$1048576,MATCH($E39,財務諸表!$A:$A,0),AG$1)),INDEX(財務諸表!$1:$1048576,MATCH($D39,財務諸表!$A:$A,0),AG$1))</f>
        <v>0</v>
      </c>
      <c r="AH39" s="102">
        <f>IF(ISERROR(INDEX(財務諸表!$1:$1048576,MATCH($D39,財務諸表!$A:$A,0),AH$1)),IF(ISERROR(INDEX(財務諸表!$1:$1048576,MATCH($E39,財務諸表!$A:$A,0),AH$1)),0,INDEX(財務諸表!$1:$1048576,MATCH($E39,財務諸表!$A:$A,0),AH$1)),INDEX(財務諸表!$1:$1048576,MATCH($D39,財務諸表!$A:$A,0),AH$1))</f>
        <v>5234</v>
      </c>
      <c r="AI39" s="102">
        <f>IF(ISERROR(INDEX(財務諸表!$1:$1048576,MATCH($D39,財務諸表!$A:$A,0),AI$1)),IF(ISERROR(INDEX(財務諸表!$1:$1048576,MATCH($E39,財務諸表!$A:$A,0),AI$1)),0,INDEX(財務諸表!$1:$1048576,MATCH($E39,財務諸表!$A:$A,0),AI$1)),INDEX(財務諸表!$1:$1048576,MATCH($D39,財務諸表!$A:$A,0),AI$1))</f>
        <v>0</v>
      </c>
      <c r="AJ39" s="102">
        <f>IF(ISERROR(INDEX(財務諸表!$1:$1048576,MATCH($D39,財務諸表!$A:$A,0),AJ$1)),IF(ISERROR(INDEX(財務諸表!$1:$1048576,MATCH($E39,財務諸表!$A:$A,0),AJ$1)),0,INDEX(財務諸表!$1:$1048576,MATCH($E39,財務諸表!$A:$A,0),AJ$1)),INDEX(財務諸表!$1:$1048576,MATCH($D39,財務諸表!$A:$A,0),AJ$1))</f>
        <v>0</v>
      </c>
      <c r="AK39" s="102"/>
    </row>
    <row r="40" spans="1:37" s="54" customFormat="1">
      <c r="A40" s="53"/>
      <c r="B40" s="54" t="s">
        <v>308</v>
      </c>
      <c r="C40" s="55" t="str">
        <f>"Sa-"&amp;A5</f>
        <v>Sa-駐車場事業国内</v>
      </c>
      <c r="D40" s="79" t="str">
        <f>"SG_"&amp;A5&amp;"-外部顧客への売上高"</f>
        <v>SG_駐車場事業国内-外部顧客への売上高</v>
      </c>
      <c r="E40" s="55" t="s">
        <v>313</v>
      </c>
      <c r="F40" s="56">
        <f>IF(ISERROR(INDEX(財務諸表!$1:$1048576,MATCH($D40,財務諸表!$A:$A,0),F$1)),IF(ISERROR(INDEX(財務諸表!$1:$1048576,MATCH($E40,財務諸表!$A:$A,0),F$1)),0,INDEX(財務諸表!$1:$1048576,MATCH($E40,財務諸表!$A:$A,0),F$1)),IF(INDEX(財務諸表!$1:$1048576,MATCH($D40,財務諸表!$A:$A,0),F$1)="", IF(ISERROR(INDEX(財務諸表!$1:$1048576,MATCH($E40,財務諸表!$A:$A,0),F$1)),0,INDEX(財務諸表!$1:$1048576,MATCH($E40,財務諸表!$A:$A,0),F$1)), INDEX(財務諸表!$1:$1048576,MATCH($D40,財務諸表!$A:$A,0),F$1)))</f>
        <v>156818</v>
      </c>
      <c r="G40" s="56">
        <f>IF(ISERROR(INDEX(財務諸表!$1:$1048576,MATCH($D40,財務諸表!$A:$A,0),G$1)),IF(ISERROR(INDEX(財務諸表!$1:$1048576,MATCH($E40,財務諸表!$A:$A,0),G$1)),0,INDEX(財務諸表!$1:$1048576,MATCH($E40,財務諸表!$A:$A,0),G$1)),IF(INDEX(財務諸表!$1:$1048576,MATCH($D40,財務諸表!$A:$A,0),G$1)="", IF(ISERROR(INDEX(財務諸表!$1:$1048576,MATCH($E40,財務諸表!$A:$A,0),G$1)),0,INDEX(財務諸表!$1:$1048576,MATCH($E40,財務諸表!$A:$A,0),G$1)), INDEX(財務諸表!$1:$1048576,MATCH($D40,財務諸表!$A:$A,0),G$1)))</f>
        <v>165733</v>
      </c>
      <c r="H40" s="56">
        <f>IF(ISERROR(INDEX(財務諸表!$1:$1048576,MATCH($D40,財務諸表!$A:$A,0),H$1)),IF(ISERROR(INDEX(財務諸表!$1:$1048576,MATCH($E40,財務諸表!$A:$A,0),H$1)),0,INDEX(財務諸表!$1:$1048576,MATCH($E40,財務諸表!$A:$A,0),H$1)),IF(INDEX(財務諸表!$1:$1048576,MATCH($D40,財務諸表!$A:$A,0),H$1)="", IF(ISERROR(INDEX(財務諸表!$1:$1048576,MATCH($E40,財務諸表!$A:$A,0),H$1)),0,INDEX(財務諸表!$1:$1048576,MATCH($E40,財務諸表!$A:$A,0),H$1)), INDEX(財務諸表!$1:$1048576,MATCH($D40,財務諸表!$A:$A,0),H$1)))</f>
        <v>150386</v>
      </c>
      <c r="I40" s="56">
        <f>IF(ISERROR(INDEX(財務諸表!$1:$1048576,MATCH($D40,財務諸表!$A:$A,0),I$1)),IF(ISERROR(INDEX(財務諸表!$1:$1048576,MATCH($E40,財務諸表!$A:$A,0),I$1)),0,INDEX(財務諸表!$1:$1048576,MATCH($E40,財務諸表!$A:$A,0),I$1)),IF(INDEX(財務諸表!$1:$1048576,MATCH($D40,財務諸表!$A:$A,0),I$1)="", IF(ISERROR(INDEX(財務諸表!$1:$1048576,MATCH($E40,財務諸表!$A:$A,0),I$1)),0,INDEX(財務諸表!$1:$1048576,MATCH($E40,財務諸表!$A:$A,0),I$1)), INDEX(財務諸表!$1:$1048576,MATCH($D40,財務諸表!$A:$A,0),I$1)))</f>
        <v>145925</v>
      </c>
      <c r="J40" s="56">
        <f>IF(ISERROR(INDEX(財務諸表!$1:$1048576,MATCH($D40,財務諸表!$A:$A,0),J$1)),IF(ISERROR(INDEX(財務諸表!$1:$1048576,MATCH($E40,財務諸表!$A:$A,0),J$1)),0,INDEX(財務諸表!$1:$1048576,MATCH($E40,財務諸表!$A:$A,0),J$1)),IF(INDEX(財務諸表!$1:$1048576,MATCH($D40,財務諸表!$A:$A,0),J$1)="", IF(ISERROR(INDEX(財務諸表!$1:$1048576,MATCH($E40,財務諸表!$A:$A,0),J$1)),0,INDEX(財務諸表!$1:$1048576,MATCH($E40,財務諸表!$A:$A,0),J$1)), INDEX(財務諸表!$1:$1048576,MATCH($D40,財務諸表!$A:$A,0),J$1)))</f>
        <v>154114</v>
      </c>
      <c r="K40" s="56">
        <f>IF(ISERROR(INDEX(財務諸表!$1:$1048576,MATCH($D40,財務諸表!$A:$A,0),K$1)),IF(ISERROR(INDEX(財務諸表!$1:$1048576,MATCH($E40,財務諸表!$A:$A,0),K$1)),0,INDEX(財務諸表!$1:$1048576,MATCH($E40,財務諸表!$A:$A,0),K$1)),IF(INDEX(財務諸表!$1:$1048576,MATCH($D40,財務諸表!$A:$A,0),K$1)="", IF(ISERROR(INDEX(財務諸表!$1:$1048576,MATCH($E40,財務諸表!$A:$A,0),K$1)),0,INDEX(財務諸表!$1:$1048576,MATCH($E40,財務諸表!$A:$A,0),K$1)), INDEX(財務諸表!$1:$1048576,MATCH($D40,財務諸表!$A:$A,0),K$1)))</f>
        <v>162557</v>
      </c>
      <c r="L40" s="56"/>
      <c r="M40" s="56"/>
      <c r="N40" s="56"/>
      <c r="O40" s="57"/>
      <c r="P40" s="56">
        <f>IF(ISERROR(INDEX(財務諸表!$1:$1048576,MATCH($D40,財務諸表!$A:$A,0),P$1)),IF(ISERROR(INDEX(財務諸表!$1:$1048576,MATCH($E40,財務諸表!$A:$A,0),P$1)),0,INDEX(財務諸表!$1:$1048576,MATCH($E40,財務諸表!$A:$A,0),P$1)),IF(INDEX(財務諸表!$1:$1048576,MATCH($D40,財務諸表!$A:$A,0),P$1)="", IF(ISERROR(INDEX(財務諸表!$1:$1048576,MATCH($E40,財務諸表!$A:$A,0),P$1)),0,INDEX(財務諸表!$1:$1048576,MATCH($E40,財務諸表!$A:$A,0),P$1)), INDEX(財務諸表!$1:$1048576,MATCH($D40,財務諸表!$A:$A,0),P$1)))</f>
        <v>40332</v>
      </c>
      <c r="Q40" s="56">
        <f>IF(ISERROR(INDEX(財務諸表!$1:$1048576,MATCH($D40,財務諸表!$A:$A,0),Q$1)),IF(ISERROR(INDEX(財務諸表!$1:$1048576,MATCH($E40,財務諸表!$A:$A,0),Q$1)),0,INDEX(財務諸表!$1:$1048576,MATCH($E40,財務諸表!$A:$A,0),Q$1)),IF(INDEX(財務諸表!$1:$1048576,MATCH($D40,財務諸表!$A:$A,0),Q$1)="", IF(ISERROR(INDEX(財務諸表!$1:$1048576,MATCH($E40,財務諸表!$A:$A,0),Q$1)),0,INDEX(財務諸表!$1:$1048576,MATCH($E40,財務諸表!$A:$A,0),Q$1)), INDEX(財務諸表!$1:$1048576,MATCH($D40,財務諸表!$A:$A,0),Q$1)))</f>
        <v>42105</v>
      </c>
      <c r="R40" s="56">
        <f>IF(ISERROR(INDEX(財務諸表!$1:$1048576,MATCH($D40,財務諸表!$A:$A,0),R$1)),IF(ISERROR(INDEX(財務諸表!$1:$1048576,MATCH($E40,財務諸表!$A:$A,0),R$1)),0,INDEX(財務諸表!$1:$1048576,MATCH($E40,財務諸表!$A:$A,0),R$1)),IF(INDEX(財務諸表!$1:$1048576,MATCH($D40,財務諸表!$A:$A,0),R$1)="", IF(ISERROR(INDEX(財務諸表!$1:$1048576,MATCH($E40,財務諸表!$A:$A,0),R$1)),0,INDEX(財務諸表!$1:$1048576,MATCH($E40,財務諸表!$A:$A,0),R$1)), INDEX(財務諸表!$1:$1048576,MATCH($D40,財務諸表!$A:$A,0),R$1)))</f>
        <v>42970</v>
      </c>
      <c r="S40" s="56">
        <f>IF(ISERROR(INDEX(財務諸表!$1:$1048576,MATCH($D40,財務諸表!$A:$A,0),S$1)),IF(ISERROR(INDEX(財務諸表!$1:$1048576,MATCH($E40,財務諸表!$A:$A,0),S$1)),0,INDEX(財務諸表!$1:$1048576,MATCH($E40,財務諸表!$A:$A,0),S$1)),IF(INDEX(財務諸表!$1:$1048576,MATCH($D40,財務諸表!$A:$A,0),S$1)="", IF(ISERROR(INDEX(財務諸表!$1:$1048576,MATCH($E40,財務諸表!$A:$A,0),S$1)),0,INDEX(財務諸表!$1:$1048576,MATCH($E40,財務諸表!$A:$A,0),S$1)), INDEX(財務諸表!$1:$1048576,MATCH($D40,財務諸表!$A:$A,0),S$1)))</f>
        <v>43441</v>
      </c>
      <c r="T40" s="56">
        <f>IF(ISERROR(INDEX(財務諸表!$1:$1048576,MATCH($D40,財務諸表!$A:$A,0),T$1)),IF(ISERROR(INDEX(財務諸表!$1:$1048576,MATCH($E40,財務諸表!$A:$A,0),T$1)),0,INDEX(財務諸表!$1:$1048576,MATCH($E40,財務諸表!$A:$A,0),T$1)),IF(INDEX(財務諸表!$1:$1048576,MATCH($D40,財務諸表!$A:$A,0),T$1)="", IF(ISERROR(INDEX(財務諸表!$1:$1048576,MATCH($E40,財務諸表!$A:$A,0),T$1)),0,INDEX(財務諸表!$1:$1048576,MATCH($E40,財務諸表!$A:$A,0),T$1)), INDEX(財務諸表!$1:$1048576,MATCH($D40,財務諸表!$A:$A,0),T$1)))</f>
        <v>35523</v>
      </c>
      <c r="U40" s="56">
        <f>IF(ISERROR(INDEX(財務諸表!$1:$1048576,MATCH($D40,財務諸表!$A:$A,0),U$1)),IF(ISERROR(INDEX(財務諸表!$1:$1048576,MATCH($E40,財務諸表!$A:$A,0),U$1)),0,INDEX(財務諸表!$1:$1048576,MATCH($E40,財務諸表!$A:$A,0),U$1)),IF(INDEX(財務諸表!$1:$1048576,MATCH($D40,財務諸表!$A:$A,0),U$1)="", IF(ISERROR(INDEX(財務諸表!$1:$1048576,MATCH($E40,財務諸表!$A:$A,0),U$1)),0,INDEX(財務諸表!$1:$1048576,MATCH($E40,財務諸表!$A:$A,0),U$1)), INDEX(財務諸表!$1:$1048576,MATCH($D40,財務諸表!$A:$A,0),U$1)))</f>
        <v>33787</v>
      </c>
      <c r="V40" s="56">
        <f>IF(ISERROR(INDEX(財務諸表!$1:$1048576,MATCH($D40,財務諸表!$A:$A,0),V$1)),IF(ISERROR(INDEX(財務諸表!$1:$1048576,MATCH($E40,財務諸表!$A:$A,0),V$1)),0,INDEX(財務諸表!$1:$1048576,MATCH($E40,財務諸表!$A:$A,0),V$1)),IF(INDEX(財務諸表!$1:$1048576,MATCH($D40,財務諸表!$A:$A,0),V$1)="", IF(ISERROR(INDEX(財務諸表!$1:$1048576,MATCH($E40,財務諸表!$A:$A,0),V$1)),0,INDEX(財務諸表!$1:$1048576,MATCH($E40,財務諸表!$A:$A,0),V$1)), INDEX(財務諸表!$1:$1048576,MATCH($D40,財務諸表!$A:$A,0),V$1)))</f>
        <v>37635</v>
      </c>
      <c r="W40" s="56">
        <f>IF(ISERROR(INDEX(財務諸表!$1:$1048576,MATCH($D40,財務諸表!$A:$A,0),W$1)),IF(ISERROR(INDEX(財務諸表!$1:$1048576,MATCH($E40,財務諸表!$A:$A,0),W$1)),0,INDEX(財務諸表!$1:$1048576,MATCH($E40,財務諸表!$A:$A,0),W$1)),IF(INDEX(財務諸表!$1:$1048576,MATCH($D40,財務諸表!$A:$A,0),W$1)="", IF(ISERROR(INDEX(財務諸表!$1:$1048576,MATCH($E40,財務諸表!$A:$A,0),W$1)),0,INDEX(財務諸表!$1:$1048576,MATCH($E40,財務諸表!$A:$A,0),W$1)), INDEX(財務諸表!$1:$1048576,MATCH($D40,財務諸表!$A:$A,0),W$1)))</f>
        <v>36545</v>
      </c>
      <c r="X40" s="56">
        <f>IF(ISERROR(INDEX(財務諸表!$1:$1048576,MATCH($D40,財務諸表!$A:$A,0),X$1)),IF(ISERROR(INDEX(財務諸表!$1:$1048576,MATCH($E40,財務諸表!$A:$A,0),X$1)),0,INDEX(財務諸表!$1:$1048576,MATCH($E40,財務諸表!$A:$A,0),X$1)),IF(INDEX(財務諸表!$1:$1048576,MATCH($D40,財務諸表!$A:$A,0),X$1)="", IF(ISERROR(INDEX(財務諸表!$1:$1048576,MATCH($E40,財務諸表!$A:$A,0),X$1)),0,INDEX(財務諸表!$1:$1048576,MATCH($E40,財務諸表!$A:$A,0),X$1)), INDEX(財務諸表!$1:$1048576,MATCH($D40,財務諸表!$A:$A,0),X$1)))</f>
        <v>36374</v>
      </c>
      <c r="Y40" s="56">
        <f>IF(ISERROR(INDEX(財務諸表!$1:$1048576,MATCH($D40,財務諸表!$A:$A,0),Y$1)),IF(ISERROR(INDEX(財務諸表!$1:$1048576,MATCH($E40,財務諸表!$A:$A,0),Y$1)),0,INDEX(財務諸表!$1:$1048576,MATCH($E40,財務諸表!$A:$A,0),Y$1)),IF(INDEX(財務諸表!$1:$1048576,MATCH($D40,財務諸表!$A:$A,0),Y$1)="", IF(ISERROR(INDEX(財務諸表!$1:$1048576,MATCH($E40,財務諸表!$A:$A,0),Y$1)),0,INDEX(財務諸表!$1:$1048576,MATCH($E40,財務諸表!$A:$A,0),Y$1)), INDEX(財務諸表!$1:$1048576,MATCH($D40,財務諸表!$A:$A,0),Y$1)))</f>
        <v>36196</v>
      </c>
      <c r="Z40" s="56">
        <f>IF(ISERROR(INDEX(財務諸表!$1:$1048576,MATCH($D40,財務諸表!$A:$A,0),Z$1)),IF(ISERROR(INDEX(財務諸表!$1:$1048576,MATCH($E40,財務諸表!$A:$A,0),Z$1)),0,INDEX(財務諸表!$1:$1048576,MATCH($E40,財務諸表!$A:$A,0),Z$1)),IF(INDEX(財務諸表!$1:$1048576,MATCH($D40,財務諸表!$A:$A,0),Z$1)="", IF(ISERROR(INDEX(財務諸表!$1:$1048576,MATCH($E40,財務諸表!$A:$A,0),Z$1)),0,INDEX(財務諸表!$1:$1048576,MATCH($E40,財務諸表!$A:$A,0),Z$1)), INDEX(財務諸表!$1:$1048576,MATCH($D40,財務諸表!$A:$A,0),Z$1)))</f>
        <v>36810</v>
      </c>
      <c r="AA40" s="56">
        <f>IF(ISERROR(INDEX(財務諸表!$1:$1048576,MATCH($D40,財務諸表!$A:$A,0),AA$1)),IF(ISERROR(INDEX(財務諸表!$1:$1048576,MATCH($E40,財務諸表!$A:$A,0),AA$1)),0,INDEX(財務諸表!$1:$1048576,MATCH($E40,財務諸表!$A:$A,0),AA$1)),IF(INDEX(財務諸表!$1:$1048576,MATCH($D40,財務諸表!$A:$A,0),AA$1)="", IF(ISERROR(INDEX(財務諸表!$1:$1048576,MATCH($E40,財務諸表!$A:$A,0),AA$1)),0,INDEX(財務諸表!$1:$1048576,MATCH($E40,財務諸表!$A:$A,0),AA$1)), INDEX(財務諸表!$1:$1048576,MATCH($D40,財務諸表!$A:$A,0),AA$1)))</f>
        <v>38317</v>
      </c>
      <c r="AB40" s="56">
        <f>IF(ISERROR(INDEX(財務諸表!$1:$1048576,MATCH($D40,財務諸表!$A:$A,0),AB$1)),IF(ISERROR(INDEX(財務諸表!$1:$1048576,MATCH($E40,財務諸表!$A:$A,0),AB$1)),0,INDEX(財務諸表!$1:$1048576,MATCH($E40,財務諸表!$A:$A,0),AB$1)),IF(INDEX(財務諸表!$1:$1048576,MATCH($D40,財務諸表!$A:$A,0),AB$1)="", IF(ISERROR(INDEX(財務諸表!$1:$1048576,MATCH($E40,財務諸表!$A:$A,0),AB$1)),0,INDEX(財務諸表!$1:$1048576,MATCH($E40,財務諸表!$A:$A,0),AB$1)), INDEX(財務諸表!$1:$1048576,MATCH($D40,財務諸表!$A:$A,0),AB$1)))</f>
        <v>36612</v>
      </c>
      <c r="AC40" s="56">
        <f>IF(ISERROR(INDEX(財務諸表!$1:$1048576,MATCH($D40,財務諸表!$A:$A,0),AC$1)),IF(ISERROR(INDEX(財務諸表!$1:$1048576,MATCH($E40,財務諸表!$A:$A,0),AC$1)),0,INDEX(財務諸表!$1:$1048576,MATCH($E40,財務諸表!$A:$A,0),AC$1)),IF(INDEX(財務諸表!$1:$1048576,MATCH($D40,財務諸表!$A:$A,0),AC$1)="", IF(ISERROR(INDEX(財務諸表!$1:$1048576,MATCH($E40,財務諸表!$A:$A,0),AC$1)),0,INDEX(財務諸表!$1:$1048576,MATCH($E40,財務諸表!$A:$A,0),AC$1)), INDEX(財務諸表!$1:$1048576,MATCH($D40,財務諸表!$A:$A,0),AC$1)))</f>
        <v>39297</v>
      </c>
      <c r="AD40" s="56">
        <f>IF(ISERROR(INDEX(財務諸表!$1:$1048576,MATCH($D40,財務諸表!$A:$A,0),AD$1)),IF(ISERROR(INDEX(財務諸表!$1:$1048576,MATCH($E40,財務諸表!$A:$A,0),AD$1)),0,INDEX(財務諸表!$1:$1048576,MATCH($E40,財務諸表!$A:$A,0),AD$1)),IF(INDEX(財務諸表!$1:$1048576,MATCH($D40,財務諸表!$A:$A,0),AD$1)="", IF(ISERROR(INDEX(財務諸表!$1:$1048576,MATCH($E40,財務諸表!$A:$A,0),AD$1)),0,INDEX(財務諸表!$1:$1048576,MATCH($E40,財務諸表!$A:$A,0),AD$1)), INDEX(財務諸表!$1:$1048576,MATCH($D40,財務諸表!$A:$A,0),AD$1)))</f>
        <v>39888</v>
      </c>
      <c r="AE40" s="56">
        <f>IF(ISERROR(INDEX(財務諸表!$1:$1048576,MATCH($D40,財務諸表!$A:$A,0),AE$1)),IF(ISERROR(INDEX(財務諸表!$1:$1048576,MATCH($E40,財務諸表!$A:$A,0),AE$1)),0,INDEX(財務諸表!$1:$1048576,MATCH($E40,財務諸表!$A:$A,0),AE$1)),IF(INDEX(財務諸表!$1:$1048576,MATCH($D40,財務諸表!$A:$A,0),AE$1)="", IF(ISERROR(INDEX(財務諸表!$1:$1048576,MATCH($E40,財務諸表!$A:$A,0),AE$1)),0,INDEX(財務諸表!$1:$1048576,MATCH($E40,財務諸表!$A:$A,0),AE$1)), INDEX(財務諸表!$1:$1048576,MATCH($D40,財務諸表!$A:$A,0),AE$1)))</f>
        <v>39835</v>
      </c>
      <c r="AF40" s="56">
        <f>IF(ISERROR(INDEX(財務諸表!$1:$1048576,MATCH($D40,財務諸表!$A:$A,0),AF$1)),IF(ISERROR(INDEX(財務諸表!$1:$1048576,MATCH($E40,財務諸表!$A:$A,0),AF$1)),0,INDEX(財務諸表!$1:$1048576,MATCH($E40,財務諸表!$A:$A,0),AF$1)),IF(INDEX(財務諸表!$1:$1048576,MATCH($D40,財務諸表!$A:$A,0),AF$1)="", IF(ISERROR(INDEX(財務諸表!$1:$1048576,MATCH($E40,財務諸表!$A:$A,0),AF$1)),0,INDEX(財務諸表!$1:$1048576,MATCH($E40,財務諸表!$A:$A,0),AF$1)), INDEX(財務諸表!$1:$1048576,MATCH($D40,財務諸表!$A:$A,0),AF$1)))</f>
        <v>39227</v>
      </c>
      <c r="AG40" s="56">
        <f>IF(ISERROR(INDEX(財務諸表!$1:$1048576,MATCH($D40,財務諸表!$A:$A,0),AG$1)),IF(ISERROR(INDEX(財務諸表!$1:$1048576,MATCH($E40,財務諸表!$A:$A,0),AG$1)),0,INDEX(財務諸表!$1:$1048576,MATCH($E40,財務諸表!$A:$A,0),AG$1)),IF(INDEX(財務諸表!$1:$1048576,MATCH($D40,財務諸表!$A:$A,0),AG$1)="", IF(ISERROR(INDEX(財務諸表!$1:$1048576,MATCH($E40,財務諸表!$A:$A,0),AG$1)),0,INDEX(財務諸表!$1:$1048576,MATCH($E40,財務諸表!$A:$A,0),AG$1)), INDEX(財務諸表!$1:$1048576,MATCH($D40,財務諸表!$A:$A,0),AG$1)))</f>
        <v>41536</v>
      </c>
      <c r="AH40" s="56">
        <f>IF(ISERROR(INDEX(財務諸表!$1:$1048576,MATCH($D40,財務諸表!$A:$A,0),AH$1)),IF(ISERROR(INDEX(財務諸表!$1:$1048576,MATCH($E40,財務諸表!$A:$A,0),AH$1)),0,INDEX(財務諸表!$1:$1048576,MATCH($E40,財務諸表!$A:$A,0),AH$1)),IF(INDEX(財務諸表!$1:$1048576,MATCH($D40,財務諸表!$A:$A,0),AH$1)="", IF(ISERROR(INDEX(財務諸表!$1:$1048576,MATCH($E40,財務諸表!$A:$A,0),AH$1)),0,INDEX(財務諸表!$1:$1048576,MATCH($E40,財務諸表!$A:$A,0),AH$1)), INDEX(財務諸表!$1:$1048576,MATCH($D40,財務諸表!$A:$A,0),AH$1)))</f>
        <v>41959</v>
      </c>
      <c r="AI40" s="56">
        <f>IF(ISERROR(INDEX(財務諸表!$1:$1048576,MATCH($D40,財務諸表!$A:$A,0),AI$1)),IF(ISERROR(INDEX(財務諸表!$1:$1048576,MATCH($E40,財務諸表!$A:$A,0),AI$1)),0,INDEX(財務諸表!$1:$1048576,MATCH($E40,財務諸表!$A:$A,0),AI$1)),IF(INDEX(財務諸表!$1:$1048576,MATCH($D40,財務諸表!$A:$A,0),AI$1)="", IF(ISERROR(INDEX(財務諸表!$1:$1048576,MATCH($E40,財務諸表!$A:$A,0),AI$1)),0,INDEX(財務諸表!$1:$1048576,MATCH($E40,財務諸表!$A:$A,0),AI$1)), INDEX(財務諸表!$1:$1048576,MATCH($D40,財務諸表!$A:$A,0),AI$1)))</f>
        <v>42285</v>
      </c>
      <c r="AJ40" s="56">
        <f>IF(ISERROR(INDEX(財務諸表!$1:$1048576,MATCH($D40,財務諸表!$A:$A,0),AJ$1)),IF(ISERROR(INDEX(財務諸表!$1:$1048576,MATCH($E40,財務諸表!$A:$A,0),AJ$1)),0,INDEX(財務諸表!$1:$1048576,MATCH($E40,財務諸表!$A:$A,0),AJ$1)),IF(INDEX(財務諸表!$1:$1048576,MATCH($D40,財務諸表!$A:$A,0),AJ$1)="", IF(ISERROR(INDEX(財務諸表!$1:$1048576,MATCH($E40,財務諸表!$A:$A,0),AJ$1)),0,INDEX(財務諸表!$1:$1048576,MATCH($E40,財務諸表!$A:$A,0),AJ$1)), INDEX(財務諸表!$1:$1048576,MATCH($D40,財務諸表!$A:$A,0),AJ$1)))</f>
        <v>43219</v>
      </c>
      <c r="AK40" s="56"/>
    </row>
    <row r="41" spans="1:37" s="54" customFormat="1">
      <c r="A41" s="53"/>
      <c r="B41" s="54" t="s">
        <v>308</v>
      </c>
      <c r="C41" s="55" t="str">
        <f>"Sa-"&amp;A6</f>
        <v>Sa-駐車場事業海外</v>
      </c>
      <c r="D41" s="80" t="str">
        <f>"SG_"&amp;A6&amp;"-外部顧客への売上高"</f>
        <v>SG_駐車場事業海外-外部顧客への売上高</v>
      </c>
      <c r="E41" s="55" t="s">
        <v>313</v>
      </c>
      <c r="F41" s="56">
        <f>IF(ISERROR(INDEX(財務諸表!$1:$1048576,MATCH($D41,財務諸表!$A:$A,0),F$1)),IF(ISERROR(INDEX(財務諸表!$1:$1048576,MATCH($E41,財務諸表!$A:$A,0),F$1)),0,INDEX(財務諸表!$1:$1048576,MATCH($E41,財務諸表!$A:$A,0),F$1)),IF(INDEX(財務諸表!$1:$1048576,MATCH($D41,財務諸表!$A:$A,0),F$1)="", IF(ISERROR(INDEX(財務諸表!$1:$1048576,MATCH($E41,財務諸表!$A:$A,0),F$1)),0,INDEX(財務諸表!$1:$1048576,MATCH($E41,財務諸表!$A:$A,0),F$1)), INDEX(財務諸表!$1:$1048576,MATCH($D41,財務諸表!$A:$A,0),F$1)))</f>
        <v>68290</v>
      </c>
      <c r="G41" s="56">
        <f>IF(ISERROR(INDEX(財務諸表!$1:$1048576,MATCH($D41,財務諸表!$A:$A,0),G$1)),IF(ISERROR(INDEX(財務諸表!$1:$1048576,MATCH($E41,財務諸表!$A:$A,0),G$1)),0,INDEX(財務諸表!$1:$1048576,MATCH($E41,財務諸表!$A:$A,0),G$1)),IF(INDEX(財務諸表!$1:$1048576,MATCH($D41,財務諸表!$A:$A,0),G$1)="", IF(ISERROR(INDEX(財務諸表!$1:$1048576,MATCH($E41,財務諸表!$A:$A,0),G$1)),0,INDEX(財務諸表!$1:$1048576,MATCH($E41,財務諸表!$A:$A,0),G$1)), INDEX(財務諸表!$1:$1048576,MATCH($D41,財務諸表!$A:$A,0),G$1)))</f>
        <v>65976</v>
      </c>
      <c r="H41" s="56">
        <f>IF(ISERROR(INDEX(財務諸表!$1:$1048576,MATCH($D41,財務諸表!$A:$A,0),H$1)),IF(ISERROR(INDEX(財務諸表!$1:$1048576,MATCH($E41,財務諸表!$A:$A,0),H$1)),0,INDEX(財務諸表!$1:$1048576,MATCH($E41,財務諸表!$A:$A,0),H$1)),IF(INDEX(財務諸表!$1:$1048576,MATCH($D41,財務諸表!$A:$A,0),H$1)="", IF(ISERROR(INDEX(財務諸表!$1:$1048576,MATCH($E41,財務諸表!$A:$A,0),H$1)),0,INDEX(財務諸表!$1:$1048576,MATCH($E41,財務諸表!$A:$A,0),H$1)), INDEX(財務諸表!$1:$1048576,MATCH($D41,財務諸表!$A:$A,0),H$1)))</f>
        <v>45169</v>
      </c>
      <c r="I41" s="56">
        <f>IF(ISERROR(INDEX(財務諸表!$1:$1048576,MATCH($D41,財務諸表!$A:$A,0),I$1)),IF(ISERROR(INDEX(財務諸表!$1:$1048576,MATCH($E41,財務諸表!$A:$A,0),I$1)),0,INDEX(財務諸表!$1:$1048576,MATCH($E41,財務諸表!$A:$A,0),I$1)),IF(INDEX(財務諸表!$1:$1048576,MATCH($D41,財務諸表!$A:$A,0),I$1)="", IF(ISERROR(INDEX(財務諸表!$1:$1048576,MATCH($E41,財務諸表!$A:$A,0),I$1)),0,INDEX(財務諸表!$1:$1048576,MATCH($E41,財務諸表!$A:$A,0),I$1)), INDEX(財務諸表!$1:$1048576,MATCH($D41,財務諸表!$A:$A,0),I$1)))</f>
        <v>38498</v>
      </c>
      <c r="J41" s="56">
        <f>IF(ISERROR(INDEX(財務諸表!$1:$1048576,MATCH($D41,財務諸表!$A:$A,0),J$1)),IF(ISERROR(INDEX(財務諸表!$1:$1048576,MATCH($E41,財務諸表!$A:$A,0),J$1)),0,INDEX(財務諸表!$1:$1048576,MATCH($E41,財務諸表!$A:$A,0),J$1)),IF(INDEX(財務諸表!$1:$1048576,MATCH($D41,財務諸表!$A:$A,0),J$1)="", IF(ISERROR(INDEX(財務諸表!$1:$1048576,MATCH($E41,財務諸表!$A:$A,0),J$1)),0,INDEX(財務諸表!$1:$1048576,MATCH($E41,財務諸表!$A:$A,0),J$1)), INDEX(財務諸表!$1:$1048576,MATCH($D41,財務諸表!$A:$A,0),J$1)))</f>
        <v>57983</v>
      </c>
      <c r="K41" s="56">
        <f>IF(ISERROR(INDEX(財務諸表!$1:$1048576,MATCH($D41,財務諸表!$A:$A,0),K$1)),IF(ISERROR(INDEX(財務諸表!$1:$1048576,MATCH($E41,財務諸表!$A:$A,0),K$1)),0,INDEX(財務諸表!$1:$1048576,MATCH($E41,財務諸表!$A:$A,0),K$1)),IF(INDEX(財務諸表!$1:$1048576,MATCH($D41,財務諸表!$A:$A,0),K$1)="", IF(ISERROR(INDEX(財務諸表!$1:$1048576,MATCH($E41,財務諸表!$A:$A,0),K$1)),0,INDEX(財務諸表!$1:$1048576,MATCH($E41,財務諸表!$A:$A,0),K$1)), INDEX(財務諸表!$1:$1048576,MATCH($D41,財務諸表!$A:$A,0),K$1)))</f>
        <v>69478</v>
      </c>
      <c r="L41" s="56"/>
      <c r="M41" s="56"/>
      <c r="N41" s="56"/>
      <c r="O41" s="57"/>
      <c r="P41" s="56">
        <f>IF(ISERROR(INDEX(財務諸表!$1:$1048576,MATCH($D41,財務諸表!$A:$A,0),P$1)),IF(ISERROR(INDEX(財務諸表!$1:$1048576,MATCH($E41,財務諸表!$A:$A,0),P$1)),0,INDEX(財務諸表!$1:$1048576,MATCH($E41,財務諸表!$A:$A,0),P$1)),IF(INDEX(財務諸表!$1:$1048576,MATCH($D41,財務諸表!$A:$A,0),P$1)="", IF(ISERROR(INDEX(財務諸表!$1:$1048576,MATCH($E41,財務諸表!$A:$A,0),P$1)),0,INDEX(財務諸表!$1:$1048576,MATCH($E41,財務諸表!$A:$A,0),P$1)), INDEX(財務諸表!$1:$1048576,MATCH($D41,財務諸表!$A:$A,0),P$1)))</f>
        <v>15681</v>
      </c>
      <c r="Q41" s="56">
        <f>IF(ISERROR(INDEX(財務諸表!$1:$1048576,MATCH($D41,財務諸表!$A:$A,0),Q$1)),IF(ISERROR(INDEX(財務諸表!$1:$1048576,MATCH($E41,財務諸表!$A:$A,0),Q$1)),0,INDEX(財務諸表!$1:$1048576,MATCH($E41,財務諸表!$A:$A,0),Q$1)),IF(INDEX(財務諸表!$1:$1048576,MATCH($D41,財務諸表!$A:$A,0),Q$1)="", IF(ISERROR(INDEX(財務諸表!$1:$1048576,MATCH($E41,財務諸表!$A:$A,0),Q$1)),0,INDEX(財務諸表!$1:$1048576,MATCH($E41,財務諸表!$A:$A,0),Q$1)), INDEX(財務諸表!$1:$1048576,MATCH($D41,財務諸表!$A:$A,0),Q$1)))</f>
        <v>16389</v>
      </c>
      <c r="R41" s="56">
        <f>IF(ISERROR(INDEX(財務諸表!$1:$1048576,MATCH($D41,財務諸表!$A:$A,0),R$1)),IF(ISERROR(INDEX(財務諸表!$1:$1048576,MATCH($E41,財務諸表!$A:$A,0),R$1)),0,INDEX(財務諸表!$1:$1048576,MATCH($E41,財務諸表!$A:$A,0),R$1)),IF(INDEX(財務諸表!$1:$1048576,MATCH($D41,財務諸表!$A:$A,0),R$1)="", IF(ISERROR(INDEX(財務諸表!$1:$1048576,MATCH($E41,財務諸表!$A:$A,0),R$1)),0,INDEX(財務諸表!$1:$1048576,MATCH($E41,財務諸表!$A:$A,0),R$1)), INDEX(財務諸表!$1:$1048576,MATCH($D41,財務諸表!$A:$A,0),R$1)))</f>
        <v>16502</v>
      </c>
      <c r="S41" s="56">
        <f>IF(ISERROR(INDEX(財務諸表!$1:$1048576,MATCH($D41,財務諸表!$A:$A,0),S$1)),IF(ISERROR(INDEX(財務諸表!$1:$1048576,MATCH($E41,財務諸表!$A:$A,0),S$1)),0,INDEX(財務諸表!$1:$1048576,MATCH($E41,財務諸表!$A:$A,0),S$1)),IF(INDEX(財務諸表!$1:$1048576,MATCH($D41,財務諸表!$A:$A,0),S$1)="", IF(ISERROR(INDEX(財務諸表!$1:$1048576,MATCH($E41,財務諸表!$A:$A,0),S$1)),0,INDEX(財務諸表!$1:$1048576,MATCH($E41,財務諸表!$A:$A,0),S$1)), INDEX(財務諸表!$1:$1048576,MATCH($D41,財務諸表!$A:$A,0),S$1)))</f>
        <v>16466</v>
      </c>
      <c r="T41" s="56">
        <f>IF(ISERROR(INDEX(財務諸表!$1:$1048576,MATCH($D41,財務諸表!$A:$A,0),T$1)),IF(ISERROR(INDEX(財務諸表!$1:$1048576,MATCH($E41,財務諸表!$A:$A,0),T$1)),0,INDEX(財務諸表!$1:$1048576,MATCH($E41,財務諸表!$A:$A,0),T$1)),IF(INDEX(財務諸表!$1:$1048576,MATCH($D41,財務諸表!$A:$A,0),T$1)="", IF(ISERROR(INDEX(財務諸表!$1:$1048576,MATCH($E41,財務諸表!$A:$A,0),T$1)),0,INDEX(財務諸表!$1:$1048576,MATCH($E41,財務諸表!$A:$A,0),T$1)), INDEX(財務諸表!$1:$1048576,MATCH($D41,財務諸表!$A:$A,0),T$1)))</f>
        <v>13727</v>
      </c>
      <c r="U41" s="56">
        <f>IF(ISERROR(INDEX(財務諸表!$1:$1048576,MATCH($D41,財務諸表!$A:$A,0),U$1)),IF(ISERROR(INDEX(財務諸表!$1:$1048576,MATCH($E41,財務諸表!$A:$A,0),U$1)),0,INDEX(財務諸表!$1:$1048576,MATCH($E41,財務諸表!$A:$A,0),U$1)),IF(INDEX(財務諸表!$1:$1048576,MATCH($D41,財務諸表!$A:$A,0),U$1)="", IF(ISERROR(INDEX(財務諸表!$1:$1048576,MATCH($E41,財務諸表!$A:$A,0),U$1)),0,INDEX(財務諸表!$1:$1048576,MATCH($E41,財務諸表!$A:$A,0),U$1)), INDEX(財務諸表!$1:$1048576,MATCH($D41,財務諸表!$A:$A,0),U$1)))</f>
        <v>5476</v>
      </c>
      <c r="V41" s="56">
        <f>IF(ISERROR(INDEX(財務諸表!$1:$1048576,MATCH($D41,財務諸表!$A:$A,0),V$1)),IF(ISERROR(INDEX(財務諸表!$1:$1048576,MATCH($E41,財務諸表!$A:$A,0),V$1)),0,INDEX(財務諸表!$1:$1048576,MATCH($E41,財務諸表!$A:$A,0),V$1)),IF(INDEX(財務諸表!$1:$1048576,MATCH($D41,財務諸表!$A:$A,0),V$1)="", IF(ISERROR(INDEX(財務諸表!$1:$1048576,MATCH($E41,財務諸表!$A:$A,0),V$1)),0,INDEX(財務諸表!$1:$1048576,MATCH($E41,財務諸表!$A:$A,0),V$1)), INDEX(財務諸表!$1:$1048576,MATCH($D41,財務諸表!$A:$A,0),V$1)))</f>
        <v>9500</v>
      </c>
      <c r="W41" s="56">
        <f>IF(ISERROR(INDEX(財務諸表!$1:$1048576,MATCH($D41,財務諸表!$A:$A,0),W$1)),IF(ISERROR(INDEX(財務諸表!$1:$1048576,MATCH($E41,財務諸表!$A:$A,0),W$1)),0,INDEX(財務諸表!$1:$1048576,MATCH($E41,財務諸表!$A:$A,0),W$1)),IF(INDEX(財務諸表!$1:$1048576,MATCH($D41,財務諸表!$A:$A,0),W$1)="", IF(ISERROR(INDEX(財務諸表!$1:$1048576,MATCH($E41,財務諸表!$A:$A,0),W$1)),0,INDEX(財務諸表!$1:$1048576,MATCH($E41,財務諸表!$A:$A,0),W$1)), INDEX(財務諸表!$1:$1048576,MATCH($D41,財務諸表!$A:$A,0),W$1)))</f>
        <v>9014</v>
      </c>
      <c r="X41" s="56">
        <f>IF(ISERROR(INDEX(財務諸表!$1:$1048576,MATCH($D41,財務諸表!$A:$A,0),X$1)),IF(ISERROR(INDEX(財務諸表!$1:$1048576,MATCH($E41,財務諸表!$A:$A,0),X$1)),0,INDEX(財務諸表!$1:$1048576,MATCH($E41,財務諸表!$A:$A,0),X$1)),IF(INDEX(財務諸表!$1:$1048576,MATCH($D41,財務諸表!$A:$A,0),X$1)="", IF(ISERROR(INDEX(財務諸表!$1:$1048576,MATCH($E41,財務諸表!$A:$A,0),X$1)),0,INDEX(財務諸表!$1:$1048576,MATCH($E41,財務諸表!$A:$A,0),X$1)), INDEX(財務諸表!$1:$1048576,MATCH($D41,財務諸表!$A:$A,0),X$1)))</f>
        <v>8500</v>
      </c>
      <c r="Y41" s="56">
        <f>IF(ISERROR(INDEX(財務諸表!$1:$1048576,MATCH($D41,財務諸表!$A:$A,0),Y$1)),IF(ISERROR(INDEX(財務諸表!$1:$1048576,MATCH($E41,財務諸表!$A:$A,0),Y$1)),0,INDEX(財務諸表!$1:$1048576,MATCH($E41,財務諸表!$A:$A,0),Y$1)),IF(INDEX(財務諸表!$1:$1048576,MATCH($D41,財務諸表!$A:$A,0),Y$1)="", IF(ISERROR(INDEX(財務諸表!$1:$1048576,MATCH($E41,財務諸表!$A:$A,0),Y$1)),0,INDEX(財務諸表!$1:$1048576,MATCH($E41,財務諸表!$A:$A,0),Y$1)), INDEX(財務諸表!$1:$1048576,MATCH($D41,財務諸表!$A:$A,0),Y$1)))</f>
        <v>10068</v>
      </c>
      <c r="Z41" s="56">
        <f>IF(ISERROR(INDEX(財務諸表!$1:$1048576,MATCH($D41,財務諸表!$A:$A,0),Z$1)),IF(ISERROR(INDEX(財務諸表!$1:$1048576,MATCH($E41,財務諸表!$A:$A,0),Z$1)),0,INDEX(財務諸表!$1:$1048576,MATCH($E41,財務諸表!$A:$A,0),Z$1)),IF(INDEX(財務諸表!$1:$1048576,MATCH($D41,財務諸表!$A:$A,0),Z$1)="", IF(ISERROR(INDEX(財務諸表!$1:$1048576,MATCH($E41,財務諸表!$A:$A,0),Z$1)),0,INDEX(財務諸表!$1:$1048576,MATCH($E41,財務諸表!$A:$A,0),Z$1)), INDEX(財務諸表!$1:$1048576,MATCH($D41,財務諸表!$A:$A,0),Z$1)))</f>
        <v>10916</v>
      </c>
      <c r="AA41" s="56">
        <f>IF(ISERROR(INDEX(財務諸表!$1:$1048576,MATCH($D41,財務諸表!$A:$A,0),AA$1)),IF(ISERROR(INDEX(財務諸表!$1:$1048576,MATCH($E41,財務諸表!$A:$A,0),AA$1)),0,INDEX(財務諸表!$1:$1048576,MATCH($E41,財務諸表!$A:$A,0),AA$1)),IF(INDEX(財務諸表!$1:$1048576,MATCH($D41,財務諸表!$A:$A,0),AA$1)="", IF(ISERROR(INDEX(財務諸表!$1:$1048576,MATCH($E41,財務諸表!$A:$A,0),AA$1)),0,INDEX(財務諸表!$1:$1048576,MATCH($E41,財務諸表!$A:$A,0),AA$1)), INDEX(財務諸表!$1:$1048576,MATCH($D41,財務諸表!$A:$A,0),AA$1)))</f>
        <v>13528</v>
      </c>
      <c r="AB41" s="56">
        <f>IF(ISERROR(INDEX(財務諸表!$1:$1048576,MATCH($D41,財務諸表!$A:$A,0),AB$1)),IF(ISERROR(INDEX(財務諸表!$1:$1048576,MATCH($E41,財務諸表!$A:$A,0),AB$1)),0,INDEX(財務諸表!$1:$1048576,MATCH($E41,財務諸表!$A:$A,0),AB$1)),IF(INDEX(財務諸表!$1:$1048576,MATCH($D41,財務諸表!$A:$A,0),AB$1)="", IF(ISERROR(INDEX(財務諸表!$1:$1048576,MATCH($E41,財務諸表!$A:$A,0),AB$1)),0,INDEX(財務諸表!$1:$1048576,MATCH($E41,財務諸表!$A:$A,0),AB$1)), INDEX(財務諸表!$1:$1048576,MATCH($D41,財務諸表!$A:$A,0),AB$1)))</f>
        <v>12113</v>
      </c>
      <c r="AC41" s="56">
        <f>IF(ISERROR(INDEX(財務諸表!$1:$1048576,MATCH($D41,財務諸表!$A:$A,0),AC$1)),IF(ISERROR(INDEX(財務諸表!$1:$1048576,MATCH($E41,財務諸表!$A:$A,0),AC$1)),0,INDEX(財務諸表!$1:$1048576,MATCH($E41,財務諸表!$A:$A,0),AC$1)),IF(INDEX(財務諸表!$1:$1048576,MATCH($D41,財務諸表!$A:$A,0),AC$1)="", IF(ISERROR(INDEX(財務諸表!$1:$1048576,MATCH($E41,財務諸表!$A:$A,0),AC$1)),0,INDEX(財務諸表!$1:$1048576,MATCH($E41,財務諸表!$A:$A,0),AC$1)), INDEX(財務諸表!$1:$1048576,MATCH($D41,財務諸表!$A:$A,0),AC$1)))</f>
        <v>15477</v>
      </c>
      <c r="AD41" s="56">
        <f>IF(ISERROR(INDEX(財務諸表!$1:$1048576,MATCH($D41,財務諸表!$A:$A,0),AD$1)),IF(ISERROR(INDEX(財務諸表!$1:$1048576,MATCH($E41,財務諸表!$A:$A,0),AD$1)),0,INDEX(財務諸表!$1:$1048576,MATCH($E41,財務諸表!$A:$A,0),AD$1)),IF(INDEX(財務諸表!$1:$1048576,MATCH($D41,財務諸表!$A:$A,0),AD$1)="", IF(ISERROR(INDEX(財務諸表!$1:$1048576,MATCH($E41,財務諸表!$A:$A,0),AD$1)),0,INDEX(財務諸表!$1:$1048576,MATCH($E41,財務諸表!$A:$A,0),AD$1)), INDEX(財務諸表!$1:$1048576,MATCH($D41,財務諸表!$A:$A,0),AD$1)))</f>
        <v>16865</v>
      </c>
      <c r="AE41" s="56">
        <f>IF(ISERROR(INDEX(財務諸表!$1:$1048576,MATCH($D41,財務諸表!$A:$A,0),AE$1)),IF(ISERROR(INDEX(財務諸表!$1:$1048576,MATCH($E41,財務諸表!$A:$A,0),AE$1)),0,INDEX(財務諸表!$1:$1048576,MATCH($E41,財務諸表!$A:$A,0),AE$1)),IF(INDEX(財務諸表!$1:$1048576,MATCH($D41,財務諸表!$A:$A,0),AE$1)="", IF(ISERROR(INDEX(財務諸表!$1:$1048576,MATCH($E41,財務諸表!$A:$A,0),AE$1)),0,INDEX(財務諸表!$1:$1048576,MATCH($E41,財務諸表!$A:$A,0),AE$1)), INDEX(財務諸表!$1:$1048576,MATCH($D41,財務諸表!$A:$A,0),AE$1)))</f>
        <v>17053</v>
      </c>
      <c r="AF41" s="56">
        <f>IF(ISERROR(INDEX(財務諸表!$1:$1048576,MATCH($D41,財務諸表!$A:$A,0),AF$1)),IF(ISERROR(INDEX(財務諸表!$1:$1048576,MATCH($E41,財務諸表!$A:$A,0),AF$1)),0,INDEX(財務諸表!$1:$1048576,MATCH($E41,財務諸表!$A:$A,0),AF$1)),IF(INDEX(財務諸表!$1:$1048576,MATCH($D41,財務諸表!$A:$A,0),AF$1)="", IF(ISERROR(INDEX(財務諸表!$1:$1048576,MATCH($E41,財務諸表!$A:$A,0),AF$1)),0,INDEX(財務諸表!$1:$1048576,MATCH($E41,財務諸表!$A:$A,0),AF$1)), INDEX(財務諸表!$1:$1048576,MATCH($D41,財務諸表!$A:$A,0),AF$1)))</f>
        <v>15722</v>
      </c>
      <c r="AG41" s="56">
        <f>IF(ISERROR(INDEX(財務諸表!$1:$1048576,MATCH($D41,財務諸表!$A:$A,0),AG$1)),IF(ISERROR(INDEX(財務諸表!$1:$1048576,MATCH($E41,財務諸表!$A:$A,0),AG$1)),0,INDEX(財務諸表!$1:$1048576,MATCH($E41,財務諸表!$A:$A,0),AG$1)),IF(INDEX(財務諸表!$1:$1048576,MATCH($D41,財務諸表!$A:$A,0),AG$1)="", IF(ISERROR(INDEX(財務諸表!$1:$1048576,MATCH($E41,財務諸表!$A:$A,0),AG$1)),0,INDEX(財務諸表!$1:$1048576,MATCH($E41,財務諸表!$A:$A,0),AG$1)), INDEX(財務諸表!$1:$1048576,MATCH($D41,財務諸表!$A:$A,0),AG$1)))</f>
        <v>17165</v>
      </c>
      <c r="AH41" s="56">
        <f>IF(ISERROR(INDEX(財務諸表!$1:$1048576,MATCH($D41,財務諸表!$A:$A,0),AH$1)),IF(ISERROR(INDEX(財務諸表!$1:$1048576,MATCH($E41,財務諸表!$A:$A,0),AH$1)),0,INDEX(財務諸表!$1:$1048576,MATCH($E41,財務諸表!$A:$A,0),AH$1)),IF(INDEX(財務諸表!$1:$1048576,MATCH($D41,財務諸表!$A:$A,0),AH$1)="", IF(ISERROR(INDEX(財務諸表!$1:$1048576,MATCH($E41,財務諸表!$A:$A,0),AH$1)),0,INDEX(財務諸表!$1:$1048576,MATCH($E41,財務諸表!$A:$A,0),AH$1)), INDEX(財務諸表!$1:$1048576,MATCH($D41,財務諸表!$A:$A,0),AH$1)))</f>
        <v>19538</v>
      </c>
      <c r="AI41" s="56">
        <f>IF(ISERROR(INDEX(財務諸表!$1:$1048576,MATCH($D41,財務諸表!$A:$A,0),AI$1)),IF(ISERROR(INDEX(財務諸表!$1:$1048576,MATCH($E41,財務諸表!$A:$A,0),AI$1)),0,INDEX(財務諸表!$1:$1048576,MATCH($E41,財務諸表!$A:$A,0),AI$1)),IF(INDEX(財務諸表!$1:$1048576,MATCH($D41,財務諸表!$A:$A,0),AI$1)="", IF(ISERROR(INDEX(財務諸表!$1:$1048576,MATCH($E41,財務諸表!$A:$A,0),AI$1)),0,INDEX(財務諸表!$1:$1048576,MATCH($E41,財務諸表!$A:$A,0),AI$1)), INDEX(財務諸表!$1:$1048576,MATCH($D41,財務諸表!$A:$A,0),AI$1)))</f>
        <v>19256</v>
      </c>
      <c r="AJ41" s="56">
        <f>IF(ISERROR(INDEX(財務諸表!$1:$1048576,MATCH($D41,財務諸表!$A:$A,0),AJ$1)),IF(ISERROR(INDEX(財務諸表!$1:$1048576,MATCH($E41,財務諸表!$A:$A,0),AJ$1)),0,INDEX(財務諸表!$1:$1048576,MATCH($E41,財務諸表!$A:$A,0),AJ$1)),IF(INDEX(財務諸表!$1:$1048576,MATCH($D41,財務諸表!$A:$A,0),AJ$1)="", IF(ISERROR(INDEX(財務諸表!$1:$1048576,MATCH($E41,財務諸表!$A:$A,0),AJ$1)),0,INDEX(財務諸表!$1:$1048576,MATCH($E41,財務諸表!$A:$A,0),AJ$1)), INDEX(財務諸表!$1:$1048576,MATCH($D41,財務諸表!$A:$A,0),AJ$1)))</f>
        <v>19208</v>
      </c>
      <c r="AK41" s="56"/>
    </row>
    <row r="42" spans="1:37" s="54" customFormat="1">
      <c r="A42" s="53"/>
      <c r="B42" s="54" t="s">
        <v>308</v>
      </c>
      <c r="C42" s="55" t="str">
        <f>"Sa-"&amp;A7</f>
        <v>Sa-駐車場国内事業</v>
      </c>
      <c r="D42" s="80" t="str">
        <f>"SG_"&amp;A7&amp;"-外部顧客への売上高"</f>
        <v>SG_駐車場国内事業-外部顧客への売上高</v>
      </c>
      <c r="E42" s="55" t="s">
        <v>313</v>
      </c>
      <c r="F42" s="56">
        <f>IF(ISERROR(INDEX(財務諸表!$1:$1048576,MATCH($D42,財務諸表!$A:$A,0),F$1)),IF(ISERROR(INDEX(財務諸表!$1:$1048576,MATCH($E42,財務諸表!$A:$A,0),F$1)),0,INDEX(財務諸表!$1:$1048576,MATCH($E42,財務諸表!$A:$A,0),F$1)),IF(INDEX(財務諸表!$1:$1048576,MATCH($D42,財務諸表!$A:$A,0),F$1)="", IF(ISERROR(INDEX(財務諸表!$1:$1048576,MATCH($E42,財務諸表!$A:$A,0),F$1)),0,INDEX(財務諸表!$1:$1048576,MATCH($E42,財務諸表!$A:$A,0),F$1)), INDEX(財務諸表!$1:$1048576,MATCH($D42,財務諸表!$A:$A,0),F$1)))</f>
        <v>0</v>
      </c>
      <c r="G42" s="56">
        <f>IF(ISERROR(INDEX(財務諸表!$1:$1048576,MATCH($D42,財務諸表!$A:$A,0),G$1)),IF(ISERROR(INDEX(財務諸表!$1:$1048576,MATCH($E42,財務諸表!$A:$A,0),G$1)),0,INDEX(財務諸表!$1:$1048576,MATCH($E42,財務諸表!$A:$A,0),G$1)),IF(INDEX(財務諸表!$1:$1048576,MATCH($D42,財務諸表!$A:$A,0),G$1)="", IF(ISERROR(INDEX(財務諸表!$1:$1048576,MATCH($E42,財務諸表!$A:$A,0),G$1)),0,INDEX(財務諸表!$1:$1048576,MATCH($E42,財務諸表!$A:$A,0),G$1)), INDEX(財務諸表!$1:$1048576,MATCH($D42,財務諸表!$A:$A,0),G$1)))</f>
        <v>0</v>
      </c>
      <c r="H42" s="56">
        <f>IF(ISERROR(INDEX(財務諸表!$1:$1048576,MATCH($D42,財務諸表!$A:$A,0),H$1)),IF(ISERROR(INDEX(財務諸表!$1:$1048576,MATCH($E42,財務諸表!$A:$A,0),H$1)),0,INDEX(財務諸表!$1:$1048576,MATCH($E42,財務諸表!$A:$A,0),H$1)),IF(INDEX(財務諸表!$1:$1048576,MATCH($D42,財務諸表!$A:$A,0),H$1)="", IF(ISERROR(INDEX(財務諸表!$1:$1048576,MATCH($E42,財務諸表!$A:$A,0),H$1)),0,INDEX(財務諸表!$1:$1048576,MATCH($E42,財務諸表!$A:$A,0),H$1)), INDEX(財務諸表!$1:$1048576,MATCH($D42,財務諸表!$A:$A,0),H$1)))</f>
        <v>0</v>
      </c>
      <c r="I42" s="56">
        <f>IF(ISERROR(INDEX(財務諸表!$1:$1048576,MATCH($D42,財務諸表!$A:$A,0),I$1)),IF(ISERROR(INDEX(財務諸表!$1:$1048576,MATCH($E42,財務諸表!$A:$A,0),I$1)),0,INDEX(財務諸表!$1:$1048576,MATCH($E42,財務諸表!$A:$A,0),I$1)),IF(INDEX(財務諸表!$1:$1048576,MATCH($D42,財務諸表!$A:$A,0),I$1)="", IF(ISERROR(INDEX(財務諸表!$1:$1048576,MATCH($E42,財務諸表!$A:$A,0),I$1)),0,INDEX(財務諸表!$1:$1048576,MATCH($E42,財務諸表!$A:$A,0),I$1)), INDEX(財務諸表!$1:$1048576,MATCH($D42,財務諸表!$A:$A,0),I$1)))</f>
        <v>0</v>
      </c>
      <c r="J42" s="56">
        <f>IF(ISERROR(INDEX(財務諸表!$1:$1048576,MATCH($D42,財務諸表!$A:$A,0),J$1)),IF(ISERROR(INDEX(財務諸表!$1:$1048576,MATCH($E42,財務諸表!$A:$A,0),J$1)),0,INDEX(財務諸表!$1:$1048576,MATCH($E42,財務諸表!$A:$A,0),J$1)),IF(INDEX(財務諸表!$1:$1048576,MATCH($D42,財務諸表!$A:$A,0),J$1)="", IF(ISERROR(INDEX(財務諸表!$1:$1048576,MATCH($E42,財務諸表!$A:$A,0),J$1)),0,INDEX(財務諸表!$1:$1048576,MATCH($E42,財務諸表!$A:$A,0),J$1)), INDEX(財務諸表!$1:$1048576,MATCH($D42,財務諸表!$A:$A,0),J$1)))</f>
        <v>0</v>
      </c>
      <c r="K42" s="56">
        <f>IF(ISERROR(INDEX(財務諸表!$1:$1048576,MATCH($D42,財務諸表!$A:$A,0),K$1)),IF(ISERROR(INDEX(財務諸表!$1:$1048576,MATCH($E42,財務諸表!$A:$A,0),K$1)),0,INDEX(財務諸表!$1:$1048576,MATCH($E42,財務諸表!$A:$A,0),K$1)),IF(INDEX(財務諸表!$1:$1048576,MATCH($D42,財務諸表!$A:$A,0),K$1)="", IF(ISERROR(INDEX(財務諸表!$1:$1048576,MATCH($E42,財務諸表!$A:$A,0),K$1)),0,INDEX(財務諸表!$1:$1048576,MATCH($E42,財務諸表!$A:$A,0),K$1)), INDEX(財務諸表!$1:$1048576,MATCH($D42,財務諸表!$A:$A,0),K$1)))</f>
        <v>0</v>
      </c>
      <c r="L42" s="56"/>
      <c r="M42" s="56"/>
      <c r="N42" s="56"/>
      <c r="O42" s="57"/>
      <c r="P42" s="56">
        <f>IF(ISERROR(INDEX(財務諸表!$1:$1048576,MATCH($D42,財務諸表!$A:$A,0),P$1)),IF(ISERROR(INDEX(財務諸表!$1:$1048576,MATCH($E42,財務諸表!$A:$A,0),P$1)),0,INDEX(財務諸表!$1:$1048576,MATCH($E42,財務諸表!$A:$A,0),P$1)),IF(INDEX(財務諸表!$1:$1048576,MATCH($D42,財務諸表!$A:$A,0),P$1)="", IF(ISERROR(INDEX(財務諸表!$1:$1048576,MATCH($E42,財務諸表!$A:$A,0),P$1)),0,INDEX(財務諸表!$1:$1048576,MATCH($E42,財務諸表!$A:$A,0),P$1)), INDEX(財務諸表!$1:$1048576,MATCH($D42,財務諸表!$A:$A,0),P$1)))</f>
        <v>0</v>
      </c>
      <c r="Q42" s="56">
        <f>IF(ISERROR(INDEX(財務諸表!$1:$1048576,MATCH($D42,財務諸表!$A:$A,0),Q$1)),IF(ISERROR(INDEX(財務諸表!$1:$1048576,MATCH($E42,財務諸表!$A:$A,0),Q$1)),0,INDEX(財務諸表!$1:$1048576,MATCH($E42,財務諸表!$A:$A,0),Q$1)),IF(INDEX(財務諸表!$1:$1048576,MATCH($D42,財務諸表!$A:$A,0),Q$1)="", IF(ISERROR(INDEX(財務諸表!$1:$1048576,MATCH($E42,財務諸表!$A:$A,0),Q$1)),0,INDEX(財務諸表!$1:$1048576,MATCH($E42,財務諸表!$A:$A,0),Q$1)), INDEX(財務諸表!$1:$1048576,MATCH($D42,財務諸表!$A:$A,0),Q$1)))</f>
        <v>0</v>
      </c>
      <c r="R42" s="56">
        <f>IF(ISERROR(INDEX(財務諸表!$1:$1048576,MATCH($D42,財務諸表!$A:$A,0),R$1)),IF(ISERROR(INDEX(財務諸表!$1:$1048576,MATCH($E42,財務諸表!$A:$A,0),R$1)),0,INDEX(財務諸表!$1:$1048576,MATCH($E42,財務諸表!$A:$A,0),R$1)),IF(INDEX(財務諸表!$1:$1048576,MATCH($D42,財務諸表!$A:$A,0),R$1)="", IF(ISERROR(INDEX(財務諸表!$1:$1048576,MATCH($E42,財務諸表!$A:$A,0),R$1)),0,INDEX(財務諸表!$1:$1048576,MATCH($E42,財務諸表!$A:$A,0),R$1)), INDEX(財務諸表!$1:$1048576,MATCH($D42,財務諸表!$A:$A,0),R$1)))</f>
        <v>0</v>
      </c>
      <c r="S42" s="56">
        <f>IF(ISERROR(INDEX(財務諸表!$1:$1048576,MATCH($D42,財務諸表!$A:$A,0),S$1)),IF(ISERROR(INDEX(財務諸表!$1:$1048576,MATCH($E42,財務諸表!$A:$A,0),S$1)),0,INDEX(財務諸表!$1:$1048576,MATCH($E42,財務諸表!$A:$A,0),S$1)),IF(INDEX(財務諸表!$1:$1048576,MATCH($D42,財務諸表!$A:$A,0),S$1)="", IF(ISERROR(INDEX(財務諸表!$1:$1048576,MATCH($E42,財務諸表!$A:$A,0),S$1)),0,INDEX(財務諸表!$1:$1048576,MATCH($E42,財務諸表!$A:$A,0),S$1)), INDEX(財務諸表!$1:$1048576,MATCH($D42,財務諸表!$A:$A,0),S$1)))</f>
        <v>0</v>
      </c>
      <c r="T42" s="56">
        <f>IF(ISERROR(INDEX(財務諸表!$1:$1048576,MATCH($D42,財務諸表!$A:$A,0),T$1)),IF(ISERROR(INDEX(財務諸表!$1:$1048576,MATCH($E42,財務諸表!$A:$A,0),T$1)),0,INDEX(財務諸表!$1:$1048576,MATCH($E42,財務諸表!$A:$A,0),T$1)),IF(INDEX(財務諸表!$1:$1048576,MATCH($D42,財務諸表!$A:$A,0),T$1)="", IF(ISERROR(INDEX(財務諸表!$1:$1048576,MATCH($E42,財務諸表!$A:$A,0),T$1)),0,INDEX(財務諸表!$1:$1048576,MATCH($E42,財務諸表!$A:$A,0),T$1)), INDEX(財務諸表!$1:$1048576,MATCH($D42,財務諸表!$A:$A,0),T$1)))</f>
        <v>0</v>
      </c>
      <c r="U42" s="56">
        <f>IF(ISERROR(INDEX(財務諸表!$1:$1048576,MATCH($D42,財務諸表!$A:$A,0),U$1)),IF(ISERROR(INDEX(財務諸表!$1:$1048576,MATCH($E42,財務諸表!$A:$A,0),U$1)),0,INDEX(財務諸表!$1:$1048576,MATCH($E42,財務諸表!$A:$A,0),U$1)),IF(INDEX(財務諸表!$1:$1048576,MATCH($D42,財務諸表!$A:$A,0),U$1)="", IF(ISERROR(INDEX(財務諸表!$1:$1048576,MATCH($E42,財務諸表!$A:$A,0),U$1)),0,INDEX(財務諸表!$1:$1048576,MATCH($E42,財務諸表!$A:$A,0),U$1)), INDEX(財務諸表!$1:$1048576,MATCH($D42,財務諸表!$A:$A,0),U$1)))</f>
        <v>0</v>
      </c>
      <c r="V42" s="56">
        <f>IF(ISERROR(INDEX(財務諸表!$1:$1048576,MATCH($D42,財務諸表!$A:$A,0),V$1)),IF(ISERROR(INDEX(財務諸表!$1:$1048576,MATCH($E42,財務諸表!$A:$A,0),V$1)),0,INDEX(財務諸表!$1:$1048576,MATCH($E42,財務諸表!$A:$A,0),V$1)),IF(INDEX(財務諸表!$1:$1048576,MATCH($D42,財務諸表!$A:$A,0),V$1)="", IF(ISERROR(INDEX(財務諸表!$1:$1048576,MATCH($E42,財務諸表!$A:$A,0),V$1)),0,INDEX(財務諸表!$1:$1048576,MATCH($E42,財務諸表!$A:$A,0),V$1)), INDEX(財務諸表!$1:$1048576,MATCH($D42,財務諸表!$A:$A,0),V$1)))</f>
        <v>0</v>
      </c>
      <c r="W42" s="56">
        <f>IF(ISERROR(INDEX(財務諸表!$1:$1048576,MATCH($D42,財務諸表!$A:$A,0),W$1)),IF(ISERROR(INDEX(財務諸表!$1:$1048576,MATCH($E42,財務諸表!$A:$A,0),W$1)),0,INDEX(財務諸表!$1:$1048576,MATCH($E42,財務諸表!$A:$A,0),W$1)),IF(INDEX(財務諸表!$1:$1048576,MATCH($D42,財務諸表!$A:$A,0),W$1)="", IF(ISERROR(INDEX(財務諸表!$1:$1048576,MATCH($E42,財務諸表!$A:$A,0),W$1)),0,INDEX(財務諸表!$1:$1048576,MATCH($E42,財務諸表!$A:$A,0),W$1)), INDEX(財務諸表!$1:$1048576,MATCH($D42,財務諸表!$A:$A,0),W$1)))</f>
        <v>0</v>
      </c>
      <c r="X42" s="56">
        <f>IF(ISERROR(INDEX(財務諸表!$1:$1048576,MATCH($D42,財務諸表!$A:$A,0),X$1)),IF(ISERROR(INDEX(財務諸表!$1:$1048576,MATCH($E42,財務諸表!$A:$A,0),X$1)),0,INDEX(財務諸表!$1:$1048576,MATCH($E42,財務諸表!$A:$A,0),X$1)),IF(INDEX(財務諸表!$1:$1048576,MATCH($D42,財務諸表!$A:$A,0),X$1)="", IF(ISERROR(INDEX(財務諸表!$1:$1048576,MATCH($E42,財務諸表!$A:$A,0),X$1)),0,INDEX(財務諸表!$1:$1048576,MATCH($E42,財務諸表!$A:$A,0),X$1)), INDEX(財務諸表!$1:$1048576,MATCH($D42,財務諸表!$A:$A,0),X$1)))</f>
        <v>0</v>
      </c>
      <c r="Y42" s="56">
        <f>IF(ISERROR(INDEX(財務諸表!$1:$1048576,MATCH($D42,財務諸表!$A:$A,0),Y$1)),IF(ISERROR(INDEX(財務諸表!$1:$1048576,MATCH($E42,財務諸表!$A:$A,0),Y$1)),0,INDEX(財務諸表!$1:$1048576,MATCH($E42,財務諸表!$A:$A,0),Y$1)),IF(INDEX(財務諸表!$1:$1048576,MATCH($D42,財務諸表!$A:$A,0),Y$1)="", IF(ISERROR(INDEX(財務諸表!$1:$1048576,MATCH($E42,財務諸表!$A:$A,0),Y$1)),0,INDEX(財務諸表!$1:$1048576,MATCH($E42,財務諸表!$A:$A,0),Y$1)), INDEX(財務諸表!$1:$1048576,MATCH($D42,財務諸表!$A:$A,0),Y$1)))</f>
        <v>0</v>
      </c>
      <c r="Z42" s="56">
        <f>IF(ISERROR(INDEX(財務諸表!$1:$1048576,MATCH($D42,財務諸表!$A:$A,0),Z$1)),IF(ISERROR(INDEX(財務諸表!$1:$1048576,MATCH($E42,財務諸表!$A:$A,0),Z$1)),0,INDEX(財務諸表!$1:$1048576,MATCH($E42,財務諸表!$A:$A,0),Z$1)),IF(INDEX(財務諸表!$1:$1048576,MATCH($D42,財務諸表!$A:$A,0),Z$1)="", IF(ISERROR(INDEX(財務諸表!$1:$1048576,MATCH($E42,財務諸表!$A:$A,0),Z$1)),0,INDEX(財務諸表!$1:$1048576,MATCH($E42,財務諸表!$A:$A,0),Z$1)), INDEX(財務諸表!$1:$1048576,MATCH($D42,財務諸表!$A:$A,0),Z$1)))</f>
        <v>0</v>
      </c>
      <c r="AA42" s="56">
        <f>IF(ISERROR(INDEX(財務諸表!$1:$1048576,MATCH($D42,財務諸表!$A:$A,0),AA$1)),IF(ISERROR(INDEX(財務諸表!$1:$1048576,MATCH($E42,財務諸表!$A:$A,0),AA$1)),0,INDEX(財務諸表!$1:$1048576,MATCH($E42,財務諸表!$A:$A,0),AA$1)),IF(INDEX(財務諸表!$1:$1048576,MATCH($D42,財務諸表!$A:$A,0),AA$1)="", IF(ISERROR(INDEX(財務諸表!$1:$1048576,MATCH($E42,財務諸表!$A:$A,0),AA$1)),0,INDEX(財務諸表!$1:$1048576,MATCH($E42,財務諸表!$A:$A,0),AA$1)), INDEX(財務諸表!$1:$1048576,MATCH($D42,財務諸表!$A:$A,0),AA$1)))</f>
        <v>0</v>
      </c>
      <c r="AB42" s="56">
        <f>IF(ISERROR(INDEX(財務諸表!$1:$1048576,MATCH($D42,財務諸表!$A:$A,0),AB$1)),IF(ISERROR(INDEX(財務諸表!$1:$1048576,MATCH($E42,財務諸表!$A:$A,0),AB$1)),0,INDEX(財務諸表!$1:$1048576,MATCH($E42,財務諸表!$A:$A,0),AB$1)),IF(INDEX(財務諸表!$1:$1048576,MATCH($D42,財務諸表!$A:$A,0),AB$1)="", IF(ISERROR(INDEX(財務諸表!$1:$1048576,MATCH($E42,財務諸表!$A:$A,0),AB$1)),0,INDEX(財務諸表!$1:$1048576,MATCH($E42,財務諸表!$A:$A,0),AB$1)), INDEX(財務諸表!$1:$1048576,MATCH($D42,財務諸表!$A:$A,0),AB$1)))</f>
        <v>0</v>
      </c>
      <c r="AC42" s="56">
        <f>IF(ISERROR(INDEX(財務諸表!$1:$1048576,MATCH($D42,財務諸表!$A:$A,0),AC$1)),IF(ISERROR(INDEX(財務諸表!$1:$1048576,MATCH($E42,財務諸表!$A:$A,0),AC$1)),0,INDEX(財務諸表!$1:$1048576,MATCH($E42,財務諸表!$A:$A,0),AC$1)),IF(INDEX(財務諸表!$1:$1048576,MATCH($D42,財務諸表!$A:$A,0),AC$1)="", IF(ISERROR(INDEX(財務諸表!$1:$1048576,MATCH($E42,財務諸表!$A:$A,0),AC$1)),0,INDEX(財務諸表!$1:$1048576,MATCH($E42,財務諸表!$A:$A,0),AC$1)), INDEX(財務諸表!$1:$1048576,MATCH($D42,財務諸表!$A:$A,0),AC$1)))</f>
        <v>0</v>
      </c>
      <c r="AD42" s="56">
        <f>IF(ISERROR(INDEX(財務諸表!$1:$1048576,MATCH($D42,財務諸表!$A:$A,0),AD$1)),IF(ISERROR(INDEX(財務諸表!$1:$1048576,MATCH($E42,財務諸表!$A:$A,0),AD$1)),0,INDEX(財務諸表!$1:$1048576,MATCH($E42,財務諸表!$A:$A,0),AD$1)),IF(INDEX(財務諸表!$1:$1048576,MATCH($D42,財務諸表!$A:$A,0),AD$1)="", IF(ISERROR(INDEX(財務諸表!$1:$1048576,MATCH($E42,財務諸表!$A:$A,0),AD$1)),0,INDEX(財務諸表!$1:$1048576,MATCH($E42,財務諸表!$A:$A,0),AD$1)), INDEX(財務諸表!$1:$1048576,MATCH($D42,財務諸表!$A:$A,0),AD$1)))</f>
        <v>0</v>
      </c>
      <c r="AE42" s="56">
        <f>IF(ISERROR(INDEX(財務諸表!$1:$1048576,MATCH($D42,財務諸表!$A:$A,0),AE$1)),IF(ISERROR(INDEX(財務諸表!$1:$1048576,MATCH($E42,財務諸表!$A:$A,0),AE$1)),0,INDEX(財務諸表!$1:$1048576,MATCH($E42,財務諸表!$A:$A,0),AE$1)),IF(INDEX(財務諸表!$1:$1048576,MATCH($D42,財務諸表!$A:$A,0),AE$1)="", IF(ISERROR(INDEX(財務諸表!$1:$1048576,MATCH($E42,財務諸表!$A:$A,0),AE$1)),0,INDEX(財務諸表!$1:$1048576,MATCH($E42,財務諸表!$A:$A,0),AE$1)), INDEX(財務諸表!$1:$1048576,MATCH($D42,財務諸表!$A:$A,0),AE$1)))</f>
        <v>0</v>
      </c>
      <c r="AF42" s="56">
        <f>IF(ISERROR(INDEX(財務諸表!$1:$1048576,MATCH($D42,財務諸表!$A:$A,0),AF$1)),IF(ISERROR(INDEX(財務諸表!$1:$1048576,MATCH($E42,財務諸表!$A:$A,0),AF$1)),0,INDEX(財務諸表!$1:$1048576,MATCH($E42,財務諸表!$A:$A,0),AF$1)),IF(INDEX(財務諸表!$1:$1048576,MATCH($D42,財務諸表!$A:$A,0),AF$1)="", IF(ISERROR(INDEX(財務諸表!$1:$1048576,MATCH($E42,財務諸表!$A:$A,0),AF$1)),0,INDEX(財務諸表!$1:$1048576,MATCH($E42,財務諸表!$A:$A,0),AF$1)), INDEX(財務諸表!$1:$1048576,MATCH($D42,財務諸表!$A:$A,0),AF$1)))</f>
        <v>0</v>
      </c>
      <c r="AG42" s="56">
        <f>IF(ISERROR(INDEX(財務諸表!$1:$1048576,MATCH($D42,財務諸表!$A:$A,0),AG$1)),IF(ISERROR(INDEX(財務諸表!$1:$1048576,MATCH($E42,財務諸表!$A:$A,0),AG$1)),0,INDEX(財務諸表!$1:$1048576,MATCH($E42,財務諸表!$A:$A,0),AG$1)),IF(INDEX(財務諸表!$1:$1048576,MATCH($D42,財務諸表!$A:$A,0),AG$1)="", IF(ISERROR(INDEX(財務諸表!$1:$1048576,MATCH($E42,財務諸表!$A:$A,0),AG$1)),0,INDEX(財務諸表!$1:$1048576,MATCH($E42,財務諸表!$A:$A,0),AG$1)), INDEX(財務諸表!$1:$1048576,MATCH($D42,財務諸表!$A:$A,0),AG$1)))</f>
        <v>0</v>
      </c>
      <c r="AH42" s="56">
        <f>IF(ISERROR(INDEX(財務諸表!$1:$1048576,MATCH($D42,財務諸表!$A:$A,0),AH$1)),IF(ISERROR(INDEX(財務諸表!$1:$1048576,MATCH($E42,財務諸表!$A:$A,0),AH$1)),0,INDEX(財務諸表!$1:$1048576,MATCH($E42,財務諸表!$A:$A,0),AH$1)),IF(INDEX(財務諸表!$1:$1048576,MATCH($D42,財務諸表!$A:$A,0),AH$1)="", IF(ISERROR(INDEX(財務諸表!$1:$1048576,MATCH($E42,財務諸表!$A:$A,0),AH$1)),0,INDEX(財務諸表!$1:$1048576,MATCH($E42,財務諸表!$A:$A,0),AH$1)), INDEX(財務諸表!$1:$1048576,MATCH($D42,財務諸表!$A:$A,0),AH$1)))</f>
        <v>0</v>
      </c>
      <c r="AI42" s="56">
        <f>IF(ISERROR(INDEX(財務諸表!$1:$1048576,MATCH($D42,財務諸表!$A:$A,0),AI$1)),IF(ISERROR(INDEX(財務諸表!$1:$1048576,MATCH($E42,財務諸表!$A:$A,0),AI$1)),0,INDEX(財務諸表!$1:$1048576,MATCH($E42,財務諸表!$A:$A,0),AI$1)),IF(INDEX(財務諸表!$1:$1048576,MATCH($D42,財務諸表!$A:$A,0),AI$1)="", IF(ISERROR(INDEX(財務諸表!$1:$1048576,MATCH($E42,財務諸表!$A:$A,0),AI$1)),0,INDEX(財務諸表!$1:$1048576,MATCH($E42,財務諸表!$A:$A,0),AI$1)), INDEX(財務諸表!$1:$1048576,MATCH($D42,財務諸表!$A:$A,0),AI$1)))</f>
        <v>0</v>
      </c>
      <c r="AJ42" s="56">
        <f>IF(ISERROR(INDEX(財務諸表!$1:$1048576,MATCH($D42,財務諸表!$A:$A,0),AJ$1)),IF(ISERROR(INDEX(財務諸表!$1:$1048576,MATCH($E42,財務諸表!$A:$A,0),AJ$1)),0,INDEX(財務諸表!$1:$1048576,MATCH($E42,財務諸表!$A:$A,0),AJ$1)),IF(INDEX(財務諸表!$1:$1048576,MATCH($D42,財務諸表!$A:$A,0),AJ$1)="", IF(ISERROR(INDEX(財務諸表!$1:$1048576,MATCH($E42,財務諸表!$A:$A,0),AJ$1)),0,INDEX(財務諸表!$1:$1048576,MATCH($E42,財務諸表!$A:$A,0),AJ$1)), INDEX(財務諸表!$1:$1048576,MATCH($D42,財務諸表!$A:$A,0),AJ$1)))</f>
        <v>0</v>
      </c>
      <c r="AK42" s="56"/>
    </row>
    <row r="43" spans="1:37" s="54" customFormat="1">
      <c r="A43" s="53"/>
      <c r="B43" s="54" t="s">
        <v>308</v>
      </c>
      <c r="C43" s="55" t="str">
        <f>"Sa-"&amp;A8</f>
        <v>Sa-駐車場海外事業</v>
      </c>
      <c r="D43" s="81" t="str">
        <f>"SG_"&amp;A8&amp;"-外部顧客への売上高"</f>
        <v>SG_駐車場海外事業-外部顧客への売上高</v>
      </c>
      <c r="E43" s="55" t="s">
        <v>313</v>
      </c>
      <c r="F43" s="56">
        <f>IF(ISERROR(INDEX(財務諸表!$1:$1048576,MATCH($D43,財務諸表!$A:$A,0),F$1)),IF(ISERROR(INDEX(財務諸表!$1:$1048576,MATCH($E43,財務諸表!$A:$A,0),F$1)),0,INDEX(財務諸表!$1:$1048576,MATCH($E43,財務諸表!$A:$A,0),F$1)),IF(INDEX(財務諸表!$1:$1048576,MATCH($D43,財務諸表!$A:$A,0),F$1)="", IF(ISERROR(INDEX(財務諸表!$1:$1048576,MATCH($E43,財務諸表!$A:$A,0),F$1)),0,INDEX(財務諸表!$1:$1048576,MATCH($E43,財務諸表!$A:$A,0),F$1)), INDEX(財務諸表!$1:$1048576,MATCH($D43,財務諸表!$A:$A,0),F$1)))</f>
        <v>0</v>
      </c>
      <c r="G43" s="56">
        <f>IF(ISERROR(INDEX(財務諸表!$1:$1048576,MATCH($D43,財務諸表!$A:$A,0),G$1)),IF(ISERROR(INDEX(財務諸表!$1:$1048576,MATCH($E43,財務諸表!$A:$A,0),G$1)),0,INDEX(財務諸表!$1:$1048576,MATCH($E43,財務諸表!$A:$A,0),G$1)),IF(INDEX(財務諸表!$1:$1048576,MATCH($D43,財務諸表!$A:$A,0),G$1)="", IF(ISERROR(INDEX(財務諸表!$1:$1048576,MATCH($E43,財務諸表!$A:$A,0),G$1)),0,INDEX(財務諸表!$1:$1048576,MATCH($E43,財務諸表!$A:$A,0),G$1)), INDEX(財務諸表!$1:$1048576,MATCH($D43,財務諸表!$A:$A,0),G$1)))</f>
        <v>0</v>
      </c>
      <c r="H43" s="56">
        <f>IF(ISERROR(INDEX(財務諸表!$1:$1048576,MATCH($D43,財務諸表!$A:$A,0),H$1)),IF(ISERROR(INDEX(財務諸表!$1:$1048576,MATCH($E43,財務諸表!$A:$A,0),H$1)),0,INDEX(財務諸表!$1:$1048576,MATCH($E43,財務諸表!$A:$A,0),H$1)),IF(INDEX(財務諸表!$1:$1048576,MATCH($D43,財務諸表!$A:$A,0),H$1)="", IF(ISERROR(INDEX(財務諸表!$1:$1048576,MATCH($E43,財務諸表!$A:$A,0),H$1)),0,INDEX(財務諸表!$1:$1048576,MATCH($E43,財務諸表!$A:$A,0),H$1)), INDEX(財務諸表!$1:$1048576,MATCH($D43,財務諸表!$A:$A,0),H$1)))</f>
        <v>0</v>
      </c>
      <c r="I43" s="56">
        <f>IF(ISERROR(INDEX(財務諸表!$1:$1048576,MATCH($D43,財務諸表!$A:$A,0),I$1)),IF(ISERROR(INDEX(財務諸表!$1:$1048576,MATCH($E43,財務諸表!$A:$A,0),I$1)),0,INDEX(財務諸表!$1:$1048576,MATCH($E43,財務諸表!$A:$A,0),I$1)),IF(INDEX(財務諸表!$1:$1048576,MATCH($D43,財務諸表!$A:$A,0),I$1)="", IF(ISERROR(INDEX(財務諸表!$1:$1048576,MATCH($E43,財務諸表!$A:$A,0),I$1)),0,INDEX(財務諸表!$1:$1048576,MATCH($E43,財務諸表!$A:$A,0),I$1)), INDEX(財務諸表!$1:$1048576,MATCH($D43,財務諸表!$A:$A,0),I$1)))</f>
        <v>0</v>
      </c>
      <c r="J43" s="56">
        <f>IF(ISERROR(INDEX(財務諸表!$1:$1048576,MATCH($D43,財務諸表!$A:$A,0),J$1)),IF(ISERROR(INDEX(財務諸表!$1:$1048576,MATCH($E43,財務諸表!$A:$A,0),J$1)),0,INDEX(財務諸表!$1:$1048576,MATCH($E43,財務諸表!$A:$A,0),J$1)),IF(INDEX(財務諸表!$1:$1048576,MATCH($D43,財務諸表!$A:$A,0),J$1)="", IF(ISERROR(INDEX(財務諸表!$1:$1048576,MATCH($E43,財務諸表!$A:$A,0),J$1)),0,INDEX(財務諸表!$1:$1048576,MATCH($E43,財務諸表!$A:$A,0),J$1)), INDEX(財務諸表!$1:$1048576,MATCH($D43,財務諸表!$A:$A,0),J$1)))</f>
        <v>0</v>
      </c>
      <c r="K43" s="56">
        <f>IF(ISERROR(INDEX(財務諸表!$1:$1048576,MATCH($D43,財務諸表!$A:$A,0),K$1)),IF(ISERROR(INDEX(財務諸表!$1:$1048576,MATCH($E43,財務諸表!$A:$A,0),K$1)),0,INDEX(財務諸表!$1:$1048576,MATCH($E43,財務諸表!$A:$A,0),K$1)),IF(INDEX(財務諸表!$1:$1048576,MATCH($D43,財務諸表!$A:$A,0),K$1)="", IF(ISERROR(INDEX(財務諸表!$1:$1048576,MATCH($E43,財務諸表!$A:$A,0),K$1)),0,INDEX(財務諸表!$1:$1048576,MATCH($E43,財務諸表!$A:$A,0),K$1)), INDEX(財務諸表!$1:$1048576,MATCH($D43,財務諸表!$A:$A,0),K$1)))</f>
        <v>0</v>
      </c>
      <c r="L43" s="56"/>
      <c r="M43" s="56"/>
      <c r="N43" s="56"/>
      <c r="O43" s="57"/>
      <c r="P43" s="56">
        <f>IF(ISERROR(INDEX(財務諸表!$1:$1048576,MATCH($D43,財務諸表!$A:$A,0),P$1)),IF(ISERROR(INDEX(財務諸表!$1:$1048576,MATCH($E43,財務諸表!$A:$A,0),P$1)),0,INDEX(財務諸表!$1:$1048576,MATCH($E43,財務諸表!$A:$A,0),P$1)),IF(INDEX(財務諸表!$1:$1048576,MATCH($D43,財務諸表!$A:$A,0),P$1)="", IF(ISERROR(INDEX(財務諸表!$1:$1048576,MATCH($E43,財務諸表!$A:$A,0),P$1)),0,INDEX(財務諸表!$1:$1048576,MATCH($E43,財務諸表!$A:$A,0),P$1)), INDEX(財務諸表!$1:$1048576,MATCH($D43,財務諸表!$A:$A,0),P$1)))</f>
        <v>0</v>
      </c>
      <c r="Q43" s="56">
        <f>IF(ISERROR(INDEX(財務諸表!$1:$1048576,MATCH($D43,財務諸表!$A:$A,0),Q$1)),IF(ISERROR(INDEX(財務諸表!$1:$1048576,MATCH($E43,財務諸表!$A:$A,0),Q$1)),0,INDEX(財務諸表!$1:$1048576,MATCH($E43,財務諸表!$A:$A,0),Q$1)),IF(INDEX(財務諸表!$1:$1048576,MATCH($D43,財務諸表!$A:$A,0),Q$1)="", IF(ISERROR(INDEX(財務諸表!$1:$1048576,MATCH($E43,財務諸表!$A:$A,0),Q$1)),0,INDEX(財務諸表!$1:$1048576,MATCH($E43,財務諸表!$A:$A,0),Q$1)), INDEX(財務諸表!$1:$1048576,MATCH($D43,財務諸表!$A:$A,0),Q$1)))</f>
        <v>0</v>
      </c>
      <c r="R43" s="56">
        <f>IF(ISERROR(INDEX(財務諸表!$1:$1048576,MATCH($D43,財務諸表!$A:$A,0),R$1)),IF(ISERROR(INDEX(財務諸表!$1:$1048576,MATCH($E43,財務諸表!$A:$A,0),R$1)),0,INDEX(財務諸表!$1:$1048576,MATCH($E43,財務諸表!$A:$A,0),R$1)),IF(INDEX(財務諸表!$1:$1048576,MATCH($D43,財務諸表!$A:$A,0),R$1)="", IF(ISERROR(INDEX(財務諸表!$1:$1048576,MATCH($E43,財務諸表!$A:$A,0),R$1)),0,INDEX(財務諸表!$1:$1048576,MATCH($E43,財務諸表!$A:$A,0),R$1)), INDEX(財務諸表!$1:$1048576,MATCH($D43,財務諸表!$A:$A,0),R$1)))</f>
        <v>0</v>
      </c>
      <c r="S43" s="56">
        <f>IF(ISERROR(INDEX(財務諸表!$1:$1048576,MATCH($D43,財務諸表!$A:$A,0),S$1)),IF(ISERROR(INDEX(財務諸表!$1:$1048576,MATCH($E43,財務諸表!$A:$A,0),S$1)),0,INDEX(財務諸表!$1:$1048576,MATCH($E43,財務諸表!$A:$A,0),S$1)),IF(INDEX(財務諸表!$1:$1048576,MATCH($D43,財務諸表!$A:$A,0),S$1)="", IF(ISERROR(INDEX(財務諸表!$1:$1048576,MATCH($E43,財務諸表!$A:$A,0),S$1)),0,INDEX(財務諸表!$1:$1048576,MATCH($E43,財務諸表!$A:$A,0),S$1)), INDEX(財務諸表!$1:$1048576,MATCH($D43,財務諸表!$A:$A,0),S$1)))</f>
        <v>0</v>
      </c>
      <c r="T43" s="56">
        <f>IF(ISERROR(INDEX(財務諸表!$1:$1048576,MATCH($D43,財務諸表!$A:$A,0),T$1)),IF(ISERROR(INDEX(財務諸表!$1:$1048576,MATCH($E43,財務諸表!$A:$A,0),T$1)),0,INDEX(財務諸表!$1:$1048576,MATCH($E43,財務諸表!$A:$A,0),T$1)),IF(INDEX(財務諸表!$1:$1048576,MATCH($D43,財務諸表!$A:$A,0),T$1)="", IF(ISERROR(INDEX(財務諸表!$1:$1048576,MATCH($E43,財務諸表!$A:$A,0),T$1)),0,INDEX(財務諸表!$1:$1048576,MATCH($E43,財務諸表!$A:$A,0),T$1)), INDEX(財務諸表!$1:$1048576,MATCH($D43,財務諸表!$A:$A,0),T$1)))</f>
        <v>0</v>
      </c>
      <c r="U43" s="56">
        <f>IF(ISERROR(INDEX(財務諸表!$1:$1048576,MATCH($D43,財務諸表!$A:$A,0),U$1)),IF(ISERROR(INDEX(財務諸表!$1:$1048576,MATCH($E43,財務諸表!$A:$A,0),U$1)),0,INDEX(財務諸表!$1:$1048576,MATCH($E43,財務諸表!$A:$A,0),U$1)),IF(INDEX(財務諸表!$1:$1048576,MATCH($D43,財務諸表!$A:$A,0),U$1)="", IF(ISERROR(INDEX(財務諸表!$1:$1048576,MATCH($E43,財務諸表!$A:$A,0),U$1)),0,INDEX(財務諸表!$1:$1048576,MATCH($E43,財務諸表!$A:$A,0),U$1)), INDEX(財務諸表!$1:$1048576,MATCH($D43,財務諸表!$A:$A,0),U$1)))</f>
        <v>0</v>
      </c>
      <c r="V43" s="56">
        <f>IF(ISERROR(INDEX(財務諸表!$1:$1048576,MATCH($D43,財務諸表!$A:$A,0),V$1)),IF(ISERROR(INDEX(財務諸表!$1:$1048576,MATCH($E43,財務諸表!$A:$A,0),V$1)),0,INDEX(財務諸表!$1:$1048576,MATCH($E43,財務諸表!$A:$A,0),V$1)),IF(INDEX(財務諸表!$1:$1048576,MATCH($D43,財務諸表!$A:$A,0),V$1)="", IF(ISERROR(INDEX(財務諸表!$1:$1048576,MATCH($E43,財務諸表!$A:$A,0),V$1)),0,INDEX(財務諸表!$1:$1048576,MATCH($E43,財務諸表!$A:$A,0),V$1)), INDEX(財務諸表!$1:$1048576,MATCH($D43,財務諸表!$A:$A,0),V$1)))</f>
        <v>0</v>
      </c>
      <c r="W43" s="56">
        <f>IF(ISERROR(INDEX(財務諸表!$1:$1048576,MATCH($D43,財務諸表!$A:$A,0),W$1)),IF(ISERROR(INDEX(財務諸表!$1:$1048576,MATCH($E43,財務諸表!$A:$A,0),W$1)),0,INDEX(財務諸表!$1:$1048576,MATCH($E43,財務諸表!$A:$A,0),W$1)),IF(INDEX(財務諸表!$1:$1048576,MATCH($D43,財務諸表!$A:$A,0),W$1)="", IF(ISERROR(INDEX(財務諸表!$1:$1048576,MATCH($E43,財務諸表!$A:$A,0),W$1)),0,INDEX(財務諸表!$1:$1048576,MATCH($E43,財務諸表!$A:$A,0),W$1)), INDEX(財務諸表!$1:$1048576,MATCH($D43,財務諸表!$A:$A,0),W$1)))</f>
        <v>0</v>
      </c>
      <c r="X43" s="56">
        <f>IF(ISERROR(INDEX(財務諸表!$1:$1048576,MATCH($D43,財務諸表!$A:$A,0),X$1)),IF(ISERROR(INDEX(財務諸表!$1:$1048576,MATCH($E43,財務諸表!$A:$A,0),X$1)),0,INDEX(財務諸表!$1:$1048576,MATCH($E43,財務諸表!$A:$A,0),X$1)),IF(INDEX(財務諸表!$1:$1048576,MATCH($D43,財務諸表!$A:$A,0),X$1)="", IF(ISERROR(INDEX(財務諸表!$1:$1048576,MATCH($E43,財務諸表!$A:$A,0),X$1)),0,INDEX(財務諸表!$1:$1048576,MATCH($E43,財務諸表!$A:$A,0),X$1)), INDEX(財務諸表!$1:$1048576,MATCH($D43,財務諸表!$A:$A,0),X$1)))</f>
        <v>0</v>
      </c>
      <c r="Y43" s="56">
        <f>IF(ISERROR(INDEX(財務諸表!$1:$1048576,MATCH($D43,財務諸表!$A:$A,0),Y$1)),IF(ISERROR(INDEX(財務諸表!$1:$1048576,MATCH($E43,財務諸表!$A:$A,0),Y$1)),0,INDEX(財務諸表!$1:$1048576,MATCH($E43,財務諸表!$A:$A,0),Y$1)),IF(INDEX(財務諸表!$1:$1048576,MATCH($D43,財務諸表!$A:$A,0),Y$1)="", IF(ISERROR(INDEX(財務諸表!$1:$1048576,MATCH($E43,財務諸表!$A:$A,0),Y$1)),0,INDEX(財務諸表!$1:$1048576,MATCH($E43,財務諸表!$A:$A,0),Y$1)), INDEX(財務諸表!$1:$1048576,MATCH($D43,財務諸表!$A:$A,0),Y$1)))</f>
        <v>0</v>
      </c>
      <c r="Z43" s="56">
        <f>IF(ISERROR(INDEX(財務諸表!$1:$1048576,MATCH($D43,財務諸表!$A:$A,0),Z$1)),IF(ISERROR(INDEX(財務諸表!$1:$1048576,MATCH($E43,財務諸表!$A:$A,0),Z$1)),0,INDEX(財務諸表!$1:$1048576,MATCH($E43,財務諸表!$A:$A,0),Z$1)),IF(INDEX(財務諸表!$1:$1048576,MATCH($D43,財務諸表!$A:$A,0),Z$1)="", IF(ISERROR(INDEX(財務諸表!$1:$1048576,MATCH($E43,財務諸表!$A:$A,0),Z$1)),0,INDEX(財務諸表!$1:$1048576,MATCH($E43,財務諸表!$A:$A,0),Z$1)), INDEX(財務諸表!$1:$1048576,MATCH($D43,財務諸表!$A:$A,0),Z$1)))</f>
        <v>0</v>
      </c>
      <c r="AA43" s="56">
        <f>IF(ISERROR(INDEX(財務諸表!$1:$1048576,MATCH($D43,財務諸表!$A:$A,0),AA$1)),IF(ISERROR(INDEX(財務諸表!$1:$1048576,MATCH($E43,財務諸表!$A:$A,0),AA$1)),0,INDEX(財務諸表!$1:$1048576,MATCH($E43,財務諸表!$A:$A,0),AA$1)),IF(INDEX(財務諸表!$1:$1048576,MATCH($D43,財務諸表!$A:$A,0),AA$1)="", IF(ISERROR(INDEX(財務諸表!$1:$1048576,MATCH($E43,財務諸表!$A:$A,0),AA$1)),0,INDEX(財務諸表!$1:$1048576,MATCH($E43,財務諸表!$A:$A,0),AA$1)), INDEX(財務諸表!$1:$1048576,MATCH($D43,財務諸表!$A:$A,0),AA$1)))</f>
        <v>0</v>
      </c>
      <c r="AB43" s="56">
        <f>IF(ISERROR(INDEX(財務諸表!$1:$1048576,MATCH($D43,財務諸表!$A:$A,0),AB$1)),IF(ISERROR(INDEX(財務諸表!$1:$1048576,MATCH($E43,財務諸表!$A:$A,0),AB$1)),0,INDEX(財務諸表!$1:$1048576,MATCH($E43,財務諸表!$A:$A,0),AB$1)),IF(INDEX(財務諸表!$1:$1048576,MATCH($D43,財務諸表!$A:$A,0),AB$1)="", IF(ISERROR(INDEX(財務諸表!$1:$1048576,MATCH($E43,財務諸表!$A:$A,0),AB$1)),0,INDEX(財務諸表!$1:$1048576,MATCH($E43,財務諸表!$A:$A,0),AB$1)), INDEX(財務諸表!$1:$1048576,MATCH($D43,財務諸表!$A:$A,0),AB$1)))</f>
        <v>0</v>
      </c>
      <c r="AC43" s="56">
        <f>IF(ISERROR(INDEX(財務諸表!$1:$1048576,MATCH($D43,財務諸表!$A:$A,0),AC$1)),IF(ISERROR(INDEX(財務諸表!$1:$1048576,MATCH($E43,財務諸表!$A:$A,0),AC$1)),0,INDEX(財務諸表!$1:$1048576,MATCH($E43,財務諸表!$A:$A,0),AC$1)),IF(INDEX(財務諸表!$1:$1048576,MATCH($D43,財務諸表!$A:$A,0),AC$1)="", IF(ISERROR(INDEX(財務諸表!$1:$1048576,MATCH($E43,財務諸表!$A:$A,0),AC$1)),0,INDEX(財務諸表!$1:$1048576,MATCH($E43,財務諸表!$A:$A,0),AC$1)), INDEX(財務諸表!$1:$1048576,MATCH($D43,財務諸表!$A:$A,0),AC$1)))</f>
        <v>0</v>
      </c>
      <c r="AD43" s="56">
        <f>IF(ISERROR(INDEX(財務諸表!$1:$1048576,MATCH($D43,財務諸表!$A:$A,0),AD$1)),IF(ISERROR(INDEX(財務諸表!$1:$1048576,MATCH($E43,財務諸表!$A:$A,0),AD$1)),0,INDEX(財務諸表!$1:$1048576,MATCH($E43,財務諸表!$A:$A,0),AD$1)),IF(INDEX(財務諸表!$1:$1048576,MATCH($D43,財務諸表!$A:$A,0),AD$1)="", IF(ISERROR(INDEX(財務諸表!$1:$1048576,MATCH($E43,財務諸表!$A:$A,0),AD$1)),0,INDEX(財務諸表!$1:$1048576,MATCH($E43,財務諸表!$A:$A,0),AD$1)), INDEX(財務諸表!$1:$1048576,MATCH($D43,財務諸表!$A:$A,0),AD$1)))</f>
        <v>0</v>
      </c>
      <c r="AE43" s="56">
        <f>IF(ISERROR(INDEX(財務諸表!$1:$1048576,MATCH($D43,財務諸表!$A:$A,0),AE$1)),IF(ISERROR(INDEX(財務諸表!$1:$1048576,MATCH($E43,財務諸表!$A:$A,0),AE$1)),0,INDEX(財務諸表!$1:$1048576,MATCH($E43,財務諸表!$A:$A,0),AE$1)),IF(INDEX(財務諸表!$1:$1048576,MATCH($D43,財務諸表!$A:$A,0),AE$1)="", IF(ISERROR(INDEX(財務諸表!$1:$1048576,MATCH($E43,財務諸表!$A:$A,0),AE$1)),0,INDEX(財務諸表!$1:$1048576,MATCH($E43,財務諸表!$A:$A,0),AE$1)), INDEX(財務諸表!$1:$1048576,MATCH($D43,財務諸表!$A:$A,0),AE$1)))</f>
        <v>0</v>
      </c>
      <c r="AF43" s="56">
        <f>IF(ISERROR(INDEX(財務諸表!$1:$1048576,MATCH($D43,財務諸表!$A:$A,0),AF$1)),IF(ISERROR(INDEX(財務諸表!$1:$1048576,MATCH($E43,財務諸表!$A:$A,0),AF$1)),0,INDEX(財務諸表!$1:$1048576,MATCH($E43,財務諸表!$A:$A,0),AF$1)),IF(INDEX(財務諸表!$1:$1048576,MATCH($D43,財務諸表!$A:$A,0),AF$1)="", IF(ISERROR(INDEX(財務諸表!$1:$1048576,MATCH($E43,財務諸表!$A:$A,0),AF$1)),0,INDEX(財務諸表!$1:$1048576,MATCH($E43,財務諸表!$A:$A,0),AF$1)), INDEX(財務諸表!$1:$1048576,MATCH($D43,財務諸表!$A:$A,0),AF$1)))</f>
        <v>0</v>
      </c>
      <c r="AG43" s="56">
        <f>IF(ISERROR(INDEX(財務諸表!$1:$1048576,MATCH($D43,財務諸表!$A:$A,0),AG$1)),IF(ISERROR(INDEX(財務諸表!$1:$1048576,MATCH($E43,財務諸表!$A:$A,0),AG$1)),0,INDEX(財務諸表!$1:$1048576,MATCH($E43,財務諸表!$A:$A,0),AG$1)),IF(INDEX(財務諸表!$1:$1048576,MATCH($D43,財務諸表!$A:$A,0),AG$1)="", IF(ISERROR(INDEX(財務諸表!$1:$1048576,MATCH($E43,財務諸表!$A:$A,0),AG$1)),0,INDEX(財務諸表!$1:$1048576,MATCH($E43,財務諸表!$A:$A,0),AG$1)), INDEX(財務諸表!$1:$1048576,MATCH($D43,財務諸表!$A:$A,0),AG$1)))</f>
        <v>0</v>
      </c>
      <c r="AH43" s="56">
        <f>IF(ISERROR(INDEX(財務諸表!$1:$1048576,MATCH($D43,財務諸表!$A:$A,0),AH$1)),IF(ISERROR(INDEX(財務諸表!$1:$1048576,MATCH($E43,財務諸表!$A:$A,0),AH$1)),0,INDEX(財務諸表!$1:$1048576,MATCH($E43,財務諸表!$A:$A,0),AH$1)),IF(INDEX(財務諸表!$1:$1048576,MATCH($D43,財務諸表!$A:$A,0),AH$1)="", IF(ISERROR(INDEX(財務諸表!$1:$1048576,MATCH($E43,財務諸表!$A:$A,0),AH$1)),0,INDEX(財務諸表!$1:$1048576,MATCH($E43,財務諸表!$A:$A,0),AH$1)), INDEX(財務諸表!$1:$1048576,MATCH($D43,財務諸表!$A:$A,0),AH$1)))</f>
        <v>0</v>
      </c>
      <c r="AI43" s="56">
        <f>IF(ISERROR(INDEX(財務諸表!$1:$1048576,MATCH($D43,財務諸表!$A:$A,0),AI$1)),IF(ISERROR(INDEX(財務諸表!$1:$1048576,MATCH($E43,財務諸表!$A:$A,0),AI$1)),0,INDEX(財務諸表!$1:$1048576,MATCH($E43,財務諸表!$A:$A,0),AI$1)),IF(INDEX(財務諸表!$1:$1048576,MATCH($D43,財務諸表!$A:$A,0),AI$1)="", IF(ISERROR(INDEX(財務諸表!$1:$1048576,MATCH($E43,財務諸表!$A:$A,0),AI$1)),0,INDEX(財務諸表!$1:$1048576,MATCH($E43,財務諸表!$A:$A,0),AI$1)), INDEX(財務諸表!$1:$1048576,MATCH($D43,財務諸表!$A:$A,0),AI$1)))</f>
        <v>0</v>
      </c>
      <c r="AJ43" s="56">
        <f>IF(ISERROR(INDEX(財務諸表!$1:$1048576,MATCH($D43,財務諸表!$A:$A,0),AJ$1)),IF(ISERROR(INDEX(財務諸表!$1:$1048576,MATCH($E43,財務諸表!$A:$A,0),AJ$1)),0,INDEX(財務諸表!$1:$1048576,MATCH($E43,財務諸表!$A:$A,0),AJ$1)),IF(INDEX(財務諸表!$1:$1048576,MATCH($D43,財務諸表!$A:$A,0),AJ$1)="", IF(ISERROR(INDEX(財務諸表!$1:$1048576,MATCH($E43,財務諸表!$A:$A,0),AJ$1)),0,INDEX(財務諸表!$1:$1048576,MATCH($E43,財務諸表!$A:$A,0),AJ$1)), INDEX(財務諸表!$1:$1048576,MATCH($D43,財務諸表!$A:$A,0),AJ$1)))</f>
        <v>0</v>
      </c>
      <c r="AK43" s="56"/>
    </row>
    <row r="44" spans="1:37" s="54" customFormat="1">
      <c r="A44" s="53"/>
      <c r="B44" s="54" t="s">
        <v>308</v>
      </c>
      <c r="C44" s="82" t="s">
        <v>370</v>
      </c>
      <c r="D44" s="75" t="s">
        <v>356</v>
      </c>
      <c r="E44" s="82" t="s">
        <v>313</v>
      </c>
      <c r="F44" s="83">
        <f t="shared" ref="F44:K44" si="22">F5-SUM(F40:F43)</f>
        <v>73409</v>
      </c>
      <c r="G44" s="83">
        <f t="shared" si="22"/>
        <v>85729</v>
      </c>
      <c r="H44" s="83">
        <f t="shared" si="22"/>
        <v>73349</v>
      </c>
      <c r="I44" s="83">
        <f t="shared" si="22"/>
        <v>66679</v>
      </c>
      <c r="J44" s="83">
        <f t="shared" si="22"/>
        <v>78156</v>
      </c>
      <c r="K44" s="83">
        <f t="shared" si="22"/>
        <v>98088</v>
      </c>
      <c r="L44" s="83"/>
      <c r="M44" s="83"/>
      <c r="N44" s="83"/>
      <c r="O44" s="84"/>
      <c r="P44" s="83">
        <f t="shared" ref="P44:AJ44" si="23">P5-SUM(P40:P43)</f>
        <v>19049</v>
      </c>
      <c r="Q44" s="83">
        <f t="shared" si="23"/>
        <v>19996</v>
      </c>
      <c r="R44" s="83">
        <f t="shared" si="23"/>
        <v>25352</v>
      </c>
      <c r="S44" s="83">
        <f t="shared" si="23"/>
        <v>20879</v>
      </c>
      <c r="T44" s="83">
        <f t="shared" si="23"/>
        <v>15643</v>
      </c>
      <c r="U44" s="83">
        <f t="shared" si="23"/>
        <v>15494</v>
      </c>
      <c r="V44" s="83">
        <f t="shared" si="23"/>
        <v>21333</v>
      </c>
      <c r="W44" s="83">
        <f t="shared" si="23"/>
        <v>16581</v>
      </c>
      <c r="X44" s="83">
        <f t="shared" si="23"/>
        <v>14851</v>
      </c>
      <c r="Y44" s="83">
        <f t="shared" si="23"/>
        <v>15899</v>
      </c>
      <c r="Z44" s="83">
        <f t="shared" si="23"/>
        <v>19348</v>
      </c>
      <c r="AA44" s="83">
        <f t="shared" si="23"/>
        <v>18083</v>
      </c>
      <c r="AB44" s="83">
        <f t="shared" si="23"/>
        <v>17238</v>
      </c>
      <c r="AC44" s="83">
        <f t="shared" si="23"/>
        <v>20365</v>
      </c>
      <c r="AD44" s="83">
        <f t="shared" si="23"/>
        <v>22470</v>
      </c>
      <c r="AE44" s="83">
        <f t="shared" si="23"/>
        <v>22134</v>
      </c>
      <c r="AF44" s="83">
        <f t="shared" si="23"/>
        <v>23107</v>
      </c>
      <c r="AG44" s="83">
        <f t="shared" si="23"/>
        <v>25725</v>
      </c>
      <c r="AH44" s="83">
        <f t="shared" si="23"/>
        <v>27122</v>
      </c>
      <c r="AI44" s="83">
        <f t="shared" si="23"/>
        <v>25190</v>
      </c>
      <c r="AJ44" s="83">
        <f t="shared" si="23"/>
        <v>26717</v>
      </c>
      <c r="AK44" s="83"/>
    </row>
    <row r="45" spans="1:37" s="54" customFormat="1">
      <c r="A45" s="53"/>
      <c r="B45" s="54" t="s">
        <v>308</v>
      </c>
      <c r="C45" s="55" t="str">
        <f>"Op-"&amp;A5</f>
        <v>Op-駐車場事業国内</v>
      </c>
      <c r="D45" s="79" t="str">
        <f>"SG_"&amp;A5&amp;"-営業利益"</f>
        <v>SG_駐車場事業国内-営業利益</v>
      </c>
      <c r="E45" s="55" t="s">
        <v>313</v>
      </c>
      <c r="F45" s="56">
        <f>IF(ISERROR(INDEX(財務諸表!$1:$1048576,MATCH($D45,財務諸表!$A:$A,0),F$1)),IF(ISERROR(INDEX(財務諸表!$1:$1048576,MATCH($E45,財務諸表!$A:$A,0),F$1)),0,INDEX(財務諸表!$1:$1048576,MATCH($E45,財務諸表!$A:$A,0),F$1)),IF(INDEX(財務諸表!$1:$1048576,MATCH($D45,財務諸表!$A:$A,0),F$1)="", IF(ISERROR(INDEX(財務諸表!$1:$1048576,MATCH($E45,財務諸表!$A:$A,0),F$1)),0,INDEX(財務諸表!$1:$1048576,MATCH($E45,財務諸表!$A:$A,0),F$1)), INDEX(財務諸表!$1:$1048576,MATCH($D45,財務諸表!$A:$A,0),F$1)))</f>
        <v>26906</v>
      </c>
      <c r="G45" s="56">
        <f>IF(ISERROR(INDEX(財務諸表!$1:$1048576,MATCH($D45,財務諸表!$A:$A,0),G$1)),IF(ISERROR(INDEX(財務諸表!$1:$1048576,MATCH($E45,財務諸表!$A:$A,0),G$1)),0,INDEX(財務諸表!$1:$1048576,MATCH($E45,財務諸表!$A:$A,0),G$1)),IF(INDEX(財務諸表!$1:$1048576,MATCH($D45,財務諸表!$A:$A,0),G$1)="", IF(ISERROR(INDEX(財務諸表!$1:$1048576,MATCH($E45,財務諸表!$A:$A,0),G$1)),0,INDEX(財務諸表!$1:$1048576,MATCH($E45,財務諸表!$A:$A,0),G$1)), INDEX(財務諸表!$1:$1048576,MATCH($D45,財務諸表!$A:$A,0),G$1)))</f>
        <v>27300</v>
      </c>
      <c r="H45" s="56">
        <f>IF(ISERROR(INDEX(財務諸表!$1:$1048576,MATCH($D45,財務諸表!$A:$A,0),H$1)),IF(ISERROR(INDEX(財務諸表!$1:$1048576,MATCH($E45,財務諸表!$A:$A,0),H$1)),0,INDEX(財務諸表!$1:$1048576,MATCH($E45,財務諸表!$A:$A,0),H$1)),IF(INDEX(財務諸表!$1:$1048576,MATCH($D45,財務諸表!$A:$A,0),H$1)="", IF(ISERROR(INDEX(財務諸表!$1:$1048576,MATCH($E45,財務諸表!$A:$A,0),H$1)),0,INDEX(財務諸表!$1:$1048576,MATCH($E45,財務諸表!$A:$A,0),H$1)), INDEX(財務諸表!$1:$1048576,MATCH($D45,財務諸表!$A:$A,0),H$1)))</f>
        <v>15276</v>
      </c>
      <c r="I45" s="56">
        <f>IF(ISERROR(INDEX(財務諸表!$1:$1048576,MATCH($D45,財務諸表!$A:$A,0),I$1)),IF(ISERROR(INDEX(財務諸表!$1:$1048576,MATCH($E45,財務諸表!$A:$A,0),I$1)),0,INDEX(財務諸表!$1:$1048576,MATCH($E45,財務諸表!$A:$A,0),I$1)),IF(INDEX(財務諸表!$1:$1048576,MATCH($D45,財務諸表!$A:$A,0),I$1)="", IF(ISERROR(INDEX(財務諸表!$1:$1048576,MATCH($E45,財務諸表!$A:$A,0),I$1)),0,INDEX(財務諸表!$1:$1048576,MATCH($E45,財務諸表!$A:$A,0),I$1)), INDEX(財務諸表!$1:$1048576,MATCH($D45,財務諸表!$A:$A,0),I$1)))</f>
        <v>21364</v>
      </c>
      <c r="J45" s="56">
        <f>IF(ISERROR(INDEX(財務諸表!$1:$1048576,MATCH($D45,財務諸表!$A:$A,0),J$1)),IF(ISERROR(INDEX(財務諸表!$1:$1048576,MATCH($E45,財務諸表!$A:$A,0),J$1)),0,INDEX(財務諸表!$1:$1048576,MATCH($E45,財務諸表!$A:$A,0),J$1)),IF(INDEX(財務諸表!$1:$1048576,MATCH($D45,財務諸表!$A:$A,0),J$1)="", IF(ISERROR(INDEX(財務諸表!$1:$1048576,MATCH($E45,財務諸表!$A:$A,0),J$1)),0,INDEX(財務諸表!$1:$1048576,MATCH($E45,財務諸表!$A:$A,0),J$1)), INDEX(財務諸表!$1:$1048576,MATCH($D45,財務諸表!$A:$A,0),J$1)))</f>
        <v>34222</v>
      </c>
      <c r="K45" s="56">
        <f>IF(ISERROR(INDEX(財務諸表!$1:$1048576,MATCH($D45,財務諸表!$A:$A,0),K$1)),IF(ISERROR(INDEX(財務諸表!$1:$1048576,MATCH($E45,財務諸表!$A:$A,0),K$1)),0,INDEX(財務諸表!$1:$1048576,MATCH($E45,財務諸表!$A:$A,0),K$1)),IF(INDEX(財務諸表!$1:$1048576,MATCH($D45,財務諸表!$A:$A,0),K$1)="", IF(ISERROR(INDEX(財務諸表!$1:$1048576,MATCH($E45,財務諸表!$A:$A,0),K$1)),0,INDEX(財務諸表!$1:$1048576,MATCH($E45,財務諸表!$A:$A,0),K$1)), INDEX(財務諸表!$1:$1048576,MATCH($D45,財務諸表!$A:$A,0),K$1)))</f>
        <v>36909</v>
      </c>
      <c r="L45" s="56"/>
      <c r="M45" s="56"/>
      <c r="N45" s="56"/>
      <c r="O45" s="57"/>
      <c r="P45" s="56">
        <f>IF(ISERROR(INDEX(財務諸表!$1:$1048576,MATCH($D45,財務諸表!$A:$A,0),P$1)),IF(ISERROR(INDEX(財務諸表!$1:$1048576,MATCH($E45,財務諸表!$A:$A,0),P$1)),0,INDEX(財務諸表!$1:$1048576,MATCH($E45,財務諸表!$A:$A,0),P$1)),IF(INDEX(財務諸表!$1:$1048576,MATCH($D45,財務諸表!$A:$A,0),P$1)="", IF(ISERROR(INDEX(財務諸表!$1:$1048576,MATCH($E45,財務諸表!$A:$A,0),P$1)),0,INDEX(財務諸表!$1:$1048576,MATCH($E45,財務諸表!$A:$A,0),P$1)), INDEX(財務諸表!$1:$1048576,MATCH($D45,財務諸表!$A:$A,0),P$1)))</f>
        <v>6419</v>
      </c>
      <c r="Q45" s="56">
        <f>IF(ISERROR(INDEX(財務諸表!$1:$1048576,MATCH($D45,財務諸表!$A:$A,0),Q$1)),IF(ISERROR(INDEX(財務諸表!$1:$1048576,MATCH($E45,財務諸表!$A:$A,0),Q$1)),0,INDEX(財務諸表!$1:$1048576,MATCH($E45,財務諸表!$A:$A,0),Q$1)),IF(INDEX(財務諸表!$1:$1048576,MATCH($D45,財務諸表!$A:$A,0),Q$1)="", IF(ISERROR(INDEX(財務諸表!$1:$1048576,MATCH($E45,財務諸表!$A:$A,0),Q$1)),0,INDEX(財務諸表!$1:$1048576,MATCH($E45,財務諸表!$A:$A,0),Q$1)), INDEX(財務諸表!$1:$1048576,MATCH($D45,財務諸表!$A:$A,0),Q$1)))</f>
        <v>7017</v>
      </c>
      <c r="R45" s="56">
        <f>IF(ISERROR(INDEX(財務諸表!$1:$1048576,MATCH($D45,財務諸表!$A:$A,0),R$1)),IF(ISERROR(INDEX(財務諸表!$1:$1048576,MATCH($E45,財務諸表!$A:$A,0),R$1)),0,INDEX(財務諸表!$1:$1048576,MATCH($E45,財務諸表!$A:$A,0),R$1)),IF(INDEX(財務諸表!$1:$1048576,MATCH($D45,財務諸表!$A:$A,0),R$1)="", IF(ISERROR(INDEX(財務諸表!$1:$1048576,MATCH($E45,財務諸表!$A:$A,0),R$1)),0,INDEX(財務諸表!$1:$1048576,MATCH($E45,財務諸表!$A:$A,0),R$1)), INDEX(財務諸表!$1:$1048576,MATCH($D45,財務諸表!$A:$A,0),R$1)))</f>
        <v>6873</v>
      </c>
      <c r="S45" s="56">
        <f>IF(ISERROR(INDEX(財務諸表!$1:$1048576,MATCH($D45,財務諸表!$A:$A,0),S$1)),IF(ISERROR(INDEX(財務諸表!$1:$1048576,MATCH($E45,財務諸表!$A:$A,0),S$1)),0,INDEX(財務諸表!$1:$1048576,MATCH($E45,財務諸表!$A:$A,0),S$1)),IF(INDEX(財務諸表!$1:$1048576,MATCH($D45,財務諸表!$A:$A,0),S$1)="", IF(ISERROR(INDEX(財務諸表!$1:$1048576,MATCH($E45,財務諸表!$A:$A,0),S$1)),0,INDEX(財務諸表!$1:$1048576,MATCH($E45,財務諸表!$A:$A,0),S$1)), INDEX(財務諸表!$1:$1048576,MATCH($D45,財務諸表!$A:$A,0),S$1)))</f>
        <v>7549</v>
      </c>
      <c r="T45" s="56">
        <f>IF(ISERROR(INDEX(財務諸表!$1:$1048576,MATCH($D45,財務諸表!$A:$A,0),T$1)),IF(ISERROR(INDEX(財務諸表!$1:$1048576,MATCH($E45,財務諸表!$A:$A,0),T$1)),0,INDEX(財務諸表!$1:$1048576,MATCH($E45,財務諸表!$A:$A,0),T$1)),IF(INDEX(財務諸表!$1:$1048576,MATCH($D45,財務諸表!$A:$A,0),T$1)="", IF(ISERROR(INDEX(財務諸表!$1:$1048576,MATCH($E45,財務諸表!$A:$A,0),T$1)),0,INDEX(財務諸表!$1:$1048576,MATCH($E45,財務諸表!$A:$A,0),T$1)), INDEX(財務諸表!$1:$1048576,MATCH($D45,財務諸表!$A:$A,0),T$1)))</f>
        <v>419</v>
      </c>
      <c r="U45" s="56">
        <f>IF(ISERROR(INDEX(財務諸表!$1:$1048576,MATCH($D45,財務諸表!$A:$A,0),U$1)),IF(ISERROR(INDEX(財務諸表!$1:$1048576,MATCH($E45,財務諸表!$A:$A,0),U$1)),0,INDEX(財務諸表!$1:$1048576,MATCH($E45,財務諸表!$A:$A,0),U$1)),IF(INDEX(財務諸表!$1:$1048576,MATCH($D45,財務諸表!$A:$A,0),U$1)="", IF(ISERROR(INDEX(財務諸表!$1:$1048576,MATCH($E45,財務諸表!$A:$A,0),U$1)),0,INDEX(財務諸表!$1:$1048576,MATCH($E45,財務諸表!$A:$A,0),U$1)), INDEX(財務諸表!$1:$1048576,MATCH($D45,財務諸表!$A:$A,0),U$1)))</f>
        <v>1631</v>
      </c>
      <c r="V45" s="56">
        <f>IF(ISERROR(INDEX(財務諸表!$1:$1048576,MATCH($D45,財務諸表!$A:$A,0),V$1)),IF(ISERROR(INDEX(財務諸表!$1:$1048576,MATCH($E45,財務諸表!$A:$A,0),V$1)),0,INDEX(財務諸表!$1:$1048576,MATCH($E45,財務諸表!$A:$A,0),V$1)),IF(INDEX(財務諸表!$1:$1048576,MATCH($D45,財務諸表!$A:$A,0),V$1)="", IF(ISERROR(INDEX(財務諸表!$1:$1048576,MATCH($E45,財務諸表!$A:$A,0),V$1)),0,INDEX(財務諸表!$1:$1048576,MATCH($E45,財務諸表!$A:$A,0),V$1)), INDEX(財務諸表!$1:$1048576,MATCH($D45,財務諸表!$A:$A,0),V$1)))</f>
        <v>5677</v>
      </c>
      <c r="W45" s="56">
        <f>IF(ISERROR(INDEX(財務諸表!$1:$1048576,MATCH($D45,財務諸表!$A:$A,0),W$1)),IF(ISERROR(INDEX(財務諸表!$1:$1048576,MATCH($E45,財務諸表!$A:$A,0),W$1)),0,INDEX(財務諸表!$1:$1048576,MATCH($E45,財務諸表!$A:$A,0),W$1)),IF(INDEX(財務諸表!$1:$1048576,MATCH($D45,財務諸表!$A:$A,0),W$1)="", IF(ISERROR(INDEX(財務諸表!$1:$1048576,MATCH($E45,財務諸表!$A:$A,0),W$1)),0,INDEX(財務諸表!$1:$1048576,MATCH($E45,財務諸表!$A:$A,0),W$1)), INDEX(財務諸表!$1:$1048576,MATCH($D45,財務諸表!$A:$A,0),W$1)))</f>
        <v>3929</v>
      </c>
      <c r="X45" s="56">
        <f>IF(ISERROR(INDEX(財務諸表!$1:$1048576,MATCH($D45,財務諸表!$A:$A,0),X$1)),IF(ISERROR(INDEX(財務諸表!$1:$1048576,MATCH($E45,財務諸表!$A:$A,0),X$1)),0,INDEX(財務諸表!$1:$1048576,MATCH($E45,財務諸表!$A:$A,0),X$1)),IF(INDEX(財務諸表!$1:$1048576,MATCH($D45,財務諸表!$A:$A,0),X$1)="", IF(ISERROR(INDEX(財務諸表!$1:$1048576,MATCH($E45,財務諸表!$A:$A,0),X$1)),0,INDEX(財務諸表!$1:$1048576,MATCH($E45,財務諸表!$A:$A,0),X$1)), INDEX(財務諸表!$1:$1048576,MATCH($D45,財務諸表!$A:$A,0),X$1)))</f>
        <v>4351</v>
      </c>
      <c r="Y45" s="56">
        <f>IF(ISERROR(INDEX(財務諸表!$1:$1048576,MATCH($D45,財務諸表!$A:$A,0),Y$1)),IF(ISERROR(INDEX(財務諸表!$1:$1048576,MATCH($E45,財務諸表!$A:$A,0),Y$1)),0,INDEX(財務諸表!$1:$1048576,MATCH($E45,財務諸表!$A:$A,0),Y$1)),IF(INDEX(財務諸表!$1:$1048576,MATCH($D45,財務諸表!$A:$A,0),Y$1)="", IF(ISERROR(INDEX(財務諸表!$1:$1048576,MATCH($E45,財務諸表!$A:$A,0),Y$1)),0,INDEX(財務諸表!$1:$1048576,MATCH($E45,財務諸表!$A:$A,0),Y$1)), INDEX(財務諸表!$1:$1048576,MATCH($D45,財務諸表!$A:$A,0),Y$1)))</f>
        <v>5411</v>
      </c>
      <c r="Z45" s="56">
        <f>IF(ISERROR(INDEX(財務諸表!$1:$1048576,MATCH($D45,財務諸表!$A:$A,0),Z$1)),IF(ISERROR(INDEX(財務諸表!$1:$1048576,MATCH($E45,財務諸表!$A:$A,0),Z$1)),0,INDEX(財務諸表!$1:$1048576,MATCH($E45,財務諸表!$A:$A,0),Z$1)),IF(INDEX(財務諸表!$1:$1048576,MATCH($D45,財務諸表!$A:$A,0),Z$1)="", IF(ISERROR(INDEX(財務諸表!$1:$1048576,MATCH($E45,財務諸表!$A:$A,0),Z$1)),0,INDEX(財務諸表!$1:$1048576,MATCH($E45,財務諸表!$A:$A,0),Z$1)), INDEX(財務諸表!$1:$1048576,MATCH($D45,財務諸表!$A:$A,0),Z$1)))</f>
        <v>7673</v>
      </c>
      <c r="AA45" s="56">
        <f>IF(ISERROR(INDEX(財務諸表!$1:$1048576,MATCH($D45,財務諸表!$A:$A,0),AA$1)),IF(ISERROR(INDEX(財務諸表!$1:$1048576,MATCH($E45,財務諸表!$A:$A,0),AA$1)),0,INDEX(財務諸表!$1:$1048576,MATCH($E45,財務諸表!$A:$A,0),AA$1)),IF(INDEX(財務諸表!$1:$1048576,MATCH($D45,財務諸表!$A:$A,0),AA$1)="", IF(ISERROR(INDEX(財務諸表!$1:$1048576,MATCH($E45,財務諸表!$A:$A,0),AA$1)),0,INDEX(財務諸表!$1:$1048576,MATCH($E45,財務諸表!$A:$A,0),AA$1)), INDEX(財務諸表!$1:$1048576,MATCH($D45,財務諸表!$A:$A,0),AA$1)))</f>
        <v>8291</v>
      </c>
      <c r="AB45" s="56">
        <f>IF(ISERROR(INDEX(財務諸表!$1:$1048576,MATCH($D45,財務諸表!$A:$A,0),AB$1)),IF(ISERROR(INDEX(財務諸表!$1:$1048576,MATCH($E45,財務諸表!$A:$A,0),AB$1)),0,INDEX(財務諸表!$1:$1048576,MATCH($E45,財務諸表!$A:$A,0),AB$1)),IF(INDEX(財務諸表!$1:$1048576,MATCH($D45,財務諸表!$A:$A,0),AB$1)="", IF(ISERROR(INDEX(財務諸表!$1:$1048576,MATCH($E45,財務諸表!$A:$A,0),AB$1)),0,INDEX(財務諸表!$1:$1048576,MATCH($E45,財務諸表!$A:$A,0),AB$1)), INDEX(財務諸表!$1:$1048576,MATCH($D45,財務諸表!$A:$A,0),AB$1)))</f>
        <v>7049</v>
      </c>
      <c r="AC45" s="56">
        <f>IF(ISERROR(INDEX(財務諸表!$1:$1048576,MATCH($D45,財務諸表!$A:$A,0),AC$1)),IF(ISERROR(INDEX(財務諸表!$1:$1048576,MATCH($E45,財務諸表!$A:$A,0),AC$1)),0,INDEX(財務諸表!$1:$1048576,MATCH($E45,財務諸表!$A:$A,0),AC$1)),IF(INDEX(財務諸表!$1:$1048576,MATCH($D45,財務諸表!$A:$A,0),AC$1)="", IF(ISERROR(INDEX(財務諸表!$1:$1048576,MATCH($E45,財務諸表!$A:$A,0),AC$1)),0,INDEX(財務諸表!$1:$1048576,MATCH($E45,財務諸表!$A:$A,0),AC$1)), INDEX(財務諸表!$1:$1048576,MATCH($D45,財務諸表!$A:$A,0),AC$1)))</f>
        <v>9543</v>
      </c>
      <c r="AD45" s="56">
        <f>IF(ISERROR(INDEX(財務諸表!$1:$1048576,MATCH($D45,財務諸表!$A:$A,0),AD$1)),IF(ISERROR(INDEX(財務諸表!$1:$1048576,MATCH($E45,財務諸表!$A:$A,0),AD$1)),0,INDEX(財務諸表!$1:$1048576,MATCH($E45,財務諸表!$A:$A,0),AD$1)),IF(INDEX(財務諸表!$1:$1048576,MATCH($D45,財務諸表!$A:$A,0),AD$1)="", IF(ISERROR(INDEX(財務諸表!$1:$1048576,MATCH($E45,財務諸表!$A:$A,0),AD$1)),0,INDEX(財務諸表!$1:$1048576,MATCH($E45,財務諸表!$A:$A,0),AD$1)), INDEX(財務諸表!$1:$1048576,MATCH($D45,財務諸表!$A:$A,0),AD$1)))</f>
        <v>9339</v>
      </c>
      <c r="AE45" s="56">
        <f>IF(ISERROR(INDEX(財務諸表!$1:$1048576,MATCH($D45,財務諸表!$A:$A,0),AE$1)),IF(ISERROR(INDEX(財務諸表!$1:$1048576,MATCH($E45,財務諸表!$A:$A,0),AE$1)),0,INDEX(財務諸表!$1:$1048576,MATCH($E45,財務諸表!$A:$A,0),AE$1)),IF(INDEX(財務諸表!$1:$1048576,MATCH($D45,財務諸表!$A:$A,0),AE$1)="", IF(ISERROR(INDEX(財務諸表!$1:$1048576,MATCH($E45,財務諸表!$A:$A,0),AE$1)),0,INDEX(財務諸表!$1:$1048576,MATCH($E45,財務諸表!$A:$A,0),AE$1)), INDEX(財務諸表!$1:$1048576,MATCH($D45,財務諸表!$A:$A,0),AE$1)))</f>
        <v>9210</v>
      </c>
      <c r="AF45" s="56">
        <f>IF(ISERROR(INDEX(財務諸表!$1:$1048576,MATCH($D45,財務諸表!$A:$A,0),AF$1)),IF(ISERROR(INDEX(財務諸表!$1:$1048576,MATCH($E45,財務諸表!$A:$A,0),AF$1)),0,INDEX(財務諸表!$1:$1048576,MATCH($E45,財務諸表!$A:$A,0),AF$1)),IF(INDEX(財務諸表!$1:$1048576,MATCH($D45,財務諸表!$A:$A,0),AF$1)="", IF(ISERROR(INDEX(財務諸表!$1:$1048576,MATCH($E45,財務諸表!$A:$A,0),AF$1)),0,INDEX(財務諸表!$1:$1048576,MATCH($E45,財務諸表!$A:$A,0),AF$1)), INDEX(財務諸表!$1:$1048576,MATCH($D45,財務諸表!$A:$A,0),AF$1)))</f>
        <v>8391</v>
      </c>
      <c r="AG45" s="56">
        <f>IF(ISERROR(INDEX(財務諸表!$1:$1048576,MATCH($D45,財務諸表!$A:$A,0),AG$1)),IF(ISERROR(INDEX(財務諸表!$1:$1048576,MATCH($E45,財務諸表!$A:$A,0),AG$1)),0,INDEX(財務諸表!$1:$1048576,MATCH($E45,財務諸表!$A:$A,0),AG$1)),IF(INDEX(財務諸表!$1:$1048576,MATCH($D45,財務諸表!$A:$A,0),AG$1)="", IF(ISERROR(INDEX(財務諸表!$1:$1048576,MATCH($E45,財務諸表!$A:$A,0),AG$1)),0,INDEX(財務諸表!$1:$1048576,MATCH($E45,財務諸表!$A:$A,0),AG$1)), INDEX(財務諸表!$1:$1048576,MATCH($D45,財務諸表!$A:$A,0),AG$1)))</f>
        <v>10168</v>
      </c>
      <c r="AH45" s="56">
        <f>IF(ISERROR(INDEX(財務諸表!$1:$1048576,MATCH($D45,財務諸表!$A:$A,0),AH$1)),IF(ISERROR(INDEX(財務諸表!$1:$1048576,MATCH($E45,財務諸表!$A:$A,0),AH$1)),0,INDEX(財務諸表!$1:$1048576,MATCH($E45,財務諸表!$A:$A,0),AH$1)),IF(INDEX(財務諸表!$1:$1048576,MATCH($D45,財務諸表!$A:$A,0),AH$1)="", IF(ISERROR(INDEX(財務諸表!$1:$1048576,MATCH($E45,財務諸表!$A:$A,0),AH$1)),0,INDEX(財務諸表!$1:$1048576,MATCH($E45,財務諸表!$A:$A,0),AH$1)), INDEX(財務諸表!$1:$1048576,MATCH($D45,財務諸表!$A:$A,0),AH$1)))</f>
        <v>9140</v>
      </c>
      <c r="AI45" s="56">
        <f>IF(ISERROR(INDEX(財務諸表!$1:$1048576,MATCH($D45,財務諸表!$A:$A,0),AI$1)),IF(ISERROR(INDEX(財務諸表!$1:$1048576,MATCH($E45,財務諸表!$A:$A,0),AI$1)),0,INDEX(財務諸表!$1:$1048576,MATCH($E45,財務諸表!$A:$A,0),AI$1)),IF(INDEX(財務諸表!$1:$1048576,MATCH($D45,財務諸表!$A:$A,0),AI$1)="", IF(ISERROR(INDEX(財務諸表!$1:$1048576,MATCH($E45,財務諸表!$A:$A,0),AI$1)),0,INDEX(財務諸表!$1:$1048576,MATCH($E45,財務諸表!$A:$A,0),AI$1)), INDEX(財務諸表!$1:$1048576,MATCH($D45,財務諸表!$A:$A,0),AI$1)))</f>
        <v>9734</v>
      </c>
      <c r="AJ45" s="56">
        <f>IF(ISERROR(INDEX(財務諸表!$1:$1048576,MATCH($D45,財務諸表!$A:$A,0),AJ$1)),IF(ISERROR(INDEX(財務諸表!$1:$1048576,MATCH($E45,財務諸表!$A:$A,0),AJ$1)),0,INDEX(財務諸表!$1:$1048576,MATCH($E45,財務諸表!$A:$A,0),AJ$1)),IF(INDEX(財務諸表!$1:$1048576,MATCH($D45,財務諸表!$A:$A,0),AJ$1)="", IF(ISERROR(INDEX(財務諸表!$1:$1048576,MATCH($E45,財務諸表!$A:$A,0),AJ$1)),0,INDEX(財務諸表!$1:$1048576,MATCH($E45,財務諸表!$A:$A,0),AJ$1)), INDEX(財務諸表!$1:$1048576,MATCH($D45,財務諸表!$A:$A,0),AJ$1)))</f>
        <v>9509</v>
      </c>
      <c r="AK45" s="56"/>
    </row>
    <row r="46" spans="1:37" s="54" customFormat="1">
      <c r="A46" s="53"/>
      <c r="B46" s="54" t="s">
        <v>308</v>
      </c>
      <c r="C46" s="55" t="str">
        <f>"Op-"&amp;A6</f>
        <v>Op-駐車場事業海外</v>
      </c>
      <c r="D46" s="80" t="str">
        <f>"SG_"&amp;A6&amp;"-営業利益"</f>
        <v>SG_駐車場事業海外-営業利益</v>
      </c>
      <c r="E46" s="55" t="s">
        <v>313</v>
      </c>
      <c r="F46" s="56">
        <f>IF(ISERROR(INDEX(財務諸表!$1:$1048576,MATCH($D46,財務諸表!$A:$A,0),F$1)),IF(ISERROR(INDEX(財務諸表!$1:$1048576,MATCH($E46,財務諸表!$A:$A,0),F$1)),0,INDEX(財務諸表!$1:$1048576,MATCH($E46,財務諸表!$A:$A,0),F$1)),IF(INDEX(財務諸表!$1:$1048576,MATCH($D46,財務諸表!$A:$A,0),F$1)="", IF(ISERROR(INDEX(財務諸表!$1:$1048576,MATCH($E46,財務諸表!$A:$A,0),F$1)),0,INDEX(財務諸表!$1:$1048576,MATCH($E46,財務諸表!$A:$A,0),F$1)), INDEX(財務諸表!$1:$1048576,MATCH($D46,財務諸表!$A:$A,0),F$1)))</f>
        <v>-879</v>
      </c>
      <c r="G46" s="56">
        <f>IF(ISERROR(INDEX(財務諸表!$1:$1048576,MATCH($D46,財務諸表!$A:$A,0),G$1)),IF(ISERROR(INDEX(財務諸表!$1:$1048576,MATCH($E46,財務諸表!$A:$A,0),G$1)),0,INDEX(財務諸表!$1:$1048576,MATCH($E46,財務諸表!$A:$A,0),G$1)),IF(INDEX(財務諸表!$1:$1048576,MATCH($D46,財務諸表!$A:$A,0),G$1)="", IF(ISERROR(INDEX(財務諸表!$1:$1048576,MATCH($E46,財務諸表!$A:$A,0),G$1)),0,INDEX(財務諸表!$1:$1048576,MATCH($E46,財務諸表!$A:$A,0),G$1)), INDEX(財務諸表!$1:$1048576,MATCH($D46,財務諸表!$A:$A,0),G$1)))</f>
        <v>-992</v>
      </c>
      <c r="H46" s="56">
        <f>IF(ISERROR(INDEX(財務諸表!$1:$1048576,MATCH($D46,財務諸表!$A:$A,0),H$1)),IF(ISERROR(INDEX(財務諸表!$1:$1048576,MATCH($E46,財務諸表!$A:$A,0),H$1)),0,INDEX(財務諸表!$1:$1048576,MATCH($E46,財務諸表!$A:$A,0),H$1)),IF(INDEX(財務諸表!$1:$1048576,MATCH($D46,財務諸表!$A:$A,0),H$1)="", IF(ISERROR(INDEX(財務諸表!$1:$1048576,MATCH($E46,財務諸表!$A:$A,0),H$1)),0,INDEX(財務諸表!$1:$1048576,MATCH($E46,財務諸表!$A:$A,0),H$1)), INDEX(財務諸表!$1:$1048576,MATCH($D46,財務諸表!$A:$A,0),H$1)))</f>
        <v>-14406</v>
      </c>
      <c r="I46" s="56">
        <f>IF(ISERROR(INDEX(財務諸表!$1:$1048576,MATCH($D46,財務諸表!$A:$A,0),I$1)),IF(ISERROR(INDEX(財務諸表!$1:$1048576,MATCH($E46,財務諸表!$A:$A,0),I$1)),0,INDEX(財務諸表!$1:$1048576,MATCH($E46,財務諸表!$A:$A,0),I$1)),IF(INDEX(財務諸表!$1:$1048576,MATCH($D46,財務諸表!$A:$A,0),I$1)="", IF(ISERROR(INDEX(財務諸表!$1:$1048576,MATCH($E46,財務諸表!$A:$A,0),I$1)),0,INDEX(財務諸表!$1:$1048576,MATCH($E46,財務諸表!$A:$A,0),I$1)), INDEX(財務諸表!$1:$1048576,MATCH($D46,財務諸表!$A:$A,0),I$1)))</f>
        <v>-16595</v>
      </c>
      <c r="J46" s="56">
        <f>IF(ISERROR(INDEX(財務諸表!$1:$1048576,MATCH($D46,財務諸表!$A:$A,0),J$1)),IF(ISERROR(INDEX(財務諸表!$1:$1048576,MATCH($E46,財務諸表!$A:$A,0),J$1)),0,INDEX(財務諸表!$1:$1048576,MATCH($E46,財務諸表!$A:$A,0),J$1)),IF(INDEX(財務諸表!$1:$1048576,MATCH($D46,財務諸表!$A:$A,0),J$1)="", IF(ISERROR(INDEX(財務諸表!$1:$1048576,MATCH($E46,財務諸表!$A:$A,0),J$1)),0,INDEX(財務諸表!$1:$1048576,MATCH($E46,財務諸表!$A:$A,0),J$1)), INDEX(財務諸表!$1:$1048576,MATCH($D46,財務諸表!$A:$A,0),J$1)))</f>
        <v>-5049</v>
      </c>
      <c r="K46" s="56">
        <f>IF(ISERROR(INDEX(財務諸表!$1:$1048576,MATCH($D46,財務諸表!$A:$A,0),K$1)),IF(ISERROR(INDEX(財務諸表!$1:$1048576,MATCH($E46,財務諸表!$A:$A,0),K$1)),0,INDEX(財務諸表!$1:$1048576,MATCH($E46,財務諸表!$A:$A,0),K$1)),IF(INDEX(財務諸表!$1:$1048576,MATCH($D46,財務諸表!$A:$A,0),K$1)="", IF(ISERROR(INDEX(財務諸表!$1:$1048576,MATCH($E46,財務諸表!$A:$A,0),K$1)),0,INDEX(財務諸表!$1:$1048576,MATCH($E46,財務諸表!$A:$A,0),K$1)), INDEX(財務諸表!$1:$1048576,MATCH($D46,財務諸表!$A:$A,0),K$1)))</f>
        <v>-1609</v>
      </c>
      <c r="L46" s="56"/>
      <c r="M46" s="56"/>
      <c r="N46" s="56"/>
      <c r="O46" s="57"/>
      <c r="P46" s="56">
        <f>IF(ISERROR(INDEX(財務諸表!$1:$1048576,MATCH($D46,財務諸表!$A:$A,0),P$1)),IF(ISERROR(INDEX(財務諸表!$1:$1048576,MATCH($E46,財務諸表!$A:$A,0),P$1)),0,INDEX(財務諸表!$1:$1048576,MATCH($E46,財務諸表!$A:$A,0),P$1)),IF(INDEX(財務諸表!$1:$1048576,MATCH($D46,財務諸表!$A:$A,0),P$1)="", IF(ISERROR(INDEX(財務諸表!$1:$1048576,MATCH($E46,財務諸表!$A:$A,0),P$1)),0,INDEX(財務諸表!$1:$1048576,MATCH($E46,財務諸表!$A:$A,0),P$1)), INDEX(財務諸表!$1:$1048576,MATCH($D46,財務諸表!$A:$A,0),P$1)))</f>
        <v>-576</v>
      </c>
      <c r="Q46" s="56">
        <f>IF(ISERROR(INDEX(財務諸表!$1:$1048576,MATCH($D46,財務諸表!$A:$A,0),Q$1)),IF(ISERROR(INDEX(財務諸表!$1:$1048576,MATCH($E46,財務諸表!$A:$A,0),Q$1)),0,INDEX(財務諸表!$1:$1048576,MATCH($E46,財務諸表!$A:$A,0),Q$1)),IF(INDEX(財務諸表!$1:$1048576,MATCH($D46,財務諸表!$A:$A,0),Q$1)="", IF(ISERROR(INDEX(財務諸表!$1:$1048576,MATCH($E46,財務諸表!$A:$A,0),Q$1)),0,INDEX(財務諸表!$1:$1048576,MATCH($E46,財務諸表!$A:$A,0),Q$1)), INDEX(財務諸表!$1:$1048576,MATCH($D46,財務諸表!$A:$A,0),Q$1)))</f>
        <v>-519</v>
      </c>
      <c r="R46" s="56">
        <f>IF(ISERROR(INDEX(財務諸表!$1:$1048576,MATCH($D46,財務諸表!$A:$A,0),R$1)),IF(ISERROR(INDEX(財務諸表!$1:$1048576,MATCH($E46,財務諸表!$A:$A,0),R$1)),0,INDEX(財務諸表!$1:$1048576,MATCH($E46,財務諸表!$A:$A,0),R$1)),IF(INDEX(財務諸表!$1:$1048576,MATCH($D46,財務諸表!$A:$A,0),R$1)="", IF(ISERROR(INDEX(財務諸表!$1:$1048576,MATCH($E46,財務諸表!$A:$A,0),R$1)),0,INDEX(財務諸表!$1:$1048576,MATCH($E46,財務諸表!$A:$A,0),R$1)), INDEX(財務諸表!$1:$1048576,MATCH($D46,財務諸表!$A:$A,0),R$1)))</f>
        <v>206</v>
      </c>
      <c r="S46" s="56">
        <f>IF(ISERROR(INDEX(財務諸表!$1:$1048576,MATCH($D46,財務諸表!$A:$A,0),S$1)),IF(ISERROR(INDEX(財務諸表!$1:$1048576,MATCH($E46,財務諸表!$A:$A,0),S$1)),0,INDEX(財務諸表!$1:$1048576,MATCH($E46,財務諸表!$A:$A,0),S$1)),IF(INDEX(財務諸表!$1:$1048576,MATCH($D46,財務諸表!$A:$A,0),S$1)="", IF(ISERROR(INDEX(財務諸表!$1:$1048576,MATCH($E46,財務諸表!$A:$A,0),S$1)),0,INDEX(財務諸表!$1:$1048576,MATCH($E46,財務諸表!$A:$A,0),S$1)), INDEX(財務諸表!$1:$1048576,MATCH($D46,財務諸表!$A:$A,0),S$1)))</f>
        <v>132</v>
      </c>
      <c r="T46" s="56">
        <f>IF(ISERROR(INDEX(財務諸表!$1:$1048576,MATCH($D46,財務諸表!$A:$A,0),T$1)),IF(ISERROR(INDEX(財務諸表!$1:$1048576,MATCH($E46,財務諸表!$A:$A,0),T$1)),0,INDEX(財務諸表!$1:$1048576,MATCH($E46,財務諸表!$A:$A,0),T$1)),IF(INDEX(財務諸表!$1:$1048576,MATCH($D46,財務諸表!$A:$A,0),T$1)="", IF(ISERROR(INDEX(財務諸表!$1:$1048576,MATCH($E46,財務諸表!$A:$A,0),T$1)),0,INDEX(財務諸表!$1:$1048576,MATCH($E46,財務諸表!$A:$A,0),T$1)), INDEX(財務諸表!$1:$1048576,MATCH($D46,財務諸表!$A:$A,0),T$1)))</f>
        <v>-1942</v>
      </c>
      <c r="U46" s="56">
        <f>IF(ISERROR(INDEX(財務諸表!$1:$1048576,MATCH($D46,財務諸表!$A:$A,0),U$1)),IF(ISERROR(INDEX(財務諸表!$1:$1048576,MATCH($E46,財務諸表!$A:$A,0),U$1)),0,INDEX(財務諸表!$1:$1048576,MATCH($E46,財務諸表!$A:$A,0),U$1)),IF(INDEX(財務諸表!$1:$1048576,MATCH($D46,財務諸表!$A:$A,0),U$1)="", IF(ISERROR(INDEX(財務諸表!$1:$1048576,MATCH($E46,財務諸表!$A:$A,0),U$1)),0,INDEX(財務諸表!$1:$1048576,MATCH($E46,財務諸表!$A:$A,0),U$1)), INDEX(財務諸表!$1:$1048576,MATCH($D46,財務諸表!$A:$A,0),U$1)))</f>
        <v>-6760</v>
      </c>
      <c r="V46" s="56">
        <f>IF(ISERROR(INDEX(財務諸表!$1:$1048576,MATCH($D46,財務諸表!$A:$A,0),V$1)),IF(ISERROR(INDEX(財務諸表!$1:$1048576,MATCH($E46,財務諸表!$A:$A,0),V$1)),0,INDEX(財務諸表!$1:$1048576,MATCH($E46,財務諸表!$A:$A,0),V$1)),IF(INDEX(財務諸表!$1:$1048576,MATCH($D46,財務諸表!$A:$A,0),V$1)="", IF(ISERROR(INDEX(財務諸表!$1:$1048576,MATCH($E46,財務諸表!$A:$A,0),V$1)),0,INDEX(財務諸表!$1:$1048576,MATCH($E46,財務諸表!$A:$A,0),V$1)), INDEX(財務諸表!$1:$1048576,MATCH($D46,財務諸表!$A:$A,0),V$1)))</f>
        <v>-5836</v>
      </c>
      <c r="W46" s="56">
        <f>IF(ISERROR(INDEX(財務諸表!$1:$1048576,MATCH($D46,財務諸表!$A:$A,0),W$1)),IF(ISERROR(INDEX(財務諸表!$1:$1048576,MATCH($E46,財務諸表!$A:$A,0),W$1)),0,INDEX(財務諸表!$1:$1048576,MATCH($E46,財務諸表!$A:$A,0),W$1)),IF(INDEX(財務諸表!$1:$1048576,MATCH($D46,財務諸表!$A:$A,0),W$1)="", IF(ISERROR(INDEX(財務諸表!$1:$1048576,MATCH($E46,財務諸表!$A:$A,0),W$1)),0,INDEX(財務諸表!$1:$1048576,MATCH($E46,財務諸表!$A:$A,0),W$1)), INDEX(財務諸表!$1:$1048576,MATCH($D46,財務諸表!$A:$A,0),W$1)))</f>
        <v>-3372</v>
      </c>
      <c r="X46" s="56">
        <f>IF(ISERROR(INDEX(財務諸表!$1:$1048576,MATCH($D46,財務諸表!$A:$A,0),X$1)),IF(ISERROR(INDEX(財務諸表!$1:$1048576,MATCH($E46,財務諸表!$A:$A,0),X$1)),0,INDEX(財務諸表!$1:$1048576,MATCH($E46,財務諸表!$A:$A,0),X$1)),IF(INDEX(財務諸表!$1:$1048576,MATCH($D46,財務諸表!$A:$A,0),X$1)="", IF(ISERROR(INDEX(財務諸表!$1:$1048576,MATCH($E46,財務諸表!$A:$A,0),X$1)),0,INDEX(財務諸表!$1:$1048576,MATCH($E46,財務諸表!$A:$A,0),X$1)), INDEX(財務諸表!$1:$1048576,MATCH($D46,財務諸表!$A:$A,0),X$1)))</f>
        <v>-4277</v>
      </c>
      <c r="Y46" s="56">
        <f>IF(ISERROR(INDEX(財務諸表!$1:$1048576,MATCH($D46,財務諸表!$A:$A,0),Y$1)),IF(ISERROR(INDEX(財務諸表!$1:$1048576,MATCH($E46,財務諸表!$A:$A,0),Y$1)),0,INDEX(財務諸表!$1:$1048576,MATCH($E46,財務諸表!$A:$A,0),Y$1)),IF(INDEX(財務諸表!$1:$1048576,MATCH($D46,財務諸表!$A:$A,0),Y$1)="", IF(ISERROR(INDEX(財務諸表!$1:$1048576,MATCH($E46,財務諸表!$A:$A,0),Y$1)),0,INDEX(財務諸表!$1:$1048576,MATCH($E46,財務諸表!$A:$A,0),Y$1)), INDEX(財務諸表!$1:$1048576,MATCH($D46,財務諸表!$A:$A,0),Y$1)))</f>
        <v>-4975</v>
      </c>
      <c r="Z46" s="56">
        <f>IF(ISERROR(INDEX(財務諸表!$1:$1048576,MATCH($D46,財務諸表!$A:$A,0),Z$1)),IF(ISERROR(INDEX(財務諸表!$1:$1048576,MATCH($E46,財務諸表!$A:$A,0),Z$1)),0,INDEX(財務諸表!$1:$1048576,MATCH($E46,財務諸表!$A:$A,0),Z$1)),IF(INDEX(財務諸表!$1:$1048576,MATCH($D46,財務諸表!$A:$A,0),Z$1)="", IF(ISERROR(INDEX(財務諸表!$1:$1048576,MATCH($E46,財務諸表!$A:$A,0),Z$1)),0,INDEX(財務諸表!$1:$1048576,MATCH($E46,財務諸表!$A:$A,0),Z$1)), INDEX(財務諸表!$1:$1048576,MATCH($D46,財務諸表!$A:$A,0),Z$1)))</f>
        <v>-3971</v>
      </c>
      <c r="AA46" s="56">
        <f>IF(ISERROR(INDEX(財務諸表!$1:$1048576,MATCH($D46,財務諸表!$A:$A,0),AA$1)),IF(ISERROR(INDEX(財務諸表!$1:$1048576,MATCH($E46,財務諸表!$A:$A,0),AA$1)),0,INDEX(財務諸表!$1:$1048576,MATCH($E46,財務諸表!$A:$A,0),AA$1)),IF(INDEX(財務諸表!$1:$1048576,MATCH($D46,財務諸表!$A:$A,0),AA$1)="", IF(ISERROR(INDEX(財務諸表!$1:$1048576,MATCH($E46,財務諸表!$A:$A,0),AA$1)),0,INDEX(財務諸表!$1:$1048576,MATCH($E46,財務諸表!$A:$A,0),AA$1)), INDEX(財務諸表!$1:$1048576,MATCH($D46,財務諸表!$A:$A,0),AA$1)))</f>
        <v>-1010</v>
      </c>
      <c r="AB46" s="56">
        <f>IF(ISERROR(INDEX(財務諸表!$1:$1048576,MATCH($D46,財務諸表!$A:$A,0),AB$1)),IF(ISERROR(INDEX(財務諸表!$1:$1048576,MATCH($E46,財務諸表!$A:$A,0),AB$1)),0,INDEX(財務諸表!$1:$1048576,MATCH($E46,財務諸表!$A:$A,0),AB$1)),IF(INDEX(財務諸表!$1:$1048576,MATCH($D46,財務諸表!$A:$A,0),AB$1)="", IF(ISERROR(INDEX(財務諸表!$1:$1048576,MATCH($E46,財務諸表!$A:$A,0),AB$1)),0,INDEX(財務諸表!$1:$1048576,MATCH($E46,財務諸表!$A:$A,0),AB$1)), INDEX(財務諸表!$1:$1048576,MATCH($D46,財務諸表!$A:$A,0),AB$1)))</f>
        <v>-2427</v>
      </c>
      <c r="AC46" s="56">
        <f>IF(ISERROR(INDEX(財務諸表!$1:$1048576,MATCH($D46,財務諸表!$A:$A,0),AC$1)),IF(ISERROR(INDEX(財務諸表!$1:$1048576,MATCH($E46,財務諸表!$A:$A,0),AC$1)),0,INDEX(財務諸表!$1:$1048576,MATCH($E46,財務諸表!$A:$A,0),AC$1)),IF(INDEX(財務諸表!$1:$1048576,MATCH($D46,財務諸表!$A:$A,0),AC$1)="", IF(ISERROR(INDEX(財務諸表!$1:$1048576,MATCH($E46,財務諸表!$A:$A,0),AC$1)),0,INDEX(財務諸表!$1:$1048576,MATCH($E46,財務諸表!$A:$A,0),AC$1)), INDEX(財務諸表!$1:$1048576,MATCH($D46,財務諸表!$A:$A,0),AC$1)))</f>
        <v>-1215</v>
      </c>
      <c r="AD46" s="56">
        <f>IF(ISERROR(INDEX(財務諸表!$1:$1048576,MATCH($D46,財務諸表!$A:$A,0),AD$1)),IF(ISERROR(INDEX(財務諸表!$1:$1048576,MATCH($E46,財務諸表!$A:$A,0),AD$1)),0,INDEX(財務諸表!$1:$1048576,MATCH($E46,財務諸表!$A:$A,0),AD$1)),IF(INDEX(財務諸表!$1:$1048576,MATCH($D46,財務諸表!$A:$A,0),AD$1)="", IF(ISERROR(INDEX(財務諸表!$1:$1048576,MATCH($E46,財務諸表!$A:$A,0),AD$1)),0,INDEX(財務諸表!$1:$1048576,MATCH($E46,財務諸表!$A:$A,0),AD$1)), INDEX(財務諸表!$1:$1048576,MATCH($D46,財務諸表!$A:$A,0),AD$1)))</f>
        <v>-397</v>
      </c>
      <c r="AE46" s="56">
        <f>IF(ISERROR(INDEX(財務諸表!$1:$1048576,MATCH($D46,財務諸表!$A:$A,0),AE$1)),IF(ISERROR(INDEX(財務諸表!$1:$1048576,MATCH($E46,財務諸表!$A:$A,0),AE$1)),0,INDEX(財務諸表!$1:$1048576,MATCH($E46,財務諸表!$A:$A,0),AE$1)),IF(INDEX(財務諸表!$1:$1048576,MATCH($D46,財務諸表!$A:$A,0),AE$1)="", IF(ISERROR(INDEX(財務諸表!$1:$1048576,MATCH($E46,財務諸表!$A:$A,0),AE$1)),0,INDEX(財務諸表!$1:$1048576,MATCH($E46,財務諸表!$A:$A,0),AE$1)), INDEX(財務諸表!$1:$1048576,MATCH($D46,財務諸表!$A:$A,0),AE$1)))</f>
        <v>-283</v>
      </c>
      <c r="AF46" s="56">
        <f>IF(ISERROR(INDEX(財務諸表!$1:$1048576,MATCH($D46,財務諸表!$A:$A,0),AF$1)),IF(ISERROR(INDEX(財務諸表!$1:$1048576,MATCH($E46,財務諸表!$A:$A,0),AF$1)),0,INDEX(財務諸表!$1:$1048576,MATCH($E46,財務諸表!$A:$A,0),AF$1)),IF(INDEX(財務諸表!$1:$1048576,MATCH($D46,財務諸表!$A:$A,0),AF$1)="", IF(ISERROR(INDEX(財務諸表!$1:$1048576,MATCH($E46,財務諸表!$A:$A,0),AF$1)),0,INDEX(財務諸表!$1:$1048576,MATCH($E46,財務諸表!$A:$A,0),AF$1)), INDEX(財務諸表!$1:$1048576,MATCH($D46,財務諸表!$A:$A,0),AF$1)))</f>
        <v>-601</v>
      </c>
      <c r="AG46" s="56">
        <f>IF(ISERROR(INDEX(財務諸表!$1:$1048576,MATCH($D46,財務諸表!$A:$A,0),AG$1)),IF(ISERROR(INDEX(財務諸表!$1:$1048576,MATCH($E46,財務諸表!$A:$A,0),AG$1)),0,INDEX(財務諸表!$1:$1048576,MATCH($E46,財務諸表!$A:$A,0),AG$1)),IF(INDEX(財務諸表!$1:$1048576,MATCH($D46,財務諸表!$A:$A,0),AG$1)="", IF(ISERROR(INDEX(財務諸表!$1:$1048576,MATCH($E46,財務諸表!$A:$A,0),AG$1)),0,INDEX(財務諸表!$1:$1048576,MATCH($E46,財務諸表!$A:$A,0),AG$1)), INDEX(財務諸表!$1:$1048576,MATCH($D46,財務諸表!$A:$A,0),AG$1)))</f>
        <v>-580</v>
      </c>
      <c r="AH46" s="56">
        <f>IF(ISERROR(INDEX(財務諸表!$1:$1048576,MATCH($D46,財務諸表!$A:$A,0),AH$1)),IF(ISERROR(INDEX(財務諸表!$1:$1048576,MATCH($E46,財務諸表!$A:$A,0),AH$1)),0,INDEX(財務諸表!$1:$1048576,MATCH($E46,財務諸表!$A:$A,0),AH$1)),IF(INDEX(財務諸表!$1:$1048576,MATCH($D46,財務諸表!$A:$A,0),AH$1)="", IF(ISERROR(INDEX(財務諸表!$1:$1048576,MATCH($E46,財務諸表!$A:$A,0),AH$1)),0,INDEX(財務諸表!$1:$1048576,MATCH($E46,財務諸表!$A:$A,0),AH$1)), INDEX(財務諸表!$1:$1048576,MATCH($D46,財務諸表!$A:$A,0),AH$1)))</f>
        <v>-145</v>
      </c>
      <c r="AI46" s="56">
        <f>IF(ISERROR(INDEX(財務諸表!$1:$1048576,MATCH($D46,財務諸表!$A:$A,0),AI$1)),IF(ISERROR(INDEX(財務諸表!$1:$1048576,MATCH($E46,財務諸表!$A:$A,0),AI$1)),0,INDEX(財務諸表!$1:$1048576,MATCH($E46,財務諸表!$A:$A,0),AI$1)),IF(INDEX(財務諸表!$1:$1048576,MATCH($D46,財務諸表!$A:$A,0),AI$1)="", IF(ISERROR(INDEX(財務諸表!$1:$1048576,MATCH($E46,財務諸表!$A:$A,0),AI$1)),0,INDEX(財務諸表!$1:$1048576,MATCH($E46,財務諸表!$A:$A,0),AI$1)), INDEX(財務諸表!$1:$1048576,MATCH($D46,財務諸表!$A:$A,0),AI$1)))</f>
        <v>-317</v>
      </c>
      <c r="AJ46" s="56">
        <f>IF(ISERROR(INDEX(財務諸表!$1:$1048576,MATCH($D46,財務諸表!$A:$A,0),AJ$1)),IF(ISERROR(INDEX(財務諸表!$1:$1048576,MATCH($E46,財務諸表!$A:$A,0),AJ$1)),0,INDEX(財務諸表!$1:$1048576,MATCH($E46,財務諸表!$A:$A,0),AJ$1)),IF(INDEX(財務諸表!$1:$1048576,MATCH($D46,財務諸表!$A:$A,0),AJ$1)="", IF(ISERROR(INDEX(財務諸表!$1:$1048576,MATCH($E46,財務諸表!$A:$A,0),AJ$1)),0,INDEX(財務諸表!$1:$1048576,MATCH($E46,財務諸表!$A:$A,0),AJ$1)), INDEX(財務諸表!$1:$1048576,MATCH($D46,財務諸表!$A:$A,0),AJ$1)))</f>
        <v>-894</v>
      </c>
      <c r="AK46" s="56"/>
    </row>
    <row r="47" spans="1:37" s="54" customFormat="1">
      <c r="A47" s="53"/>
      <c r="B47" s="54" t="s">
        <v>308</v>
      </c>
      <c r="C47" s="55" t="str">
        <f>"Op-"&amp;A7</f>
        <v>Op-駐車場国内事業</v>
      </c>
      <c r="D47" s="80" t="str">
        <f>"SG_"&amp;A7&amp;"-営業利益"</f>
        <v>SG_駐車場国内事業-営業利益</v>
      </c>
      <c r="E47" s="55" t="s">
        <v>313</v>
      </c>
      <c r="F47" s="56">
        <f>IF(ISERROR(INDEX(財務諸表!$1:$1048576,MATCH($D47,財務諸表!$A:$A,0),F$1)),IF(ISERROR(INDEX(財務諸表!$1:$1048576,MATCH($E47,財務諸表!$A:$A,0),F$1)),0,INDEX(財務諸表!$1:$1048576,MATCH($E47,財務諸表!$A:$A,0),F$1)),IF(INDEX(財務諸表!$1:$1048576,MATCH($D47,財務諸表!$A:$A,0),F$1)="", IF(ISERROR(INDEX(財務諸表!$1:$1048576,MATCH($E47,財務諸表!$A:$A,0),F$1)),0,INDEX(財務諸表!$1:$1048576,MATCH($E47,財務諸表!$A:$A,0),F$1)), INDEX(財務諸表!$1:$1048576,MATCH($D47,財務諸表!$A:$A,0),F$1)))</f>
        <v>0</v>
      </c>
      <c r="G47" s="56">
        <f>IF(ISERROR(INDEX(財務諸表!$1:$1048576,MATCH($D47,財務諸表!$A:$A,0),G$1)),IF(ISERROR(INDEX(財務諸表!$1:$1048576,MATCH($E47,財務諸表!$A:$A,0),G$1)),0,INDEX(財務諸表!$1:$1048576,MATCH($E47,財務諸表!$A:$A,0),G$1)),IF(INDEX(財務諸表!$1:$1048576,MATCH($D47,財務諸表!$A:$A,0),G$1)="", IF(ISERROR(INDEX(財務諸表!$1:$1048576,MATCH($E47,財務諸表!$A:$A,0),G$1)),0,INDEX(財務諸表!$1:$1048576,MATCH($E47,財務諸表!$A:$A,0),G$1)), INDEX(財務諸表!$1:$1048576,MATCH($D47,財務諸表!$A:$A,0),G$1)))</f>
        <v>0</v>
      </c>
      <c r="H47" s="56">
        <f>IF(ISERROR(INDEX(財務諸表!$1:$1048576,MATCH($D47,財務諸表!$A:$A,0),H$1)),IF(ISERROR(INDEX(財務諸表!$1:$1048576,MATCH($E47,財務諸表!$A:$A,0),H$1)),0,INDEX(財務諸表!$1:$1048576,MATCH($E47,財務諸表!$A:$A,0),H$1)),IF(INDEX(財務諸表!$1:$1048576,MATCH($D47,財務諸表!$A:$A,0),H$1)="", IF(ISERROR(INDEX(財務諸表!$1:$1048576,MATCH($E47,財務諸表!$A:$A,0),H$1)),0,INDEX(財務諸表!$1:$1048576,MATCH($E47,財務諸表!$A:$A,0),H$1)), INDEX(財務諸表!$1:$1048576,MATCH($D47,財務諸表!$A:$A,0),H$1)))</f>
        <v>0</v>
      </c>
      <c r="I47" s="56">
        <f>IF(ISERROR(INDEX(財務諸表!$1:$1048576,MATCH($D47,財務諸表!$A:$A,0),I$1)),IF(ISERROR(INDEX(財務諸表!$1:$1048576,MATCH($E47,財務諸表!$A:$A,0),I$1)),0,INDEX(財務諸表!$1:$1048576,MATCH($E47,財務諸表!$A:$A,0),I$1)),IF(INDEX(財務諸表!$1:$1048576,MATCH($D47,財務諸表!$A:$A,0),I$1)="", IF(ISERROR(INDEX(財務諸表!$1:$1048576,MATCH($E47,財務諸表!$A:$A,0),I$1)),0,INDEX(財務諸表!$1:$1048576,MATCH($E47,財務諸表!$A:$A,0),I$1)), INDEX(財務諸表!$1:$1048576,MATCH($D47,財務諸表!$A:$A,0),I$1)))</f>
        <v>0</v>
      </c>
      <c r="J47" s="56">
        <f>IF(ISERROR(INDEX(財務諸表!$1:$1048576,MATCH($D47,財務諸表!$A:$A,0),J$1)),IF(ISERROR(INDEX(財務諸表!$1:$1048576,MATCH($E47,財務諸表!$A:$A,0),J$1)),0,INDEX(財務諸表!$1:$1048576,MATCH($E47,財務諸表!$A:$A,0),J$1)),IF(INDEX(財務諸表!$1:$1048576,MATCH($D47,財務諸表!$A:$A,0),J$1)="", IF(ISERROR(INDEX(財務諸表!$1:$1048576,MATCH($E47,財務諸表!$A:$A,0),J$1)),0,INDEX(財務諸表!$1:$1048576,MATCH($E47,財務諸表!$A:$A,0),J$1)), INDEX(財務諸表!$1:$1048576,MATCH($D47,財務諸表!$A:$A,0),J$1)))</f>
        <v>0</v>
      </c>
      <c r="K47" s="56">
        <f>IF(ISERROR(INDEX(財務諸表!$1:$1048576,MATCH($D47,財務諸表!$A:$A,0),K$1)),IF(ISERROR(INDEX(財務諸表!$1:$1048576,MATCH($E47,財務諸表!$A:$A,0),K$1)),0,INDEX(財務諸表!$1:$1048576,MATCH($E47,財務諸表!$A:$A,0),K$1)),IF(INDEX(財務諸表!$1:$1048576,MATCH($D47,財務諸表!$A:$A,0),K$1)="", IF(ISERROR(INDEX(財務諸表!$1:$1048576,MATCH($E47,財務諸表!$A:$A,0),K$1)),0,INDEX(財務諸表!$1:$1048576,MATCH($E47,財務諸表!$A:$A,0),K$1)), INDEX(財務諸表!$1:$1048576,MATCH($D47,財務諸表!$A:$A,0),K$1)))</f>
        <v>0</v>
      </c>
      <c r="L47" s="56"/>
      <c r="M47" s="56"/>
      <c r="N47" s="56"/>
      <c r="O47" s="57"/>
      <c r="P47" s="56">
        <f>IF(ISERROR(INDEX(財務諸表!$1:$1048576,MATCH($D47,財務諸表!$A:$A,0),P$1)),IF(ISERROR(INDEX(財務諸表!$1:$1048576,MATCH($E47,財務諸表!$A:$A,0),P$1)),0,INDEX(財務諸表!$1:$1048576,MATCH($E47,財務諸表!$A:$A,0),P$1)),IF(INDEX(財務諸表!$1:$1048576,MATCH($D47,財務諸表!$A:$A,0),P$1)="", IF(ISERROR(INDEX(財務諸表!$1:$1048576,MATCH($E47,財務諸表!$A:$A,0),P$1)),0,INDEX(財務諸表!$1:$1048576,MATCH($E47,財務諸表!$A:$A,0),P$1)), INDEX(財務諸表!$1:$1048576,MATCH($D47,財務諸表!$A:$A,0),P$1)))</f>
        <v>0</v>
      </c>
      <c r="Q47" s="56">
        <f>IF(ISERROR(INDEX(財務諸表!$1:$1048576,MATCH($D47,財務諸表!$A:$A,0),Q$1)),IF(ISERROR(INDEX(財務諸表!$1:$1048576,MATCH($E47,財務諸表!$A:$A,0),Q$1)),0,INDEX(財務諸表!$1:$1048576,MATCH($E47,財務諸表!$A:$A,0),Q$1)),IF(INDEX(財務諸表!$1:$1048576,MATCH($D47,財務諸表!$A:$A,0),Q$1)="", IF(ISERROR(INDEX(財務諸表!$1:$1048576,MATCH($E47,財務諸表!$A:$A,0),Q$1)),0,INDEX(財務諸表!$1:$1048576,MATCH($E47,財務諸表!$A:$A,0),Q$1)), INDEX(財務諸表!$1:$1048576,MATCH($D47,財務諸表!$A:$A,0),Q$1)))</f>
        <v>0</v>
      </c>
      <c r="R47" s="56">
        <f>IF(ISERROR(INDEX(財務諸表!$1:$1048576,MATCH($D47,財務諸表!$A:$A,0),R$1)),IF(ISERROR(INDEX(財務諸表!$1:$1048576,MATCH($E47,財務諸表!$A:$A,0),R$1)),0,INDEX(財務諸表!$1:$1048576,MATCH($E47,財務諸表!$A:$A,0),R$1)),IF(INDEX(財務諸表!$1:$1048576,MATCH($D47,財務諸表!$A:$A,0),R$1)="", IF(ISERROR(INDEX(財務諸表!$1:$1048576,MATCH($E47,財務諸表!$A:$A,0),R$1)),0,INDEX(財務諸表!$1:$1048576,MATCH($E47,財務諸表!$A:$A,0),R$1)), INDEX(財務諸表!$1:$1048576,MATCH($D47,財務諸表!$A:$A,0),R$1)))</f>
        <v>0</v>
      </c>
      <c r="S47" s="56">
        <f>IF(ISERROR(INDEX(財務諸表!$1:$1048576,MATCH($D47,財務諸表!$A:$A,0),S$1)),IF(ISERROR(INDEX(財務諸表!$1:$1048576,MATCH($E47,財務諸表!$A:$A,0),S$1)),0,INDEX(財務諸表!$1:$1048576,MATCH($E47,財務諸表!$A:$A,0),S$1)),IF(INDEX(財務諸表!$1:$1048576,MATCH($D47,財務諸表!$A:$A,0),S$1)="", IF(ISERROR(INDEX(財務諸表!$1:$1048576,MATCH($E47,財務諸表!$A:$A,0),S$1)),0,INDEX(財務諸表!$1:$1048576,MATCH($E47,財務諸表!$A:$A,0),S$1)), INDEX(財務諸表!$1:$1048576,MATCH($D47,財務諸表!$A:$A,0),S$1)))</f>
        <v>0</v>
      </c>
      <c r="T47" s="56">
        <f>IF(ISERROR(INDEX(財務諸表!$1:$1048576,MATCH($D47,財務諸表!$A:$A,0),T$1)),IF(ISERROR(INDEX(財務諸表!$1:$1048576,MATCH($E47,財務諸表!$A:$A,0),T$1)),0,INDEX(財務諸表!$1:$1048576,MATCH($E47,財務諸表!$A:$A,0),T$1)),IF(INDEX(財務諸表!$1:$1048576,MATCH($D47,財務諸表!$A:$A,0),T$1)="", IF(ISERROR(INDEX(財務諸表!$1:$1048576,MATCH($E47,財務諸表!$A:$A,0),T$1)),0,INDEX(財務諸表!$1:$1048576,MATCH($E47,財務諸表!$A:$A,0),T$1)), INDEX(財務諸表!$1:$1048576,MATCH($D47,財務諸表!$A:$A,0),T$1)))</f>
        <v>0</v>
      </c>
      <c r="U47" s="56">
        <f>IF(ISERROR(INDEX(財務諸表!$1:$1048576,MATCH($D47,財務諸表!$A:$A,0),U$1)),IF(ISERROR(INDEX(財務諸表!$1:$1048576,MATCH($E47,財務諸表!$A:$A,0),U$1)),0,INDEX(財務諸表!$1:$1048576,MATCH($E47,財務諸表!$A:$A,0),U$1)),IF(INDEX(財務諸表!$1:$1048576,MATCH($D47,財務諸表!$A:$A,0),U$1)="", IF(ISERROR(INDEX(財務諸表!$1:$1048576,MATCH($E47,財務諸表!$A:$A,0),U$1)),0,INDEX(財務諸表!$1:$1048576,MATCH($E47,財務諸表!$A:$A,0),U$1)), INDEX(財務諸表!$1:$1048576,MATCH($D47,財務諸表!$A:$A,0),U$1)))</f>
        <v>0</v>
      </c>
      <c r="V47" s="56">
        <f>IF(ISERROR(INDEX(財務諸表!$1:$1048576,MATCH($D47,財務諸表!$A:$A,0),V$1)),IF(ISERROR(INDEX(財務諸表!$1:$1048576,MATCH($E47,財務諸表!$A:$A,0),V$1)),0,INDEX(財務諸表!$1:$1048576,MATCH($E47,財務諸表!$A:$A,0),V$1)),IF(INDEX(財務諸表!$1:$1048576,MATCH($D47,財務諸表!$A:$A,0),V$1)="", IF(ISERROR(INDEX(財務諸表!$1:$1048576,MATCH($E47,財務諸表!$A:$A,0),V$1)),0,INDEX(財務諸表!$1:$1048576,MATCH($E47,財務諸表!$A:$A,0),V$1)), INDEX(財務諸表!$1:$1048576,MATCH($D47,財務諸表!$A:$A,0),V$1)))</f>
        <v>0</v>
      </c>
      <c r="W47" s="56">
        <f>IF(ISERROR(INDEX(財務諸表!$1:$1048576,MATCH($D47,財務諸表!$A:$A,0),W$1)),IF(ISERROR(INDEX(財務諸表!$1:$1048576,MATCH($E47,財務諸表!$A:$A,0),W$1)),0,INDEX(財務諸表!$1:$1048576,MATCH($E47,財務諸表!$A:$A,0),W$1)),IF(INDEX(財務諸表!$1:$1048576,MATCH($D47,財務諸表!$A:$A,0),W$1)="", IF(ISERROR(INDEX(財務諸表!$1:$1048576,MATCH($E47,財務諸表!$A:$A,0),W$1)),0,INDEX(財務諸表!$1:$1048576,MATCH($E47,財務諸表!$A:$A,0),W$1)), INDEX(財務諸表!$1:$1048576,MATCH($D47,財務諸表!$A:$A,0),W$1)))</f>
        <v>0</v>
      </c>
      <c r="X47" s="56">
        <f>IF(ISERROR(INDEX(財務諸表!$1:$1048576,MATCH($D47,財務諸表!$A:$A,0),X$1)),IF(ISERROR(INDEX(財務諸表!$1:$1048576,MATCH($E47,財務諸表!$A:$A,0),X$1)),0,INDEX(財務諸表!$1:$1048576,MATCH($E47,財務諸表!$A:$A,0),X$1)),IF(INDEX(財務諸表!$1:$1048576,MATCH($D47,財務諸表!$A:$A,0),X$1)="", IF(ISERROR(INDEX(財務諸表!$1:$1048576,MATCH($E47,財務諸表!$A:$A,0),X$1)),0,INDEX(財務諸表!$1:$1048576,MATCH($E47,財務諸表!$A:$A,0),X$1)), INDEX(財務諸表!$1:$1048576,MATCH($D47,財務諸表!$A:$A,0),X$1)))</f>
        <v>0</v>
      </c>
      <c r="Y47" s="56">
        <f>IF(ISERROR(INDEX(財務諸表!$1:$1048576,MATCH($D47,財務諸表!$A:$A,0),Y$1)),IF(ISERROR(INDEX(財務諸表!$1:$1048576,MATCH($E47,財務諸表!$A:$A,0),Y$1)),0,INDEX(財務諸表!$1:$1048576,MATCH($E47,財務諸表!$A:$A,0),Y$1)),IF(INDEX(財務諸表!$1:$1048576,MATCH($D47,財務諸表!$A:$A,0),Y$1)="", IF(ISERROR(INDEX(財務諸表!$1:$1048576,MATCH($E47,財務諸表!$A:$A,0),Y$1)),0,INDEX(財務諸表!$1:$1048576,MATCH($E47,財務諸表!$A:$A,0),Y$1)), INDEX(財務諸表!$1:$1048576,MATCH($D47,財務諸表!$A:$A,0),Y$1)))</f>
        <v>0</v>
      </c>
      <c r="Z47" s="56">
        <f>IF(ISERROR(INDEX(財務諸表!$1:$1048576,MATCH($D47,財務諸表!$A:$A,0),Z$1)),IF(ISERROR(INDEX(財務諸表!$1:$1048576,MATCH($E47,財務諸表!$A:$A,0),Z$1)),0,INDEX(財務諸表!$1:$1048576,MATCH($E47,財務諸表!$A:$A,0),Z$1)),IF(INDEX(財務諸表!$1:$1048576,MATCH($D47,財務諸表!$A:$A,0),Z$1)="", IF(ISERROR(INDEX(財務諸表!$1:$1048576,MATCH($E47,財務諸表!$A:$A,0),Z$1)),0,INDEX(財務諸表!$1:$1048576,MATCH($E47,財務諸表!$A:$A,0),Z$1)), INDEX(財務諸表!$1:$1048576,MATCH($D47,財務諸表!$A:$A,0),Z$1)))</f>
        <v>0</v>
      </c>
      <c r="AA47" s="56">
        <f>IF(ISERROR(INDEX(財務諸表!$1:$1048576,MATCH($D47,財務諸表!$A:$A,0),AA$1)),IF(ISERROR(INDEX(財務諸表!$1:$1048576,MATCH($E47,財務諸表!$A:$A,0),AA$1)),0,INDEX(財務諸表!$1:$1048576,MATCH($E47,財務諸表!$A:$A,0),AA$1)),IF(INDEX(財務諸表!$1:$1048576,MATCH($D47,財務諸表!$A:$A,0),AA$1)="", IF(ISERROR(INDEX(財務諸表!$1:$1048576,MATCH($E47,財務諸表!$A:$A,0),AA$1)),0,INDEX(財務諸表!$1:$1048576,MATCH($E47,財務諸表!$A:$A,0),AA$1)), INDEX(財務諸表!$1:$1048576,MATCH($D47,財務諸表!$A:$A,0),AA$1)))</f>
        <v>0</v>
      </c>
      <c r="AB47" s="56">
        <f>IF(ISERROR(INDEX(財務諸表!$1:$1048576,MATCH($D47,財務諸表!$A:$A,0),AB$1)),IF(ISERROR(INDEX(財務諸表!$1:$1048576,MATCH($E47,財務諸表!$A:$A,0),AB$1)),0,INDEX(財務諸表!$1:$1048576,MATCH($E47,財務諸表!$A:$A,0),AB$1)),IF(INDEX(財務諸表!$1:$1048576,MATCH($D47,財務諸表!$A:$A,0),AB$1)="", IF(ISERROR(INDEX(財務諸表!$1:$1048576,MATCH($E47,財務諸表!$A:$A,0),AB$1)),0,INDEX(財務諸表!$1:$1048576,MATCH($E47,財務諸表!$A:$A,0),AB$1)), INDEX(財務諸表!$1:$1048576,MATCH($D47,財務諸表!$A:$A,0),AB$1)))</f>
        <v>0</v>
      </c>
      <c r="AC47" s="56">
        <f>IF(ISERROR(INDEX(財務諸表!$1:$1048576,MATCH($D47,財務諸表!$A:$A,0),AC$1)),IF(ISERROR(INDEX(財務諸表!$1:$1048576,MATCH($E47,財務諸表!$A:$A,0),AC$1)),0,INDEX(財務諸表!$1:$1048576,MATCH($E47,財務諸表!$A:$A,0),AC$1)),IF(INDEX(財務諸表!$1:$1048576,MATCH($D47,財務諸表!$A:$A,0),AC$1)="", IF(ISERROR(INDEX(財務諸表!$1:$1048576,MATCH($E47,財務諸表!$A:$A,0),AC$1)),0,INDEX(財務諸表!$1:$1048576,MATCH($E47,財務諸表!$A:$A,0),AC$1)), INDEX(財務諸表!$1:$1048576,MATCH($D47,財務諸表!$A:$A,0),AC$1)))</f>
        <v>0</v>
      </c>
      <c r="AD47" s="56">
        <f>IF(ISERROR(INDEX(財務諸表!$1:$1048576,MATCH($D47,財務諸表!$A:$A,0),AD$1)),IF(ISERROR(INDEX(財務諸表!$1:$1048576,MATCH($E47,財務諸表!$A:$A,0),AD$1)),0,INDEX(財務諸表!$1:$1048576,MATCH($E47,財務諸表!$A:$A,0),AD$1)),IF(INDEX(財務諸表!$1:$1048576,MATCH($D47,財務諸表!$A:$A,0),AD$1)="", IF(ISERROR(INDEX(財務諸表!$1:$1048576,MATCH($E47,財務諸表!$A:$A,0),AD$1)),0,INDEX(財務諸表!$1:$1048576,MATCH($E47,財務諸表!$A:$A,0),AD$1)), INDEX(財務諸表!$1:$1048576,MATCH($D47,財務諸表!$A:$A,0),AD$1)))</f>
        <v>0</v>
      </c>
      <c r="AE47" s="56">
        <f>IF(ISERROR(INDEX(財務諸表!$1:$1048576,MATCH($D47,財務諸表!$A:$A,0),AE$1)),IF(ISERROR(INDEX(財務諸表!$1:$1048576,MATCH($E47,財務諸表!$A:$A,0),AE$1)),0,INDEX(財務諸表!$1:$1048576,MATCH($E47,財務諸表!$A:$A,0),AE$1)),IF(INDEX(財務諸表!$1:$1048576,MATCH($D47,財務諸表!$A:$A,0),AE$1)="", IF(ISERROR(INDEX(財務諸表!$1:$1048576,MATCH($E47,財務諸表!$A:$A,0),AE$1)),0,INDEX(財務諸表!$1:$1048576,MATCH($E47,財務諸表!$A:$A,0),AE$1)), INDEX(財務諸表!$1:$1048576,MATCH($D47,財務諸表!$A:$A,0),AE$1)))</f>
        <v>0</v>
      </c>
      <c r="AF47" s="56">
        <f>IF(ISERROR(INDEX(財務諸表!$1:$1048576,MATCH($D47,財務諸表!$A:$A,0),AF$1)),IF(ISERROR(INDEX(財務諸表!$1:$1048576,MATCH($E47,財務諸表!$A:$A,0),AF$1)),0,INDEX(財務諸表!$1:$1048576,MATCH($E47,財務諸表!$A:$A,0),AF$1)),IF(INDEX(財務諸表!$1:$1048576,MATCH($D47,財務諸表!$A:$A,0),AF$1)="", IF(ISERROR(INDEX(財務諸表!$1:$1048576,MATCH($E47,財務諸表!$A:$A,0),AF$1)),0,INDEX(財務諸表!$1:$1048576,MATCH($E47,財務諸表!$A:$A,0),AF$1)), INDEX(財務諸表!$1:$1048576,MATCH($D47,財務諸表!$A:$A,0),AF$1)))</f>
        <v>0</v>
      </c>
      <c r="AG47" s="56">
        <f>IF(ISERROR(INDEX(財務諸表!$1:$1048576,MATCH($D47,財務諸表!$A:$A,0),AG$1)),IF(ISERROR(INDEX(財務諸表!$1:$1048576,MATCH($E47,財務諸表!$A:$A,0),AG$1)),0,INDEX(財務諸表!$1:$1048576,MATCH($E47,財務諸表!$A:$A,0),AG$1)),IF(INDEX(財務諸表!$1:$1048576,MATCH($D47,財務諸表!$A:$A,0),AG$1)="", IF(ISERROR(INDEX(財務諸表!$1:$1048576,MATCH($E47,財務諸表!$A:$A,0),AG$1)),0,INDEX(財務諸表!$1:$1048576,MATCH($E47,財務諸表!$A:$A,0),AG$1)), INDEX(財務諸表!$1:$1048576,MATCH($D47,財務諸表!$A:$A,0),AG$1)))</f>
        <v>0</v>
      </c>
      <c r="AH47" s="56">
        <f>IF(ISERROR(INDEX(財務諸表!$1:$1048576,MATCH($D47,財務諸表!$A:$A,0),AH$1)),IF(ISERROR(INDEX(財務諸表!$1:$1048576,MATCH($E47,財務諸表!$A:$A,0),AH$1)),0,INDEX(財務諸表!$1:$1048576,MATCH($E47,財務諸表!$A:$A,0),AH$1)),IF(INDEX(財務諸表!$1:$1048576,MATCH($D47,財務諸表!$A:$A,0),AH$1)="", IF(ISERROR(INDEX(財務諸表!$1:$1048576,MATCH($E47,財務諸表!$A:$A,0),AH$1)),0,INDEX(財務諸表!$1:$1048576,MATCH($E47,財務諸表!$A:$A,0),AH$1)), INDEX(財務諸表!$1:$1048576,MATCH($D47,財務諸表!$A:$A,0),AH$1)))</f>
        <v>0</v>
      </c>
      <c r="AI47" s="56">
        <f>IF(ISERROR(INDEX(財務諸表!$1:$1048576,MATCH($D47,財務諸表!$A:$A,0),AI$1)),IF(ISERROR(INDEX(財務諸表!$1:$1048576,MATCH($E47,財務諸表!$A:$A,0),AI$1)),0,INDEX(財務諸表!$1:$1048576,MATCH($E47,財務諸表!$A:$A,0),AI$1)),IF(INDEX(財務諸表!$1:$1048576,MATCH($D47,財務諸表!$A:$A,0),AI$1)="", IF(ISERROR(INDEX(財務諸表!$1:$1048576,MATCH($E47,財務諸表!$A:$A,0),AI$1)),0,INDEX(財務諸表!$1:$1048576,MATCH($E47,財務諸表!$A:$A,0),AI$1)), INDEX(財務諸表!$1:$1048576,MATCH($D47,財務諸表!$A:$A,0),AI$1)))</f>
        <v>0</v>
      </c>
      <c r="AJ47" s="56">
        <f>IF(ISERROR(INDEX(財務諸表!$1:$1048576,MATCH($D47,財務諸表!$A:$A,0),AJ$1)),IF(ISERROR(INDEX(財務諸表!$1:$1048576,MATCH($E47,財務諸表!$A:$A,0),AJ$1)),0,INDEX(財務諸表!$1:$1048576,MATCH($E47,財務諸表!$A:$A,0),AJ$1)),IF(INDEX(財務諸表!$1:$1048576,MATCH($D47,財務諸表!$A:$A,0),AJ$1)="", IF(ISERROR(INDEX(財務諸表!$1:$1048576,MATCH($E47,財務諸表!$A:$A,0),AJ$1)),0,INDEX(財務諸表!$1:$1048576,MATCH($E47,財務諸表!$A:$A,0),AJ$1)), INDEX(財務諸表!$1:$1048576,MATCH($D47,財務諸表!$A:$A,0),AJ$1)))</f>
        <v>0</v>
      </c>
      <c r="AK47" s="56"/>
    </row>
    <row r="48" spans="1:37" s="54" customFormat="1">
      <c r="A48" s="53"/>
      <c r="B48" s="54" t="s">
        <v>308</v>
      </c>
      <c r="C48" s="55" t="str">
        <f>"Op-"&amp;A8</f>
        <v>Op-駐車場海外事業</v>
      </c>
      <c r="D48" s="81" t="str">
        <f>"SG_"&amp;A8&amp;"-営業利益"</f>
        <v>SG_駐車場海外事業-営業利益</v>
      </c>
      <c r="E48" s="55" t="s">
        <v>313</v>
      </c>
      <c r="F48" s="56">
        <f>IF(ISERROR(INDEX(財務諸表!$1:$1048576,MATCH($D48,財務諸表!$A:$A,0),F$1)),IF(ISERROR(INDEX(財務諸表!$1:$1048576,MATCH($E48,財務諸表!$A:$A,0),F$1)),0,INDEX(財務諸表!$1:$1048576,MATCH($E48,財務諸表!$A:$A,0),F$1)),IF(INDEX(財務諸表!$1:$1048576,MATCH($D48,財務諸表!$A:$A,0),F$1)="", IF(ISERROR(INDEX(財務諸表!$1:$1048576,MATCH($E48,財務諸表!$A:$A,0),F$1)),0,INDEX(財務諸表!$1:$1048576,MATCH($E48,財務諸表!$A:$A,0),F$1)), INDEX(財務諸表!$1:$1048576,MATCH($D48,財務諸表!$A:$A,0),F$1)))</f>
        <v>0</v>
      </c>
      <c r="G48" s="56">
        <f>IF(ISERROR(INDEX(財務諸表!$1:$1048576,MATCH($D48,財務諸表!$A:$A,0),G$1)),IF(ISERROR(INDEX(財務諸表!$1:$1048576,MATCH($E48,財務諸表!$A:$A,0),G$1)),0,INDEX(財務諸表!$1:$1048576,MATCH($E48,財務諸表!$A:$A,0),G$1)),IF(INDEX(財務諸表!$1:$1048576,MATCH($D48,財務諸表!$A:$A,0),G$1)="", IF(ISERROR(INDEX(財務諸表!$1:$1048576,MATCH($E48,財務諸表!$A:$A,0),G$1)),0,INDEX(財務諸表!$1:$1048576,MATCH($E48,財務諸表!$A:$A,0),G$1)), INDEX(財務諸表!$1:$1048576,MATCH($D48,財務諸表!$A:$A,0),G$1)))</f>
        <v>0</v>
      </c>
      <c r="H48" s="56">
        <f>IF(ISERROR(INDEX(財務諸表!$1:$1048576,MATCH($D48,財務諸表!$A:$A,0),H$1)),IF(ISERROR(INDEX(財務諸表!$1:$1048576,MATCH($E48,財務諸表!$A:$A,0),H$1)),0,INDEX(財務諸表!$1:$1048576,MATCH($E48,財務諸表!$A:$A,0),H$1)),IF(INDEX(財務諸表!$1:$1048576,MATCH($D48,財務諸表!$A:$A,0),H$1)="", IF(ISERROR(INDEX(財務諸表!$1:$1048576,MATCH($E48,財務諸表!$A:$A,0),H$1)),0,INDEX(財務諸表!$1:$1048576,MATCH($E48,財務諸表!$A:$A,0),H$1)), INDEX(財務諸表!$1:$1048576,MATCH($D48,財務諸表!$A:$A,0),H$1)))</f>
        <v>0</v>
      </c>
      <c r="I48" s="56">
        <f>IF(ISERROR(INDEX(財務諸表!$1:$1048576,MATCH($D48,財務諸表!$A:$A,0),I$1)),IF(ISERROR(INDEX(財務諸表!$1:$1048576,MATCH($E48,財務諸表!$A:$A,0),I$1)),0,INDEX(財務諸表!$1:$1048576,MATCH($E48,財務諸表!$A:$A,0),I$1)),IF(INDEX(財務諸表!$1:$1048576,MATCH($D48,財務諸表!$A:$A,0),I$1)="", IF(ISERROR(INDEX(財務諸表!$1:$1048576,MATCH($E48,財務諸表!$A:$A,0),I$1)),0,INDEX(財務諸表!$1:$1048576,MATCH($E48,財務諸表!$A:$A,0),I$1)), INDEX(財務諸表!$1:$1048576,MATCH($D48,財務諸表!$A:$A,0),I$1)))</f>
        <v>0</v>
      </c>
      <c r="J48" s="56">
        <f>IF(ISERROR(INDEX(財務諸表!$1:$1048576,MATCH($D48,財務諸表!$A:$A,0),J$1)),IF(ISERROR(INDEX(財務諸表!$1:$1048576,MATCH($E48,財務諸表!$A:$A,0),J$1)),0,INDEX(財務諸表!$1:$1048576,MATCH($E48,財務諸表!$A:$A,0),J$1)),IF(INDEX(財務諸表!$1:$1048576,MATCH($D48,財務諸表!$A:$A,0),J$1)="", IF(ISERROR(INDEX(財務諸表!$1:$1048576,MATCH($E48,財務諸表!$A:$A,0),J$1)),0,INDEX(財務諸表!$1:$1048576,MATCH($E48,財務諸表!$A:$A,0),J$1)), INDEX(財務諸表!$1:$1048576,MATCH($D48,財務諸表!$A:$A,0),J$1)))</f>
        <v>0</v>
      </c>
      <c r="K48" s="56">
        <f>IF(ISERROR(INDEX(財務諸表!$1:$1048576,MATCH($D48,財務諸表!$A:$A,0),K$1)),IF(ISERROR(INDEX(財務諸表!$1:$1048576,MATCH($E48,財務諸表!$A:$A,0),K$1)),0,INDEX(財務諸表!$1:$1048576,MATCH($E48,財務諸表!$A:$A,0),K$1)),IF(INDEX(財務諸表!$1:$1048576,MATCH($D48,財務諸表!$A:$A,0),K$1)="", IF(ISERROR(INDEX(財務諸表!$1:$1048576,MATCH($E48,財務諸表!$A:$A,0),K$1)),0,INDEX(財務諸表!$1:$1048576,MATCH($E48,財務諸表!$A:$A,0),K$1)), INDEX(財務諸表!$1:$1048576,MATCH($D48,財務諸表!$A:$A,0),K$1)))</f>
        <v>0</v>
      </c>
      <c r="L48" s="56"/>
      <c r="M48" s="56"/>
      <c r="N48" s="56"/>
      <c r="O48" s="57"/>
      <c r="P48" s="56">
        <f>IF(ISERROR(INDEX(財務諸表!$1:$1048576,MATCH($D48,財務諸表!$A:$A,0),P$1)),IF(ISERROR(INDEX(財務諸表!$1:$1048576,MATCH($E48,財務諸表!$A:$A,0),P$1)),0,INDEX(財務諸表!$1:$1048576,MATCH($E48,財務諸表!$A:$A,0),P$1)),IF(INDEX(財務諸表!$1:$1048576,MATCH($D48,財務諸表!$A:$A,0),P$1)="", IF(ISERROR(INDEX(財務諸表!$1:$1048576,MATCH($E48,財務諸表!$A:$A,0),P$1)),0,INDEX(財務諸表!$1:$1048576,MATCH($E48,財務諸表!$A:$A,0),P$1)), INDEX(財務諸表!$1:$1048576,MATCH($D48,財務諸表!$A:$A,0),P$1)))</f>
        <v>0</v>
      </c>
      <c r="Q48" s="56">
        <f>IF(ISERROR(INDEX(財務諸表!$1:$1048576,MATCH($D48,財務諸表!$A:$A,0),Q$1)),IF(ISERROR(INDEX(財務諸表!$1:$1048576,MATCH($E48,財務諸表!$A:$A,0),Q$1)),0,INDEX(財務諸表!$1:$1048576,MATCH($E48,財務諸表!$A:$A,0),Q$1)),IF(INDEX(財務諸表!$1:$1048576,MATCH($D48,財務諸表!$A:$A,0),Q$1)="", IF(ISERROR(INDEX(財務諸表!$1:$1048576,MATCH($E48,財務諸表!$A:$A,0),Q$1)),0,INDEX(財務諸表!$1:$1048576,MATCH($E48,財務諸表!$A:$A,0),Q$1)), INDEX(財務諸表!$1:$1048576,MATCH($D48,財務諸表!$A:$A,0),Q$1)))</f>
        <v>0</v>
      </c>
      <c r="R48" s="56">
        <f>IF(ISERROR(INDEX(財務諸表!$1:$1048576,MATCH($D48,財務諸表!$A:$A,0),R$1)),IF(ISERROR(INDEX(財務諸表!$1:$1048576,MATCH($E48,財務諸表!$A:$A,0),R$1)),0,INDEX(財務諸表!$1:$1048576,MATCH($E48,財務諸表!$A:$A,0),R$1)),IF(INDEX(財務諸表!$1:$1048576,MATCH($D48,財務諸表!$A:$A,0),R$1)="", IF(ISERROR(INDEX(財務諸表!$1:$1048576,MATCH($E48,財務諸表!$A:$A,0),R$1)),0,INDEX(財務諸表!$1:$1048576,MATCH($E48,財務諸表!$A:$A,0),R$1)), INDEX(財務諸表!$1:$1048576,MATCH($D48,財務諸表!$A:$A,0),R$1)))</f>
        <v>0</v>
      </c>
      <c r="S48" s="56">
        <f>IF(ISERROR(INDEX(財務諸表!$1:$1048576,MATCH($D48,財務諸表!$A:$A,0),S$1)),IF(ISERROR(INDEX(財務諸表!$1:$1048576,MATCH($E48,財務諸表!$A:$A,0),S$1)),0,INDEX(財務諸表!$1:$1048576,MATCH($E48,財務諸表!$A:$A,0),S$1)),IF(INDEX(財務諸表!$1:$1048576,MATCH($D48,財務諸表!$A:$A,0),S$1)="", IF(ISERROR(INDEX(財務諸表!$1:$1048576,MATCH($E48,財務諸表!$A:$A,0),S$1)),0,INDEX(財務諸表!$1:$1048576,MATCH($E48,財務諸表!$A:$A,0),S$1)), INDEX(財務諸表!$1:$1048576,MATCH($D48,財務諸表!$A:$A,0),S$1)))</f>
        <v>0</v>
      </c>
      <c r="T48" s="56">
        <f>IF(ISERROR(INDEX(財務諸表!$1:$1048576,MATCH($D48,財務諸表!$A:$A,0),T$1)),IF(ISERROR(INDEX(財務諸表!$1:$1048576,MATCH($E48,財務諸表!$A:$A,0),T$1)),0,INDEX(財務諸表!$1:$1048576,MATCH($E48,財務諸表!$A:$A,0),T$1)),IF(INDEX(財務諸表!$1:$1048576,MATCH($D48,財務諸表!$A:$A,0),T$1)="", IF(ISERROR(INDEX(財務諸表!$1:$1048576,MATCH($E48,財務諸表!$A:$A,0),T$1)),0,INDEX(財務諸表!$1:$1048576,MATCH($E48,財務諸表!$A:$A,0),T$1)), INDEX(財務諸表!$1:$1048576,MATCH($D48,財務諸表!$A:$A,0),T$1)))</f>
        <v>0</v>
      </c>
      <c r="U48" s="56">
        <f>IF(ISERROR(INDEX(財務諸表!$1:$1048576,MATCH($D48,財務諸表!$A:$A,0),U$1)),IF(ISERROR(INDEX(財務諸表!$1:$1048576,MATCH($E48,財務諸表!$A:$A,0),U$1)),0,INDEX(財務諸表!$1:$1048576,MATCH($E48,財務諸表!$A:$A,0),U$1)),IF(INDEX(財務諸表!$1:$1048576,MATCH($D48,財務諸表!$A:$A,0),U$1)="", IF(ISERROR(INDEX(財務諸表!$1:$1048576,MATCH($E48,財務諸表!$A:$A,0),U$1)),0,INDEX(財務諸表!$1:$1048576,MATCH($E48,財務諸表!$A:$A,0),U$1)), INDEX(財務諸表!$1:$1048576,MATCH($D48,財務諸表!$A:$A,0),U$1)))</f>
        <v>0</v>
      </c>
      <c r="V48" s="56">
        <f>IF(ISERROR(INDEX(財務諸表!$1:$1048576,MATCH($D48,財務諸表!$A:$A,0),V$1)),IF(ISERROR(INDEX(財務諸表!$1:$1048576,MATCH($E48,財務諸表!$A:$A,0),V$1)),0,INDEX(財務諸表!$1:$1048576,MATCH($E48,財務諸表!$A:$A,0),V$1)),IF(INDEX(財務諸表!$1:$1048576,MATCH($D48,財務諸表!$A:$A,0),V$1)="", IF(ISERROR(INDEX(財務諸表!$1:$1048576,MATCH($E48,財務諸表!$A:$A,0),V$1)),0,INDEX(財務諸表!$1:$1048576,MATCH($E48,財務諸表!$A:$A,0),V$1)), INDEX(財務諸表!$1:$1048576,MATCH($D48,財務諸表!$A:$A,0),V$1)))</f>
        <v>0</v>
      </c>
      <c r="W48" s="56">
        <f>IF(ISERROR(INDEX(財務諸表!$1:$1048576,MATCH($D48,財務諸表!$A:$A,0),W$1)),IF(ISERROR(INDEX(財務諸表!$1:$1048576,MATCH($E48,財務諸表!$A:$A,0),W$1)),0,INDEX(財務諸表!$1:$1048576,MATCH($E48,財務諸表!$A:$A,0),W$1)),IF(INDEX(財務諸表!$1:$1048576,MATCH($D48,財務諸表!$A:$A,0),W$1)="", IF(ISERROR(INDEX(財務諸表!$1:$1048576,MATCH($E48,財務諸表!$A:$A,0),W$1)),0,INDEX(財務諸表!$1:$1048576,MATCH($E48,財務諸表!$A:$A,0),W$1)), INDEX(財務諸表!$1:$1048576,MATCH($D48,財務諸表!$A:$A,0),W$1)))</f>
        <v>0</v>
      </c>
      <c r="X48" s="56">
        <f>IF(ISERROR(INDEX(財務諸表!$1:$1048576,MATCH($D48,財務諸表!$A:$A,0),X$1)),IF(ISERROR(INDEX(財務諸表!$1:$1048576,MATCH($E48,財務諸表!$A:$A,0),X$1)),0,INDEX(財務諸表!$1:$1048576,MATCH($E48,財務諸表!$A:$A,0),X$1)),IF(INDEX(財務諸表!$1:$1048576,MATCH($D48,財務諸表!$A:$A,0),X$1)="", IF(ISERROR(INDEX(財務諸表!$1:$1048576,MATCH($E48,財務諸表!$A:$A,0),X$1)),0,INDEX(財務諸表!$1:$1048576,MATCH($E48,財務諸表!$A:$A,0),X$1)), INDEX(財務諸表!$1:$1048576,MATCH($D48,財務諸表!$A:$A,0),X$1)))</f>
        <v>0</v>
      </c>
      <c r="Y48" s="56">
        <f>IF(ISERROR(INDEX(財務諸表!$1:$1048576,MATCH($D48,財務諸表!$A:$A,0),Y$1)),IF(ISERROR(INDEX(財務諸表!$1:$1048576,MATCH($E48,財務諸表!$A:$A,0),Y$1)),0,INDEX(財務諸表!$1:$1048576,MATCH($E48,財務諸表!$A:$A,0),Y$1)),IF(INDEX(財務諸表!$1:$1048576,MATCH($D48,財務諸表!$A:$A,0),Y$1)="", IF(ISERROR(INDEX(財務諸表!$1:$1048576,MATCH($E48,財務諸表!$A:$A,0),Y$1)),0,INDEX(財務諸表!$1:$1048576,MATCH($E48,財務諸表!$A:$A,0),Y$1)), INDEX(財務諸表!$1:$1048576,MATCH($D48,財務諸表!$A:$A,0),Y$1)))</f>
        <v>0</v>
      </c>
      <c r="Z48" s="56">
        <f>IF(ISERROR(INDEX(財務諸表!$1:$1048576,MATCH($D48,財務諸表!$A:$A,0),Z$1)),IF(ISERROR(INDEX(財務諸表!$1:$1048576,MATCH($E48,財務諸表!$A:$A,0),Z$1)),0,INDEX(財務諸表!$1:$1048576,MATCH($E48,財務諸表!$A:$A,0),Z$1)),IF(INDEX(財務諸表!$1:$1048576,MATCH($D48,財務諸表!$A:$A,0),Z$1)="", IF(ISERROR(INDEX(財務諸表!$1:$1048576,MATCH($E48,財務諸表!$A:$A,0),Z$1)),0,INDEX(財務諸表!$1:$1048576,MATCH($E48,財務諸表!$A:$A,0),Z$1)), INDEX(財務諸表!$1:$1048576,MATCH($D48,財務諸表!$A:$A,0),Z$1)))</f>
        <v>0</v>
      </c>
      <c r="AA48" s="56">
        <f>IF(ISERROR(INDEX(財務諸表!$1:$1048576,MATCH($D48,財務諸表!$A:$A,0),AA$1)),IF(ISERROR(INDEX(財務諸表!$1:$1048576,MATCH($E48,財務諸表!$A:$A,0),AA$1)),0,INDEX(財務諸表!$1:$1048576,MATCH($E48,財務諸表!$A:$A,0),AA$1)),IF(INDEX(財務諸表!$1:$1048576,MATCH($D48,財務諸表!$A:$A,0),AA$1)="", IF(ISERROR(INDEX(財務諸表!$1:$1048576,MATCH($E48,財務諸表!$A:$A,0),AA$1)),0,INDEX(財務諸表!$1:$1048576,MATCH($E48,財務諸表!$A:$A,0),AA$1)), INDEX(財務諸表!$1:$1048576,MATCH($D48,財務諸表!$A:$A,0),AA$1)))</f>
        <v>0</v>
      </c>
      <c r="AB48" s="56">
        <f>IF(ISERROR(INDEX(財務諸表!$1:$1048576,MATCH($D48,財務諸表!$A:$A,0),AB$1)),IF(ISERROR(INDEX(財務諸表!$1:$1048576,MATCH($E48,財務諸表!$A:$A,0),AB$1)),0,INDEX(財務諸表!$1:$1048576,MATCH($E48,財務諸表!$A:$A,0),AB$1)),IF(INDEX(財務諸表!$1:$1048576,MATCH($D48,財務諸表!$A:$A,0),AB$1)="", IF(ISERROR(INDEX(財務諸表!$1:$1048576,MATCH($E48,財務諸表!$A:$A,0),AB$1)),0,INDEX(財務諸表!$1:$1048576,MATCH($E48,財務諸表!$A:$A,0),AB$1)), INDEX(財務諸表!$1:$1048576,MATCH($D48,財務諸表!$A:$A,0),AB$1)))</f>
        <v>0</v>
      </c>
      <c r="AC48" s="56">
        <f>IF(ISERROR(INDEX(財務諸表!$1:$1048576,MATCH($D48,財務諸表!$A:$A,0),AC$1)),IF(ISERROR(INDEX(財務諸表!$1:$1048576,MATCH($E48,財務諸表!$A:$A,0),AC$1)),0,INDEX(財務諸表!$1:$1048576,MATCH($E48,財務諸表!$A:$A,0),AC$1)),IF(INDEX(財務諸表!$1:$1048576,MATCH($D48,財務諸表!$A:$A,0),AC$1)="", IF(ISERROR(INDEX(財務諸表!$1:$1048576,MATCH($E48,財務諸表!$A:$A,0),AC$1)),0,INDEX(財務諸表!$1:$1048576,MATCH($E48,財務諸表!$A:$A,0),AC$1)), INDEX(財務諸表!$1:$1048576,MATCH($D48,財務諸表!$A:$A,0),AC$1)))</f>
        <v>0</v>
      </c>
      <c r="AD48" s="56">
        <f>IF(ISERROR(INDEX(財務諸表!$1:$1048576,MATCH($D48,財務諸表!$A:$A,0),AD$1)),IF(ISERROR(INDEX(財務諸表!$1:$1048576,MATCH($E48,財務諸表!$A:$A,0),AD$1)),0,INDEX(財務諸表!$1:$1048576,MATCH($E48,財務諸表!$A:$A,0),AD$1)),IF(INDEX(財務諸表!$1:$1048576,MATCH($D48,財務諸表!$A:$A,0),AD$1)="", IF(ISERROR(INDEX(財務諸表!$1:$1048576,MATCH($E48,財務諸表!$A:$A,0),AD$1)),0,INDEX(財務諸表!$1:$1048576,MATCH($E48,財務諸表!$A:$A,0),AD$1)), INDEX(財務諸表!$1:$1048576,MATCH($D48,財務諸表!$A:$A,0),AD$1)))</f>
        <v>0</v>
      </c>
      <c r="AE48" s="56">
        <f>IF(ISERROR(INDEX(財務諸表!$1:$1048576,MATCH($D48,財務諸表!$A:$A,0),AE$1)),IF(ISERROR(INDEX(財務諸表!$1:$1048576,MATCH($E48,財務諸表!$A:$A,0),AE$1)),0,INDEX(財務諸表!$1:$1048576,MATCH($E48,財務諸表!$A:$A,0),AE$1)),IF(INDEX(財務諸表!$1:$1048576,MATCH($D48,財務諸表!$A:$A,0),AE$1)="", IF(ISERROR(INDEX(財務諸表!$1:$1048576,MATCH($E48,財務諸表!$A:$A,0),AE$1)),0,INDEX(財務諸表!$1:$1048576,MATCH($E48,財務諸表!$A:$A,0),AE$1)), INDEX(財務諸表!$1:$1048576,MATCH($D48,財務諸表!$A:$A,0),AE$1)))</f>
        <v>0</v>
      </c>
      <c r="AF48" s="56">
        <f>IF(ISERROR(INDEX(財務諸表!$1:$1048576,MATCH($D48,財務諸表!$A:$A,0),AF$1)),IF(ISERROR(INDEX(財務諸表!$1:$1048576,MATCH($E48,財務諸表!$A:$A,0),AF$1)),0,INDEX(財務諸表!$1:$1048576,MATCH($E48,財務諸表!$A:$A,0),AF$1)),IF(INDEX(財務諸表!$1:$1048576,MATCH($D48,財務諸表!$A:$A,0),AF$1)="", IF(ISERROR(INDEX(財務諸表!$1:$1048576,MATCH($E48,財務諸表!$A:$A,0),AF$1)),0,INDEX(財務諸表!$1:$1048576,MATCH($E48,財務諸表!$A:$A,0),AF$1)), INDEX(財務諸表!$1:$1048576,MATCH($D48,財務諸表!$A:$A,0),AF$1)))</f>
        <v>0</v>
      </c>
      <c r="AG48" s="56">
        <f>IF(ISERROR(INDEX(財務諸表!$1:$1048576,MATCH($D48,財務諸表!$A:$A,0),AG$1)),IF(ISERROR(INDEX(財務諸表!$1:$1048576,MATCH($E48,財務諸表!$A:$A,0),AG$1)),0,INDEX(財務諸表!$1:$1048576,MATCH($E48,財務諸表!$A:$A,0),AG$1)),IF(INDEX(財務諸表!$1:$1048576,MATCH($D48,財務諸表!$A:$A,0),AG$1)="", IF(ISERROR(INDEX(財務諸表!$1:$1048576,MATCH($E48,財務諸表!$A:$A,0),AG$1)),0,INDEX(財務諸表!$1:$1048576,MATCH($E48,財務諸表!$A:$A,0),AG$1)), INDEX(財務諸表!$1:$1048576,MATCH($D48,財務諸表!$A:$A,0),AG$1)))</f>
        <v>0</v>
      </c>
      <c r="AH48" s="56">
        <f>IF(ISERROR(INDEX(財務諸表!$1:$1048576,MATCH($D48,財務諸表!$A:$A,0),AH$1)),IF(ISERROR(INDEX(財務諸表!$1:$1048576,MATCH($E48,財務諸表!$A:$A,0),AH$1)),0,INDEX(財務諸表!$1:$1048576,MATCH($E48,財務諸表!$A:$A,0),AH$1)),IF(INDEX(財務諸表!$1:$1048576,MATCH($D48,財務諸表!$A:$A,0),AH$1)="", IF(ISERROR(INDEX(財務諸表!$1:$1048576,MATCH($E48,財務諸表!$A:$A,0),AH$1)),0,INDEX(財務諸表!$1:$1048576,MATCH($E48,財務諸表!$A:$A,0),AH$1)), INDEX(財務諸表!$1:$1048576,MATCH($D48,財務諸表!$A:$A,0),AH$1)))</f>
        <v>0</v>
      </c>
      <c r="AI48" s="56">
        <f>IF(ISERROR(INDEX(財務諸表!$1:$1048576,MATCH($D48,財務諸表!$A:$A,0),AI$1)),IF(ISERROR(INDEX(財務諸表!$1:$1048576,MATCH($E48,財務諸表!$A:$A,0),AI$1)),0,INDEX(財務諸表!$1:$1048576,MATCH($E48,財務諸表!$A:$A,0),AI$1)),IF(INDEX(財務諸表!$1:$1048576,MATCH($D48,財務諸表!$A:$A,0),AI$1)="", IF(ISERROR(INDEX(財務諸表!$1:$1048576,MATCH($E48,財務諸表!$A:$A,0),AI$1)),0,INDEX(財務諸表!$1:$1048576,MATCH($E48,財務諸表!$A:$A,0),AI$1)), INDEX(財務諸表!$1:$1048576,MATCH($D48,財務諸表!$A:$A,0),AI$1)))</f>
        <v>0</v>
      </c>
      <c r="AJ48" s="56">
        <f>IF(ISERROR(INDEX(財務諸表!$1:$1048576,MATCH($D48,財務諸表!$A:$A,0),AJ$1)),IF(ISERROR(INDEX(財務諸表!$1:$1048576,MATCH($E48,財務諸表!$A:$A,0),AJ$1)),0,INDEX(財務諸表!$1:$1048576,MATCH($E48,財務諸表!$A:$A,0),AJ$1)),IF(INDEX(財務諸表!$1:$1048576,MATCH($D48,財務諸表!$A:$A,0),AJ$1)="", IF(ISERROR(INDEX(財務諸表!$1:$1048576,MATCH($E48,財務諸表!$A:$A,0),AJ$1)),0,INDEX(財務諸表!$1:$1048576,MATCH($E48,財務諸表!$A:$A,0),AJ$1)), INDEX(財務諸表!$1:$1048576,MATCH($D48,財務諸表!$A:$A,0),AJ$1)))</f>
        <v>0</v>
      </c>
      <c r="AK48" s="56"/>
    </row>
    <row r="49" spans="1:37" s="54" customFormat="1">
      <c r="A49" s="53"/>
      <c r="B49" s="54" t="s">
        <v>308</v>
      </c>
      <c r="C49" s="85" t="s">
        <v>371</v>
      </c>
      <c r="D49" s="86" t="s">
        <v>356</v>
      </c>
      <c r="E49" s="85" t="s">
        <v>313</v>
      </c>
      <c r="F49" s="87">
        <f t="shared" ref="F49:K49" si="24">F11-SUM(F45:F48)</f>
        <v>-3488</v>
      </c>
      <c r="G49" s="87">
        <f t="shared" si="24"/>
        <v>-3986</v>
      </c>
      <c r="H49" s="87">
        <f t="shared" si="24"/>
        <v>-15568</v>
      </c>
      <c r="I49" s="87">
        <f t="shared" si="24"/>
        <v>-12808</v>
      </c>
      <c r="J49" s="87">
        <f t="shared" si="24"/>
        <v>-8501</v>
      </c>
      <c r="K49" s="87">
        <f t="shared" si="24"/>
        <v>-3314</v>
      </c>
      <c r="L49" s="87"/>
      <c r="M49" s="87"/>
      <c r="N49" s="87"/>
      <c r="O49" s="88"/>
      <c r="P49" s="87">
        <f t="shared" ref="P49:AJ49" si="25">P11-SUM(P45:P48)</f>
        <v>-1366</v>
      </c>
      <c r="Q49" s="87">
        <f t="shared" si="25"/>
        <v>-1848</v>
      </c>
      <c r="R49" s="87">
        <f t="shared" si="25"/>
        <v>623</v>
      </c>
      <c r="S49" s="87">
        <f t="shared" si="25"/>
        <v>-2563</v>
      </c>
      <c r="T49" s="87">
        <f t="shared" si="25"/>
        <v>-4824</v>
      </c>
      <c r="U49" s="87">
        <f t="shared" si="25"/>
        <v>-5467</v>
      </c>
      <c r="V49" s="87">
        <f t="shared" si="25"/>
        <v>-2714</v>
      </c>
      <c r="W49" s="87">
        <f t="shared" si="25"/>
        <v>-3315</v>
      </c>
      <c r="X49" s="87">
        <f t="shared" si="25"/>
        <v>-3831</v>
      </c>
      <c r="Y49" s="87">
        <f t="shared" si="25"/>
        <v>-3839</v>
      </c>
      <c r="Z49" s="87">
        <f t="shared" si="25"/>
        <v>-1823</v>
      </c>
      <c r="AA49" s="87">
        <f t="shared" si="25"/>
        <v>-2630</v>
      </c>
      <c r="AB49" s="87">
        <f t="shared" si="25"/>
        <v>-3717</v>
      </c>
      <c r="AC49" s="87">
        <f t="shared" si="25"/>
        <v>-1921</v>
      </c>
      <c r="AD49" s="87">
        <f t="shared" si="25"/>
        <v>-233</v>
      </c>
      <c r="AE49" s="87">
        <f t="shared" si="25"/>
        <v>-511</v>
      </c>
      <c r="AF49" s="87">
        <f t="shared" si="25"/>
        <v>-1109</v>
      </c>
      <c r="AG49" s="87">
        <f t="shared" si="25"/>
        <v>-295</v>
      </c>
      <c r="AH49" s="87">
        <f t="shared" si="25"/>
        <v>-1399</v>
      </c>
      <c r="AI49" s="87">
        <f t="shared" si="25"/>
        <v>-795</v>
      </c>
      <c r="AJ49" s="87">
        <f t="shared" si="25"/>
        <v>-583</v>
      </c>
      <c r="AK49" s="87"/>
    </row>
    <row r="50" spans="1:37" s="54" customFormat="1">
      <c r="A50" s="53"/>
      <c r="B50" s="54" t="s">
        <v>308</v>
      </c>
      <c r="C50" s="55" t="s">
        <v>372</v>
      </c>
      <c r="D50" s="80" t="s">
        <v>373</v>
      </c>
      <c r="E50" s="55" t="s">
        <v>313</v>
      </c>
      <c r="F50" s="56">
        <f>IF(ISERROR(INDEX(財務諸表!$1:$1048576,MATCH($D50,財務諸表!$A:$A,0),F$1)),IF(ISERROR(INDEX(財務諸表!$1:$1048576,MATCH($E50,財務諸表!$A:$A,0),F$1)),0,INDEX(財務諸表!$1:$1048576,MATCH($E50,財務諸表!$A:$A,0),F$1)),IF(INDEX(財務諸表!$1:$1048576,MATCH($D50,財務諸表!$A:$A,0),F$1)="", IF(ISERROR(INDEX(財務諸表!$1:$1048576,MATCH($E50,財務諸表!$A:$A,0),F$1)),0,INDEX(財務諸表!$1:$1048576,MATCH($E50,財務諸表!$A:$A,0),F$1)), INDEX(財務諸表!$1:$1048576,MATCH($D50,財務諸表!$A:$A,0),F$1)))</f>
        <v>0</v>
      </c>
      <c r="G50" s="56">
        <f>IF(ISERROR(INDEX(財務諸表!$1:$1048576,MATCH($D50,財務諸表!$A:$A,0),G$1)),IF(ISERROR(INDEX(財務諸表!$1:$1048576,MATCH($E50,財務諸表!$A:$A,0),G$1)),0,INDEX(財務諸表!$1:$1048576,MATCH($E50,財務諸表!$A:$A,0),G$1)),IF(INDEX(財務諸表!$1:$1048576,MATCH($D50,財務諸表!$A:$A,0),G$1)="", IF(ISERROR(INDEX(財務諸表!$1:$1048576,MATCH($E50,財務諸表!$A:$A,0),G$1)),0,INDEX(財務諸表!$1:$1048576,MATCH($E50,財務諸表!$A:$A,0),G$1)), INDEX(財務諸表!$1:$1048576,MATCH($D50,財務諸表!$A:$A,0),G$1)))</f>
        <v>0</v>
      </c>
      <c r="H50" s="56">
        <f>IF(ISERROR(INDEX(財務諸表!$1:$1048576,MATCH($D50,財務諸表!$A:$A,0),H$1)),IF(ISERROR(INDEX(財務諸表!$1:$1048576,MATCH($E50,財務諸表!$A:$A,0),H$1)),0,INDEX(財務諸表!$1:$1048576,MATCH($E50,財務諸表!$A:$A,0),H$1)),IF(INDEX(財務諸表!$1:$1048576,MATCH($D50,財務諸表!$A:$A,0),H$1)="", IF(ISERROR(INDEX(財務諸表!$1:$1048576,MATCH($E50,財務諸表!$A:$A,0),H$1)),0,INDEX(財務諸表!$1:$1048576,MATCH($E50,財務諸表!$A:$A,0),H$1)), INDEX(財務諸表!$1:$1048576,MATCH($D50,財務諸表!$A:$A,0),H$1)))</f>
        <v>0</v>
      </c>
      <c r="I50" s="56">
        <f>IF(ISERROR(INDEX(財務諸表!$1:$1048576,MATCH($D50,財務諸表!$A:$A,0),I$1)),IF(ISERROR(INDEX(財務諸表!$1:$1048576,MATCH($E50,財務諸表!$A:$A,0),I$1)),0,INDEX(財務諸表!$1:$1048576,MATCH($E50,財務諸表!$A:$A,0),I$1)),IF(INDEX(財務諸表!$1:$1048576,MATCH($D50,財務諸表!$A:$A,0),I$1)="", IF(ISERROR(INDEX(財務諸表!$1:$1048576,MATCH($E50,財務諸表!$A:$A,0),I$1)),0,INDEX(財務諸表!$1:$1048576,MATCH($E50,財務諸表!$A:$A,0),I$1)), INDEX(財務諸表!$1:$1048576,MATCH($D50,財務諸表!$A:$A,0),I$1)))</f>
        <v>0</v>
      </c>
      <c r="J50" s="56">
        <f>IF(ISERROR(INDEX(財務諸表!$1:$1048576,MATCH($D50,財務諸表!$A:$A,0),J$1)),IF(ISERROR(INDEX(財務諸表!$1:$1048576,MATCH($E50,財務諸表!$A:$A,0),J$1)),0,INDEX(財務諸表!$1:$1048576,MATCH($E50,財務諸表!$A:$A,0),J$1)),IF(INDEX(財務諸表!$1:$1048576,MATCH($D50,財務諸表!$A:$A,0),J$1)="", IF(ISERROR(INDEX(財務諸表!$1:$1048576,MATCH($E50,財務諸表!$A:$A,0),J$1)),0,INDEX(財務諸表!$1:$1048576,MATCH($E50,財務諸表!$A:$A,0),J$1)), INDEX(財務諸表!$1:$1048576,MATCH($D50,財務諸表!$A:$A,0),J$1)))</f>
        <v>0</v>
      </c>
      <c r="K50" s="56">
        <f>IF(ISERROR(INDEX(財務諸表!$1:$1048576,MATCH($D50,財務諸表!$A:$A,0),K$1)),IF(ISERROR(INDEX(財務諸表!$1:$1048576,MATCH($E50,財務諸表!$A:$A,0),K$1)),0,INDEX(財務諸表!$1:$1048576,MATCH($E50,財務諸表!$A:$A,0),K$1)),IF(INDEX(財務諸表!$1:$1048576,MATCH($D50,財務諸表!$A:$A,0),K$1)="", IF(ISERROR(INDEX(財務諸表!$1:$1048576,MATCH($E50,財務諸表!$A:$A,0),K$1)),0,INDEX(財務諸表!$1:$1048576,MATCH($E50,財務諸表!$A:$A,0),K$1)), INDEX(財務諸表!$1:$1048576,MATCH($D50,財務諸表!$A:$A,0),K$1)))</f>
        <v>0</v>
      </c>
      <c r="L50" s="56"/>
      <c r="M50" s="56"/>
      <c r="N50" s="56"/>
      <c r="O50" s="57"/>
      <c r="P50" s="56">
        <f>IF(ISERROR(INDEX(財務諸表!$1:$1048576,MATCH($D50,財務諸表!$A:$A,0),P$1)),IF(ISERROR(INDEX(財務諸表!$1:$1048576,MATCH($E50,財務諸表!$A:$A,0),P$1)),0,INDEX(財務諸表!$1:$1048576,MATCH($E50,財務諸表!$A:$A,0),P$1)),IF(INDEX(財務諸表!$1:$1048576,MATCH($D50,財務諸表!$A:$A,0),P$1)="", IF(ISERROR(INDEX(財務諸表!$1:$1048576,MATCH($E50,財務諸表!$A:$A,0),P$1)),0,INDEX(財務諸表!$1:$1048576,MATCH($E50,財務諸表!$A:$A,0),P$1)), INDEX(財務諸表!$1:$1048576,MATCH($D50,財務諸表!$A:$A,0),P$1)))</f>
        <v>0</v>
      </c>
      <c r="Q50" s="56">
        <f>IF(ISERROR(INDEX(財務諸表!$1:$1048576,MATCH($D50,財務諸表!$A:$A,0),Q$1)),IF(ISERROR(INDEX(財務諸表!$1:$1048576,MATCH($E50,財務諸表!$A:$A,0),Q$1)),0,INDEX(財務諸表!$1:$1048576,MATCH($E50,財務諸表!$A:$A,0),Q$1)),IF(INDEX(財務諸表!$1:$1048576,MATCH($D50,財務諸表!$A:$A,0),Q$1)="", IF(ISERROR(INDEX(財務諸表!$1:$1048576,MATCH($E50,財務諸表!$A:$A,0),Q$1)),0,INDEX(財務諸表!$1:$1048576,MATCH($E50,財務諸表!$A:$A,0),Q$1)), INDEX(財務諸表!$1:$1048576,MATCH($D50,財務諸表!$A:$A,0),Q$1)))</f>
        <v>0</v>
      </c>
      <c r="R50" s="56">
        <f>IF(ISERROR(INDEX(財務諸表!$1:$1048576,MATCH($D50,財務諸表!$A:$A,0),R$1)),IF(ISERROR(INDEX(財務諸表!$1:$1048576,MATCH($E50,財務諸表!$A:$A,0),R$1)),0,INDEX(財務諸表!$1:$1048576,MATCH($E50,財務諸表!$A:$A,0),R$1)),IF(INDEX(財務諸表!$1:$1048576,MATCH($D50,財務諸表!$A:$A,0),R$1)="", IF(ISERROR(INDEX(財務諸表!$1:$1048576,MATCH($E50,財務諸表!$A:$A,0),R$1)),0,INDEX(財務諸表!$1:$1048576,MATCH($E50,財務諸表!$A:$A,0),R$1)), INDEX(財務諸表!$1:$1048576,MATCH($D50,財務諸表!$A:$A,0),R$1)))</f>
        <v>0</v>
      </c>
      <c r="S50" s="56">
        <f>IF(ISERROR(INDEX(財務諸表!$1:$1048576,MATCH($D50,財務諸表!$A:$A,0),S$1)),IF(ISERROR(INDEX(財務諸表!$1:$1048576,MATCH($E50,財務諸表!$A:$A,0),S$1)),0,INDEX(財務諸表!$1:$1048576,MATCH($E50,財務諸表!$A:$A,0),S$1)),IF(INDEX(財務諸表!$1:$1048576,MATCH($D50,財務諸表!$A:$A,0),S$1)="", IF(ISERROR(INDEX(財務諸表!$1:$1048576,MATCH($E50,財務諸表!$A:$A,0),S$1)),0,INDEX(財務諸表!$1:$1048576,MATCH($E50,財務諸表!$A:$A,0),S$1)), INDEX(財務諸表!$1:$1048576,MATCH($D50,財務諸表!$A:$A,0),S$1)))</f>
        <v>0</v>
      </c>
      <c r="T50" s="56">
        <f>IF(ISERROR(INDEX(財務諸表!$1:$1048576,MATCH($D50,財務諸表!$A:$A,0),T$1)),IF(ISERROR(INDEX(財務諸表!$1:$1048576,MATCH($E50,財務諸表!$A:$A,0),T$1)),0,INDEX(財務諸表!$1:$1048576,MATCH($E50,財務諸表!$A:$A,0),T$1)),IF(INDEX(財務諸表!$1:$1048576,MATCH($D50,財務諸表!$A:$A,0),T$1)="", IF(ISERROR(INDEX(財務諸表!$1:$1048576,MATCH($E50,財務諸表!$A:$A,0),T$1)),0,INDEX(財務諸表!$1:$1048576,MATCH($E50,財務諸表!$A:$A,0),T$1)), INDEX(財務諸表!$1:$1048576,MATCH($D50,財務諸表!$A:$A,0),T$1)))</f>
        <v>0</v>
      </c>
      <c r="U50" s="56">
        <f>IF(ISERROR(INDEX(財務諸表!$1:$1048576,MATCH($D50,財務諸表!$A:$A,0),U$1)),IF(ISERROR(INDEX(財務諸表!$1:$1048576,MATCH($E50,財務諸表!$A:$A,0),U$1)),0,INDEX(財務諸表!$1:$1048576,MATCH($E50,財務諸表!$A:$A,0),U$1)),IF(INDEX(財務諸表!$1:$1048576,MATCH($D50,財務諸表!$A:$A,0),U$1)="", IF(ISERROR(INDEX(財務諸表!$1:$1048576,MATCH($E50,財務諸表!$A:$A,0),U$1)),0,INDEX(財務諸表!$1:$1048576,MATCH($E50,財務諸表!$A:$A,0),U$1)), INDEX(財務諸表!$1:$1048576,MATCH($D50,財務諸表!$A:$A,0),U$1)))</f>
        <v>0</v>
      </c>
      <c r="V50" s="56">
        <f>IF(ISERROR(INDEX(財務諸表!$1:$1048576,MATCH($D50,財務諸表!$A:$A,0),V$1)),IF(ISERROR(INDEX(財務諸表!$1:$1048576,MATCH($E50,財務諸表!$A:$A,0),V$1)),0,INDEX(財務諸表!$1:$1048576,MATCH($E50,財務諸表!$A:$A,0),V$1)),IF(INDEX(財務諸表!$1:$1048576,MATCH($D50,財務諸表!$A:$A,0),V$1)="", IF(ISERROR(INDEX(財務諸表!$1:$1048576,MATCH($E50,財務諸表!$A:$A,0),V$1)),0,INDEX(財務諸表!$1:$1048576,MATCH($E50,財務諸表!$A:$A,0),V$1)), INDEX(財務諸表!$1:$1048576,MATCH($D50,財務諸表!$A:$A,0),V$1)))</f>
        <v>0</v>
      </c>
      <c r="W50" s="56">
        <f>IF(ISERROR(INDEX(財務諸表!$1:$1048576,MATCH($D50,財務諸表!$A:$A,0),W$1)),IF(ISERROR(INDEX(財務諸表!$1:$1048576,MATCH($E50,財務諸表!$A:$A,0),W$1)),0,INDEX(財務諸表!$1:$1048576,MATCH($E50,財務諸表!$A:$A,0),W$1)),IF(INDEX(財務諸表!$1:$1048576,MATCH($D50,財務諸表!$A:$A,0),W$1)="", IF(ISERROR(INDEX(財務諸表!$1:$1048576,MATCH($E50,財務諸表!$A:$A,0),W$1)),0,INDEX(財務諸表!$1:$1048576,MATCH($E50,財務諸表!$A:$A,0),W$1)), INDEX(財務諸表!$1:$1048576,MATCH($D50,財務諸表!$A:$A,0),W$1)))</f>
        <v>0</v>
      </c>
      <c r="X50" s="56">
        <f>IF(ISERROR(INDEX(財務諸表!$1:$1048576,MATCH($D50,財務諸表!$A:$A,0),X$1)),IF(ISERROR(INDEX(財務諸表!$1:$1048576,MATCH($E50,財務諸表!$A:$A,0),X$1)),0,INDEX(財務諸表!$1:$1048576,MATCH($E50,財務諸表!$A:$A,0),X$1)),IF(INDEX(財務諸表!$1:$1048576,MATCH($D50,財務諸表!$A:$A,0),X$1)="", IF(ISERROR(INDEX(財務諸表!$1:$1048576,MATCH($E50,財務諸表!$A:$A,0),X$1)),0,INDEX(財務諸表!$1:$1048576,MATCH($E50,財務諸表!$A:$A,0),X$1)), INDEX(財務諸表!$1:$1048576,MATCH($D50,財務諸表!$A:$A,0),X$1)))</f>
        <v>0</v>
      </c>
      <c r="Y50" s="56">
        <f>IF(ISERROR(INDEX(財務諸表!$1:$1048576,MATCH($D50,財務諸表!$A:$A,0),Y$1)),IF(ISERROR(INDEX(財務諸表!$1:$1048576,MATCH($E50,財務諸表!$A:$A,0),Y$1)),0,INDEX(財務諸表!$1:$1048576,MATCH($E50,財務諸表!$A:$A,0),Y$1)),IF(INDEX(財務諸表!$1:$1048576,MATCH($D50,財務諸表!$A:$A,0),Y$1)="", IF(ISERROR(INDEX(財務諸表!$1:$1048576,MATCH($E50,財務諸表!$A:$A,0),Y$1)),0,INDEX(財務諸表!$1:$1048576,MATCH($E50,財務諸表!$A:$A,0),Y$1)), INDEX(財務諸表!$1:$1048576,MATCH($D50,財務諸表!$A:$A,0),Y$1)))</f>
        <v>0</v>
      </c>
      <c r="Z50" s="56">
        <f>IF(ISERROR(INDEX(財務諸表!$1:$1048576,MATCH($D50,財務諸表!$A:$A,0),Z$1)),IF(ISERROR(INDEX(財務諸表!$1:$1048576,MATCH($E50,財務諸表!$A:$A,0),Z$1)),0,INDEX(財務諸表!$1:$1048576,MATCH($E50,財務諸表!$A:$A,0),Z$1)),IF(INDEX(財務諸表!$1:$1048576,MATCH($D50,財務諸表!$A:$A,0),Z$1)="", IF(ISERROR(INDEX(財務諸表!$1:$1048576,MATCH($E50,財務諸表!$A:$A,0),Z$1)),0,INDEX(財務諸表!$1:$1048576,MATCH($E50,財務諸表!$A:$A,0),Z$1)), INDEX(財務諸表!$1:$1048576,MATCH($D50,財務諸表!$A:$A,0),Z$1)))</f>
        <v>0</v>
      </c>
      <c r="AA50" s="56">
        <f>IF(ISERROR(INDEX(財務諸表!$1:$1048576,MATCH($D50,財務諸表!$A:$A,0),AA$1)),IF(ISERROR(INDEX(財務諸表!$1:$1048576,MATCH($E50,財務諸表!$A:$A,0),AA$1)),0,INDEX(財務諸表!$1:$1048576,MATCH($E50,財務諸表!$A:$A,0),AA$1)),IF(INDEX(財務諸表!$1:$1048576,MATCH($D50,財務諸表!$A:$A,0),AA$1)="", IF(ISERROR(INDEX(財務諸表!$1:$1048576,MATCH($E50,財務諸表!$A:$A,0),AA$1)),0,INDEX(財務諸表!$1:$1048576,MATCH($E50,財務諸表!$A:$A,0),AA$1)), INDEX(財務諸表!$1:$1048576,MATCH($D50,財務諸表!$A:$A,0),AA$1)))</f>
        <v>0</v>
      </c>
      <c r="AB50" s="56">
        <f>IF(ISERROR(INDEX(財務諸表!$1:$1048576,MATCH($D50,財務諸表!$A:$A,0),AB$1)),IF(ISERROR(INDEX(財務諸表!$1:$1048576,MATCH($E50,財務諸表!$A:$A,0),AB$1)),0,INDEX(財務諸表!$1:$1048576,MATCH($E50,財務諸表!$A:$A,0),AB$1)),IF(INDEX(財務諸表!$1:$1048576,MATCH($D50,財務諸表!$A:$A,0),AB$1)="", IF(ISERROR(INDEX(財務諸表!$1:$1048576,MATCH($E50,財務諸表!$A:$A,0),AB$1)),0,INDEX(財務諸表!$1:$1048576,MATCH($E50,財務諸表!$A:$A,0),AB$1)), INDEX(財務諸表!$1:$1048576,MATCH($D50,財務諸表!$A:$A,0),AB$1)))</f>
        <v>0</v>
      </c>
      <c r="AC50" s="56">
        <f>IF(ISERROR(INDEX(財務諸表!$1:$1048576,MATCH($D50,財務諸表!$A:$A,0),AC$1)),IF(ISERROR(INDEX(財務諸表!$1:$1048576,MATCH($E50,財務諸表!$A:$A,0),AC$1)),0,INDEX(財務諸表!$1:$1048576,MATCH($E50,財務諸表!$A:$A,0),AC$1)),IF(INDEX(財務諸表!$1:$1048576,MATCH($D50,財務諸表!$A:$A,0),AC$1)="", IF(ISERROR(INDEX(財務諸表!$1:$1048576,MATCH($E50,財務諸表!$A:$A,0),AC$1)),0,INDEX(財務諸表!$1:$1048576,MATCH($E50,財務諸表!$A:$A,0),AC$1)), INDEX(財務諸表!$1:$1048576,MATCH($D50,財務諸表!$A:$A,0),AC$1)))</f>
        <v>0</v>
      </c>
      <c r="AD50" s="56">
        <f>IF(ISERROR(INDEX(財務諸表!$1:$1048576,MATCH($D50,財務諸表!$A:$A,0),AD$1)),IF(ISERROR(INDEX(財務諸表!$1:$1048576,MATCH($E50,財務諸表!$A:$A,0),AD$1)),0,INDEX(財務諸表!$1:$1048576,MATCH($E50,財務諸表!$A:$A,0),AD$1)),IF(INDEX(財務諸表!$1:$1048576,MATCH($D50,財務諸表!$A:$A,0),AD$1)="", IF(ISERROR(INDEX(財務諸表!$1:$1048576,MATCH($E50,財務諸表!$A:$A,0),AD$1)),0,INDEX(財務諸表!$1:$1048576,MATCH($E50,財務諸表!$A:$A,0),AD$1)), INDEX(財務諸表!$1:$1048576,MATCH($D50,財務諸表!$A:$A,0),AD$1)))</f>
        <v>0</v>
      </c>
      <c r="AE50" s="56">
        <f>IF(ISERROR(INDEX(財務諸表!$1:$1048576,MATCH($D50,財務諸表!$A:$A,0),AE$1)),IF(ISERROR(INDEX(財務諸表!$1:$1048576,MATCH($E50,財務諸表!$A:$A,0),AE$1)),0,INDEX(財務諸表!$1:$1048576,MATCH($E50,財務諸表!$A:$A,0),AE$1)),IF(INDEX(財務諸表!$1:$1048576,MATCH($D50,財務諸表!$A:$A,0),AE$1)="", IF(ISERROR(INDEX(財務諸表!$1:$1048576,MATCH($E50,財務諸表!$A:$A,0),AE$1)),0,INDEX(財務諸表!$1:$1048576,MATCH($E50,財務諸表!$A:$A,0),AE$1)), INDEX(財務諸表!$1:$1048576,MATCH($D50,財務諸表!$A:$A,0),AE$1)))</f>
        <v>0</v>
      </c>
      <c r="AF50" s="56">
        <f>IF(ISERROR(INDEX(財務諸表!$1:$1048576,MATCH($D50,財務諸表!$A:$A,0),AF$1)),IF(ISERROR(INDEX(財務諸表!$1:$1048576,MATCH($E50,財務諸表!$A:$A,0),AF$1)),0,INDEX(財務諸表!$1:$1048576,MATCH($E50,財務諸表!$A:$A,0),AF$1)),IF(INDEX(財務諸表!$1:$1048576,MATCH($D50,財務諸表!$A:$A,0),AF$1)="", IF(ISERROR(INDEX(財務諸表!$1:$1048576,MATCH($E50,財務諸表!$A:$A,0),AF$1)),0,INDEX(財務諸表!$1:$1048576,MATCH($E50,財務諸表!$A:$A,0),AF$1)), INDEX(財務諸表!$1:$1048576,MATCH($D50,財務諸表!$A:$A,0),AF$1)))</f>
        <v>0</v>
      </c>
      <c r="AG50" s="56">
        <f>IF(ISERROR(INDEX(財務諸表!$1:$1048576,MATCH($D50,財務諸表!$A:$A,0),AG$1)),IF(ISERROR(INDEX(財務諸表!$1:$1048576,MATCH($E50,財務諸表!$A:$A,0),AG$1)),0,INDEX(財務諸表!$1:$1048576,MATCH($E50,財務諸表!$A:$A,0),AG$1)),IF(INDEX(財務諸表!$1:$1048576,MATCH($D50,財務諸表!$A:$A,0),AG$1)="", IF(ISERROR(INDEX(財務諸表!$1:$1048576,MATCH($E50,財務諸表!$A:$A,0),AG$1)),0,INDEX(財務諸表!$1:$1048576,MATCH($E50,財務諸表!$A:$A,0),AG$1)), INDEX(財務諸表!$1:$1048576,MATCH($D50,財務諸表!$A:$A,0),AG$1)))</f>
        <v>0</v>
      </c>
      <c r="AH50" s="56">
        <f>IF(ISERROR(INDEX(財務諸表!$1:$1048576,MATCH($D50,財務諸表!$A:$A,0),AH$1)),IF(ISERROR(INDEX(財務諸表!$1:$1048576,MATCH($E50,財務諸表!$A:$A,0),AH$1)),0,INDEX(財務諸表!$1:$1048576,MATCH($E50,財務諸表!$A:$A,0),AH$1)),IF(INDEX(財務諸表!$1:$1048576,MATCH($D50,財務諸表!$A:$A,0),AH$1)="", IF(ISERROR(INDEX(財務諸表!$1:$1048576,MATCH($E50,財務諸表!$A:$A,0),AH$1)),0,INDEX(財務諸表!$1:$1048576,MATCH($E50,財務諸表!$A:$A,0),AH$1)), INDEX(財務諸表!$1:$1048576,MATCH($D50,財務諸表!$A:$A,0),AH$1)))</f>
        <v>0</v>
      </c>
      <c r="AI50" s="56">
        <f>IF(ISERROR(INDEX(財務諸表!$1:$1048576,MATCH($D50,財務諸表!$A:$A,0),AI$1)),IF(ISERROR(INDEX(財務諸表!$1:$1048576,MATCH($E50,財務諸表!$A:$A,0),AI$1)),0,INDEX(財務諸表!$1:$1048576,MATCH($E50,財務諸表!$A:$A,0),AI$1)),IF(INDEX(財務諸表!$1:$1048576,MATCH($D50,財務諸表!$A:$A,0),AI$1)="", IF(ISERROR(INDEX(財務諸表!$1:$1048576,MATCH($E50,財務諸表!$A:$A,0),AI$1)),0,INDEX(財務諸表!$1:$1048576,MATCH($E50,財務諸表!$A:$A,0),AI$1)), INDEX(財務諸表!$1:$1048576,MATCH($D50,財務諸表!$A:$A,0),AI$1)))</f>
        <v>0</v>
      </c>
      <c r="AJ50" s="56">
        <f>IF(ISERROR(INDEX(財務諸表!$1:$1048576,MATCH($D50,財務諸表!$A:$A,0),AJ$1)),IF(ISERROR(INDEX(財務諸表!$1:$1048576,MATCH($E50,財務諸表!$A:$A,0),AJ$1)),0,INDEX(財務諸表!$1:$1048576,MATCH($E50,財務諸表!$A:$A,0),AJ$1)),IF(INDEX(財務諸表!$1:$1048576,MATCH($D50,財務諸表!$A:$A,0),AJ$1)="", IF(ISERROR(INDEX(財務諸表!$1:$1048576,MATCH($E50,財務諸表!$A:$A,0),AJ$1)),0,INDEX(財務諸表!$1:$1048576,MATCH($E50,財務諸表!$A:$A,0),AJ$1)), INDEX(財務諸表!$1:$1048576,MATCH($D50,財務諸表!$A:$A,0),AJ$1)))</f>
        <v>0</v>
      </c>
      <c r="AK50" s="56"/>
    </row>
    <row r="51" spans="1:37" s="54" customFormat="1">
      <c r="A51" s="53"/>
      <c r="B51" s="54" t="s">
        <v>308</v>
      </c>
      <c r="C51" s="55" t="s">
        <v>356</v>
      </c>
      <c r="D51" s="80" t="s">
        <v>373</v>
      </c>
      <c r="E51" s="55" t="s">
        <v>313</v>
      </c>
      <c r="F51" s="56">
        <f>IF(ISERROR(INDEX(財務諸表!$1:$1048576,MATCH($D51,財務諸表!$A:$A,0),F$1)),IF(ISERROR(INDEX(財務諸表!$1:$1048576,MATCH($E51,財務諸表!$A:$A,0),F$1)),0,INDEX(財務諸表!$1:$1048576,MATCH($E51,財務諸表!$A:$A,0),F$1)),IF(INDEX(財務諸表!$1:$1048576,MATCH($D51,財務諸表!$A:$A,0),F$1)="", IF(ISERROR(INDEX(財務諸表!$1:$1048576,MATCH($E51,財務諸表!$A:$A,0),F$1)),0,INDEX(財務諸表!$1:$1048576,MATCH($E51,財務諸表!$A:$A,0),F$1)), INDEX(財務諸表!$1:$1048576,MATCH($D51,財務諸表!$A:$A,0),F$1)))</f>
        <v>0</v>
      </c>
      <c r="G51" s="56">
        <f>IF(ISERROR(INDEX(財務諸表!$1:$1048576,MATCH($D51,財務諸表!$A:$A,0),G$1)),IF(ISERROR(INDEX(財務諸表!$1:$1048576,MATCH($E51,財務諸表!$A:$A,0),G$1)),0,INDEX(財務諸表!$1:$1048576,MATCH($E51,財務諸表!$A:$A,0),G$1)),IF(INDEX(財務諸表!$1:$1048576,MATCH($D51,財務諸表!$A:$A,0),G$1)="", IF(ISERROR(INDEX(財務諸表!$1:$1048576,MATCH($E51,財務諸表!$A:$A,0),G$1)),0,INDEX(財務諸表!$1:$1048576,MATCH($E51,財務諸表!$A:$A,0),G$1)), INDEX(財務諸表!$1:$1048576,MATCH($D51,財務諸表!$A:$A,0),G$1)))</f>
        <v>0</v>
      </c>
      <c r="H51" s="56">
        <f>IF(ISERROR(INDEX(財務諸表!$1:$1048576,MATCH($D51,財務諸表!$A:$A,0),H$1)),IF(ISERROR(INDEX(財務諸表!$1:$1048576,MATCH($E51,財務諸表!$A:$A,0),H$1)),0,INDEX(財務諸表!$1:$1048576,MATCH($E51,財務諸表!$A:$A,0),H$1)),IF(INDEX(財務諸表!$1:$1048576,MATCH($D51,財務諸表!$A:$A,0),H$1)="", IF(ISERROR(INDEX(財務諸表!$1:$1048576,MATCH($E51,財務諸表!$A:$A,0),H$1)),0,INDEX(財務諸表!$1:$1048576,MATCH($E51,財務諸表!$A:$A,0),H$1)), INDEX(財務諸表!$1:$1048576,MATCH($D51,財務諸表!$A:$A,0),H$1)))</f>
        <v>0</v>
      </c>
      <c r="I51" s="56">
        <f>IF(ISERROR(INDEX(財務諸表!$1:$1048576,MATCH($D51,財務諸表!$A:$A,0),I$1)),IF(ISERROR(INDEX(財務諸表!$1:$1048576,MATCH($E51,財務諸表!$A:$A,0),I$1)),0,INDEX(財務諸表!$1:$1048576,MATCH($E51,財務諸表!$A:$A,0),I$1)),IF(INDEX(財務諸表!$1:$1048576,MATCH($D51,財務諸表!$A:$A,0),I$1)="", IF(ISERROR(INDEX(財務諸表!$1:$1048576,MATCH($E51,財務諸表!$A:$A,0),I$1)),0,INDEX(財務諸表!$1:$1048576,MATCH($E51,財務諸表!$A:$A,0),I$1)), INDEX(財務諸表!$1:$1048576,MATCH($D51,財務諸表!$A:$A,0),I$1)))</f>
        <v>0</v>
      </c>
      <c r="J51" s="56">
        <f>IF(ISERROR(INDEX(財務諸表!$1:$1048576,MATCH($D51,財務諸表!$A:$A,0),J$1)),IF(ISERROR(INDEX(財務諸表!$1:$1048576,MATCH($E51,財務諸表!$A:$A,0),J$1)),0,INDEX(財務諸表!$1:$1048576,MATCH($E51,財務諸表!$A:$A,0),J$1)),IF(INDEX(財務諸表!$1:$1048576,MATCH($D51,財務諸表!$A:$A,0),J$1)="", IF(ISERROR(INDEX(財務諸表!$1:$1048576,MATCH($E51,財務諸表!$A:$A,0),J$1)),0,INDEX(財務諸表!$1:$1048576,MATCH($E51,財務諸表!$A:$A,0),J$1)), INDEX(財務諸表!$1:$1048576,MATCH($D51,財務諸表!$A:$A,0),J$1)))</f>
        <v>0</v>
      </c>
      <c r="K51" s="56">
        <f>IF(ISERROR(INDEX(財務諸表!$1:$1048576,MATCH($D51,財務諸表!$A:$A,0),K$1)),IF(ISERROR(INDEX(財務諸表!$1:$1048576,MATCH($E51,財務諸表!$A:$A,0),K$1)),0,INDEX(財務諸表!$1:$1048576,MATCH($E51,財務諸表!$A:$A,0),K$1)),IF(INDEX(財務諸表!$1:$1048576,MATCH($D51,財務諸表!$A:$A,0),K$1)="", IF(ISERROR(INDEX(財務諸表!$1:$1048576,MATCH($E51,財務諸表!$A:$A,0),K$1)),0,INDEX(財務諸表!$1:$1048576,MATCH($E51,財務諸表!$A:$A,0),K$1)), INDEX(財務諸表!$1:$1048576,MATCH($D51,財務諸表!$A:$A,0),K$1)))</f>
        <v>0</v>
      </c>
      <c r="L51" s="56"/>
      <c r="M51" s="56"/>
      <c r="N51" s="56"/>
      <c r="O51" s="57"/>
      <c r="P51" s="56">
        <f>IF(ISERROR(INDEX(財務諸表!$1:$1048576,MATCH($D51,財務諸表!$A:$A,0),P$1)),IF(ISERROR(INDEX(財務諸表!$1:$1048576,MATCH($E51,財務諸表!$A:$A,0),P$1)),0,INDEX(財務諸表!$1:$1048576,MATCH($E51,財務諸表!$A:$A,0),P$1)),IF(INDEX(財務諸表!$1:$1048576,MATCH($D51,財務諸表!$A:$A,0),P$1)="", IF(ISERROR(INDEX(財務諸表!$1:$1048576,MATCH($E51,財務諸表!$A:$A,0),P$1)),0,INDEX(財務諸表!$1:$1048576,MATCH($E51,財務諸表!$A:$A,0),P$1)), INDEX(財務諸表!$1:$1048576,MATCH($D51,財務諸表!$A:$A,0),P$1)))</f>
        <v>0</v>
      </c>
      <c r="Q51" s="56">
        <f>IF(ISERROR(INDEX(財務諸表!$1:$1048576,MATCH($D51,財務諸表!$A:$A,0),Q$1)),IF(ISERROR(INDEX(財務諸表!$1:$1048576,MATCH($E51,財務諸表!$A:$A,0),Q$1)),0,INDEX(財務諸表!$1:$1048576,MATCH($E51,財務諸表!$A:$A,0),Q$1)),IF(INDEX(財務諸表!$1:$1048576,MATCH($D51,財務諸表!$A:$A,0),Q$1)="", IF(ISERROR(INDEX(財務諸表!$1:$1048576,MATCH($E51,財務諸表!$A:$A,0),Q$1)),0,INDEX(財務諸表!$1:$1048576,MATCH($E51,財務諸表!$A:$A,0),Q$1)), INDEX(財務諸表!$1:$1048576,MATCH($D51,財務諸表!$A:$A,0),Q$1)))</f>
        <v>0</v>
      </c>
      <c r="R51" s="56">
        <f>IF(ISERROR(INDEX(財務諸表!$1:$1048576,MATCH($D51,財務諸表!$A:$A,0),R$1)),IF(ISERROR(INDEX(財務諸表!$1:$1048576,MATCH($E51,財務諸表!$A:$A,0),R$1)),0,INDEX(財務諸表!$1:$1048576,MATCH($E51,財務諸表!$A:$A,0),R$1)),IF(INDEX(財務諸表!$1:$1048576,MATCH($D51,財務諸表!$A:$A,0),R$1)="", IF(ISERROR(INDEX(財務諸表!$1:$1048576,MATCH($E51,財務諸表!$A:$A,0),R$1)),0,INDEX(財務諸表!$1:$1048576,MATCH($E51,財務諸表!$A:$A,0),R$1)), INDEX(財務諸表!$1:$1048576,MATCH($D51,財務諸表!$A:$A,0),R$1)))</f>
        <v>0</v>
      </c>
      <c r="S51" s="56">
        <f>IF(ISERROR(INDEX(財務諸表!$1:$1048576,MATCH($D51,財務諸表!$A:$A,0),S$1)),IF(ISERROR(INDEX(財務諸表!$1:$1048576,MATCH($E51,財務諸表!$A:$A,0),S$1)),0,INDEX(財務諸表!$1:$1048576,MATCH($E51,財務諸表!$A:$A,0),S$1)),IF(INDEX(財務諸表!$1:$1048576,MATCH($D51,財務諸表!$A:$A,0),S$1)="", IF(ISERROR(INDEX(財務諸表!$1:$1048576,MATCH($E51,財務諸表!$A:$A,0),S$1)),0,INDEX(財務諸表!$1:$1048576,MATCH($E51,財務諸表!$A:$A,0),S$1)), INDEX(財務諸表!$1:$1048576,MATCH($D51,財務諸表!$A:$A,0),S$1)))</f>
        <v>0</v>
      </c>
      <c r="T51" s="56">
        <f>IF(ISERROR(INDEX(財務諸表!$1:$1048576,MATCH($D51,財務諸表!$A:$A,0),T$1)),IF(ISERROR(INDEX(財務諸表!$1:$1048576,MATCH($E51,財務諸表!$A:$A,0),T$1)),0,INDEX(財務諸表!$1:$1048576,MATCH($E51,財務諸表!$A:$A,0),T$1)),IF(INDEX(財務諸表!$1:$1048576,MATCH($D51,財務諸表!$A:$A,0),T$1)="", IF(ISERROR(INDEX(財務諸表!$1:$1048576,MATCH($E51,財務諸表!$A:$A,0),T$1)),0,INDEX(財務諸表!$1:$1048576,MATCH($E51,財務諸表!$A:$A,0),T$1)), INDEX(財務諸表!$1:$1048576,MATCH($D51,財務諸表!$A:$A,0),T$1)))</f>
        <v>0</v>
      </c>
      <c r="U51" s="56">
        <f>IF(ISERROR(INDEX(財務諸表!$1:$1048576,MATCH($D51,財務諸表!$A:$A,0),U$1)),IF(ISERROR(INDEX(財務諸表!$1:$1048576,MATCH($E51,財務諸表!$A:$A,0),U$1)),0,INDEX(財務諸表!$1:$1048576,MATCH($E51,財務諸表!$A:$A,0),U$1)),IF(INDEX(財務諸表!$1:$1048576,MATCH($D51,財務諸表!$A:$A,0),U$1)="", IF(ISERROR(INDEX(財務諸表!$1:$1048576,MATCH($E51,財務諸表!$A:$A,0),U$1)),0,INDEX(財務諸表!$1:$1048576,MATCH($E51,財務諸表!$A:$A,0),U$1)), INDEX(財務諸表!$1:$1048576,MATCH($D51,財務諸表!$A:$A,0),U$1)))</f>
        <v>0</v>
      </c>
      <c r="V51" s="56">
        <f>IF(ISERROR(INDEX(財務諸表!$1:$1048576,MATCH($D51,財務諸表!$A:$A,0),V$1)),IF(ISERROR(INDEX(財務諸表!$1:$1048576,MATCH($E51,財務諸表!$A:$A,0),V$1)),0,INDEX(財務諸表!$1:$1048576,MATCH($E51,財務諸表!$A:$A,0),V$1)),IF(INDEX(財務諸表!$1:$1048576,MATCH($D51,財務諸表!$A:$A,0),V$1)="", IF(ISERROR(INDEX(財務諸表!$1:$1048576,MATCH($E51,財務諸表!$A:$A,0),V$1)),0,INDEX(財務諸表!$1:$1048576,MATCH($E51,財務諸表!$A:$A,0),V$1)), INDEX(財務諸表!$1:$1048576,MATCH($D51,財務諸表!$A:$A,0),V$1)))</f>
        <v>0</v>
      </c>
      <c r="W51" s="56">
        <f>IF(ISERROR(INDEX(財務諸表!$1:$1048576,MATCH($D51,財務諸表!$A:$A,0),W$1)),IF(ISERROR(INDEX(財務諸表!$1:$1048576,MATCH($E51,財務諸表!$A:$A,0),W$1)),0,INDEX(財務諸表!$1:$1048576,MATCH($E51,財務諸表!$A:$A,0),W$1)),IF(INDEX(財務諸表!$1:$1048576,MATCH($D51,財務諸表!$A:$A,0),W$1)="", IF(ISERROR(INDEX(財務諸表!$1:$1048576,MATCH($E51,財務諸表!$A:$A,0),W$1)),0,INDEX(財務諸表!$1:$1048576,MATCH($E51,財務諸表!$A:$A,0),W$1)), INDEX(財務諸表!$1:$1048576,MATCH($D51,財務諸表!$A:$A,0),W$1)))</f>
        <v>0</v>
      </c>
      <c r="X51" s="56">
        <f>IF(ISERROR(INDEX(財務諸表!$1:$1048576,MATCH($D51,財務諸表!$A:$A,0),X$1)),IF(ISERROR(INDEX(財務諸表!$1:$1048576,MATCH($E51,財務諸表!$A:$A,0),X$1)),0,INDEX(財務諸表!$1:$1048576,MATCH($E51,財務諸表!$A:$A,0),X$1)),IF(INDEX(財務諸表!$1:$1048576,MATCH($D51,財務諸表!$A:$A,0),X$1)="", IF(ISERROR(INDEX(財務諸表!$1:$1048576,MATCH($E51,財務諸表!$A:$A,0),X$1)),0,INDEX(財務諸表!$1:$1048576,MATCH($E51,財務諸表!$A:$A,0),X$1)), INDEX(財務諸表!$1:$1048576,MATCH($D51,財務諸表!$A:$A,0),X$1)))</f>
        <v>0</v>
      </c>
      <c r="Y51" s="56">
        <f>IF(ISERROR(INDEX(財務諸表!$1:$1048576,MATCH($D51,財務諸表!$A:$A,0),Y$1)),IF(ISERROR(INDEX(財務諸表!$1:$1048576,MATCH($E51,財務諸表!$A:$A,0),Y$1)),0,INDEX(財務諸表!$1:$1048576,MATCH($E51,財務諸表!$A:$A,0),Y$1)),IF(INDEX(財務諸表!$1:$1048576,MATCH($D51,財務諸表!$A:$A,0),Y$1)="", IF(ISERROR(INDEX(財務諸表!$1:$1048576,MATCH($E51,財務諸表!$A:$A,0),Y$1)),0,INDEX(財務諸表!$1:$1048576,MATCH($E51,財務諸表!$A:$A,0),Y$1)), INDEX(財務諸表!$1:$1048576,MATCH($D51,財務諸表!$A:$A,0),Y$1)))</f>
        <v>0</v>
      </c>
      <c r="Z51" s="56">
        <f>IF(ISERROR(INDEX(財務諸表!$1:$1048576,MATCH($D51,財務諸表!$A:$A,0),Z$1)),IF(ISERROR(INDEX(財務諸表!$1:$1048576,MATCH($E51,財務諸表!$A:$A,0),Z$1)),0,INDEX(財務諸表!$1:$1048576,MATCH($E51,財務諸表!$A:$A,0),Z$1)),IF(INDEX(財務諸表!$1:$1048576,MATCH($D51,財務諸表!$A:$A,0),Z$1)="", IF(ISERROR(INDEX(財務諸表!$1:$1048576,MATCH($E51,財務諸表!$A:$A,0),Z$1)),0,INDEX(財務諸表!$1:$1048576,MATCH($E51,財務諸表!$A:$A,0),Z$1)), INDEX(財務諸表!$1:$1048576,MATCH($D51,財務諸表!$A:$A,0),Z$1)))</f>
        <v>0</v>
      </c>
      <c r="AA51" s="56">
        <f>IF(ISERROR(INDEX(財務諸表!$1:$1048576,MATCH($D51,財務諸表!$A:$A,0),AA$1)),IF(ISERROR(INDEX(財務諸表!$1:$1048576,MATCH($E51,財務諸表!$A:$A,0),AA$1)),0,INDEX(財務諸表!$1:$1048576,MATCH($E51,財務諸表!$A:$A,0),AA$1)),IF(INDEX(財務諸表!$1:$1048576,MATCH($D51,財務諸表!$A:$A,0),AA$1)="", IF(ISERROR(INDEX(財務諸表!$1:$1048576,MATCH($E51,財務諸表!$A:$A,0),AA$1)),0,INDEX(財務諸表!$1:$1048576,MATCH($E51,財務諸表!$A:$A,0),AA$1)), INDEX(財務諸表!$1:$1048576,MATCH($D51,財務諸表!$A:$A,0),AA$1)))</f>
        <v>0</v>
      </c>
      <c r="AB51" s="56">
        <f>IF(ISERROR(INDEX(財務諸表!$1:$1048576,MATCH($D51,財務諸表!$A:$A,0),AB$1)),IF(ISERROR(INDEX(財務諸表!$1:$1048576,MATCH($E51,財務諸表!$A:$A,0),AB$1)),0,INDEX(財務諸表!$1:$1048576,MATCH($E51,財務諸表!$A:$A,0),AB$1)),IF(INDEX(財務諸表!$1:$1048576,MATCH($D51,財務諸表!$A:$A,0),AB$1)="", IF(ISERROR(INDEX(財務諸表!$1:$1048576,MATCH($E51,財務諸表!$A:$A,0),AB$1)),0,INDEX(財務諸表!$1:$1048576,MATCH($E51,財務諸表!$A:$A,0),AB$1)), INDEX(財務諸表!$1:$1048576,MATCH($D51,財務諸表!$A:$A,0),AB$1)))</f>
        <v>0</v>
      </c>
      <c r="AC51" s="56">
        <f>IF(ISERROR(INDEX(財務諸表!$1:$1048576,MATCH($D51,財務諸表!$A:$A,0),AC$1)),IF(ISERROR(INDEX(財務諸表!$1:$1048576,MATCH($E51,財務諸表!$A:$A,0),AC$1)),0,INDEX(財務諸表!$1:$1048576,MATCH($E51,財務諸表!$A:$A,0),AC$1)),IF(INDEX(財務諸表!$1:$1048576,MATCH($D51,財務諸表!$A:$A,0),AC$1)="", IF(ISERROR(INDEX(財務諸表!$1:$1048576,MATCH($E51,財務諸表!$A:$A,0),AC$1)),0,INDEX(財務諸表!$1:$1048576,MATCH($E51,財務諸表!$A:$A,0),AC$1)), INDEX(財務諸表!$1:$1048576,MATCH($D51,財務諸表!$A:$A,0),AC$1)))</f>
        <v>0</v>
      </c>
      <c r="AD51" s="56">
        <f>IF(ISERROR(INDEX(財務諸表!$1:$1048576,MATCH($D51,財務諸表!$A:$A,0),AD$1)),IF(ISERROR(INDEX(財務諸表!$1:$1048576,MATCH($E51,財務諸表!$A:$A,0),AD$1)),0,INDEX(財務諸表!$1:$1048576,MATCH($E51,財務諸表!$A:$A,0),AD$1)),IF(INDEX(財務諸表!$1:$1048576,MATCH($D51,財務諸表!$A:$A,0),AD$1)="", IF(ISERROR(INDEX(財務諸表!$1:$1048576,MATCH($E51,財務諸表!$A:$A,0),AD$1)),0,INDEX(財務諸表!$1:$1048576,MATCH($E51,財務諸表!$A:$A,0),AD$1)), INDEX(財務諸表!$1:$1048576,MATCH($D51,財務諸表!$A:$A,0),AD$1)))</f>
        <v>0</v>
      </c>
      <c r="AE51" s="56">
        <f>IF(ISERROR(INDEX(財務諸表!$1:$1048576,MATCH($D51,財務諸表!$A:$A,0),AE$1)),IF(ISERROR(INDEX(財務諸表!$1:$1048576,MATCH($E51,財務諸表!$A:$A,0),AE$1)),0,INDEX(財務諸表!$1:$1048576,MATCH($E51,財務諸表!$A:$A,0),AE$1)),IF(INDEX(財務諸表!$1:$1048576,MATCH($D51,財務諸表!$A:$A,0),AE$1)="", IF(ISERROR(INDEX(財務諸表!$1:$1048576,MATCH($E51,財務諸表!$A:$A,0),AE$1)),0,INDEX(財務諸表!$1:$1048576,MATCH($E51,財務諸表!$A:$A,0),AE$1)), INDEX(財務諸表!$1:$1048576,MATCH($D51,財務諸表!$A:$A,0),AE$1)))</f>
        <v>0</v>
      </c>
      <c r="AF51" s="56">
        <f>IF(ISERROR(INDEX(財務諸表!$1:$1048576,MATCH($D51,財務諸表!$A:$A,0),AF$1)),IF(ISERROR(INDEX(財務諸表!$1:$1048576,MATCH($E51,財務諸表!$A:$A,0),AF$1)),0,INDEX(財務諸表!$1:$1048576,MATCH($E51,財務諸表!$A:$A,0),AF$1)),IF(INDEX(財務諸表!$1:$1048576,MATCH($D51,財務諸表!$A:$A,0),AF$1)="", IF(ISERROR(INDEX(財務諸表!$1:$1048576,MATCH($E51,財務諸表!$A:$A,0),AF$1)),0,INDEX(財務諸表!$1:$1048576,MATCH($E51,財務諸表!$A:$A,0),AF$1)), INDEX(財務諸表!$1:$1048576,MATCH($D51,財務諸表!$A:$A,0),AF$1)))</f>
        <v>0</v>
      </c>
      <c r="AG51" s="56">
        <f>IF(ISERROR(INDEX(財務諸表!$1:$1048576,MATCH($D51,財務諸表!$A:$A,0),AG$1)),IF(ISERROR(INDEX(財務諸表!$1:$1048576,MATCH($E51,財務諸表!$A:$A,0),AG$1)),0,INDEX(財務諸表!$1:$1048576,MATCH($E51,財務諸表!$A:$A,0),AG$1)),IF(INDEX(財務諸表!$1:$1048576,MATCH($D51,財務諸表!$A:$A,0),AG$1)="", IF(ISERROR(INDEX(財務諸表!$1:$1048576,MATCH($E51,財務諸表!$A:$A,0),AG$1)),0,INDEX(財務諸表!$1:$1048576,MATCH($E51,財務諸表!$A:$A,0),AG$1)), INDEX(財務諸表!$1:$1048576,MATCH($D51,財務諸表!$A:$A,0),AG$1)))</f>
        <v>0</v>
      </c>
      <c r="AH51" s="56">
        <f>IF(ISERROR(INDEX(財務諸表!$1:$1048576,MATCH($D51,財務諸表!$A:$A,0),AH$1)),IF(ISERROR(INDEX(財務諸表!$1:$1048576,MATCH($E51,財務諸表!$A:$A,0),AH$1)),0,INDEX(財務諸表!$1:$1048576,MATCH($E51,財務諸表!$A:$A,0),AH$1)),IF(INDEX(財務諸表!$1:$1048576,MATCH($D51,財務諸表!$A:$A,0),AH$1)="", IF(ISERROR(INDEX(財務諸表!$1:$1048576,MATCH($E51,財務諸表!$A:$A,0),AH$1)),0,INDEX(財務諸表!$1:$1048576,MATCH($E51,財務諸表!$A:$A,0),AH$1)), INDEX(財務諸表!$1:$1048576,MATCH($D51,財務諸表!$A:$A,0),AH$1)))</f>
        <v>0</v>
      </c>
      <c r="AI51" s="56">
        <f>IF(ISERROR(INDEX(財務諸表!$1:$1048576,MATCH($D51,財務諸表!$A:$A,0),AI$1)),IF(ISERROR(INDEX(財務諸表!$1:$1048576,MATCH($E51,財務諸表!$A:$A,0),AI$1)),0,INDEX(財務諸表!$1:$1048576,MATCH($E51,財務諸表!$A:$A,0),AI$1)),IF(INDEX(財務諸表!$1:$1048576,MATCH($D51,財務諸表!$A:$A,0),AI$1)="", IF(ISERROR(INDEX(財務諸表!$1:$1048576,MATCH($E51,財務諸表!$A:$A,0),AI$1)),0,INDEX(財務諸表!$1:$1048576,MATCH($E51,財務諸表!$A:$A,0),AI$1)), INDEX(財務諸表!$1:$1048576,MATCH($D51,財務諸表!$A:$A,0),AI$1)))</f>
        <v>0</v>
      </c>
      <c r="AJ51" s="56">
        <f>IF(ISERROR(INDEX(財務諸表!$1:$1048576,MATCH($D51,財務諸表!$A:$A,0),AJ$1)),IF(ISERROR(INDEX(財務諸表!$1:$1048576,MATCH($E51,財務諸表!$A:$A,0),AJ$1)),0,INDEX(財務諸表!$1:$1048576,MATCH($E51,財務諸表!$A:$A,0),AJ$1)),IF(INDEX(財務諸表!$1:$1048576,MATCH($D51,財務諸表!$A:$A,0),AJ$1)="", IF(ISERROR(INDEX(財務諸表!$1:$1048576,MATCH($E51,財務諸表!$A:$A,0),AJ$1)),0,INDEX(財務諸表!$1:$1048576,MATCH($E51,財務諸表!$A:$A,0),AJ$1)), INDEX(財務諸表!$1:$1048576,MATCH($D51,財務諸表!$A:$A,0),AJ$1)))</f>
        <v>0</v>
      </c>
      <c r="AK51" s="56"/>
    </row>
    <row r="52" spans="1:37" s="54" customFormat="1">
      <c r="A52" s="53"/>
      <c r="C52" s="55" t="s">
        <v>356</v>
      </c>
      <c r="D52" s="80" t="s">
        <v>356</v>
      </c>
      <c r="E52" s="55" t="s">
        <v>356</v>
      </c>
      <c r="F52" s="56" t="s">
        <v>356</v>
      </c>
      <c r="G52" s="56" t="s">
        <v>356</v>
      </c>
      <c r="H52" s="56" t="s">
        <v>356</v>
      </c>
      <c r="I52" s="56" t="s">
        <v>356</v>
      </c>
      <c r="J52" s="56" t="s">
        <v>356</v>
      </c>
      <c r="K52" s="56" t="s">
        <v>356</v>
      </c>
      <c r="L52" s="56"/>
      <c r="M52" s="56"/>
      <c r="N52" s="56"/>
      <c r="O52" s="57"/>
      <c r="P52" s="56" t="s">
        <v>356</v>
      </c>
      <c r="Q52" s="56" t="s">
        <v>356</v>
      </c>
      <c r="R52" s="56" t="s">
        <v>356</v>
      </c>
      <c r="S52" s="56" t="s">
        <v>356</v>
      </c>
      <c r="T52" s="56" t="s">
        <v>356</v>
      </c>
      <c r="U52" s="56" t="s">
        <v>356</v>
      </c>
      <c r="V52" s="56" t="s">
        <v>356</v>
      </c>
      <c r="W52" s="56" t="s">
        <v>356</v>
      </c>
      <c r="X52" s="56" t="s">
        <v>356</v>
      </c>
      <c r="Y52" s="56" t="s">
        <v>356</v>
      </c>
      <c r="Z52" s="56" t="s">
        <v>356</v>
      </c>
      <c r="AA52" s="56" t="s">
        <v>356</v>
      </c>
      <c r="AB52" s="56" t="s">
        <v>356</v>
      </c>
      <c r="AC52" s="56" t="s">
        <v>356</v>
      </c>
      <c r="AD52" s="56" t="s">
        <v>356</v>
      </c>
      <c r="AE52" s="56" t="s">
        <v>356</v>
      </c>
      <c r="AF52" s="56" t="s">
        <v>356</v>
      </c>
      <c r="AG52" s="56" t="s">
        <v>356</v>
      </c>
      <c r="AH52" s="56" t="s">
        <v>356</v>
      </c>
      <c r="AI52" s="56" t="s">
        <v>356</v>
      </c>
      <c r="AJ52" s="56" t="s">
        <v>356</v>
      </c>
      <c r="AK52" s="56"/>
    </row>
    <row r="53" spans="1:37" s="54" customFormat="1">
      <c r="A53" s="53"/>
      <c r="C53" s="55" t="s">
        <v>356</v>
      </c>
      <c r="D53" s="80" t="s">
        <v>356</v>
      </c>
      <c r="E53" s="55" t="s">
        <v>356</v>
      </c>
      <c r="F53" s="56" t="s">
        <v>356</v>
      </c>
      <c r="G53" s="56" t="s">
        <v>356</v>
      </c>
      <c r="H53" s="56" t="s">
        <v>356</v>
      </c>
      <c r="I53" s="56" t="s">
        <v>356</v>
      </c>
      <c r="J53" s="56" t="s">
        <v>356</v>
      </c>
      <c r="K53" s="56" t="s">
        <v>356</v>
      </c>
      <c r="L53" s="56"/>
      <c r="M53" s="56"/>
      <c r="N53" s="56"/>
      <c r="O53" s="57"/>
      <c r="P53" s="56" t="s">
        <v>356</v>
      </c>
      <c r="Q53" s="56" t="s">
        <v>356</v>
      </c>
      <c r="R53" s="56" t="s">
        <v>356</v>
      </c>
      <c r="S53" s="56" t="s">
        <v>356</v>
      </c>
      <c r="T53" s="56" t="s">
        <v>356</v>
      </c>
      <c r="U53" s="56" t="s">
        <v>356</v>
      </c>
      <c r="V53" s="56" t="s">
        <v>356</v>
      </c>
      <c r="W53" s="56" t="s">
        <v>356</v>
      </c>
      <c r="X53" s="56" t="s">
        <v>356</v>
      </c>
      <c r="Y53" s="56" t="s">
        <v>356</v>
      </c>
      <c r="Z53" s="56" t="s">
        <v>356</v>
      </c>
      <c r="AA53" s="56" t="s">
        <v>356</v>
      </c>
      <c r="AB53" s="56" t="s">
        <v>356</v>
      </c>
      <c r="AC53" s="56" t="s">
        <v>356</v>
      </c>
      <c r="AD53" s="56" t="s">
        <v>356</v>
      </c>
      <c r="AE53" s="56" t="s">
        <v>356</v>
      </c>
      <c r="AF53" s="56" t="s">
        <v>356</v>
      </c>
      <c r="AG53" s="56" t="s">
        <v>356</v>
      </c>
      <c r="AH53" s="56" t="s">
        <v>356</v>
      </c>
      <c r="AI53" s="56" t="s">
        <v>356</v>
      </c>
      <c r="AJ53" s="56" t="s">
        <v>356</v>
      </c>
      <c r="AK53" s="56"/>
    </row>
    <row r="54" spans="1:37" s="54" customFormat="1">
      <c r="A54" s="53"/>
      <c r="C54" s="55" t="s">
        <v>356</v>
      </c>
      <c r="D54" s="80" t="s">
        <v>356</v>
      </c>
      <c r="E54" s="55" t="s">
        <v>356</v>
      </c>
      <c r="F54" s="56" t="s">
        <v>356</v>
      </c>
      <c r="G54" s="56" t="s">
        <v>356</v>
      </c>
      <c r="H54" s="56" t="s">
        <v>356</v>
      </c>
      <c r="I54" s="56" t="s">
        <v>356</v>
      </c>
      <c r="J54" s="56" t="s">
        <v>356</v>
      </c>
      <c r="K54" s="56" t="s">
        <v>356</v>
      </c>
      <c r="L54" s="56"/>
      <c r="M54" s="56"/>
      <c r="N54" s="56"/>
      <c r="O54" s="57"/>
      <c r="P54" s="56" t="s">
        <v>356</v>
      </c>
      <c r="Q54" s="56" t="s">
        <v>356</v>
      </c>
      <c r="R54" s="56" t="s">
        <v>356</v>
      </c>
      <c r="S54" s="56" t="s">
        <v>356</v>
      </c>
      <c r="T54" s="56" t="s">
        <v>356</v>
      </c>
      <c r="U54" s="56" t="s">
        <v>356</v>
      </c>
      <c r="V54" s="56" t="s">
        <v>356</v>
      </c>
      <c r="W54" s="56" t="s">
        <v>356</v>
      </c>
      <c r="X54" s="56" t="s">
        <v>356</v>
      </c>
      <c r="Y54" s="56" t="s">
        <v>356</v>
      </c>
      <c r="Z54" s="56" t="s">
        <v>356</v>
      </c>
      <c r="AA54" s="56" t="s">
        <v>356</v>
      </c>
      <c r="AB54" s="56" t="s">
        <v>356</v>
      </c>
      <c r="AC54" s="56" t="s">
        <v>356</v>
      </c>
      <c r="AD54" s="56" t="s">
        <v>356</v>
      </c>
      <c r="AE54" s="56" t="s">
        <v>356</v>
      </c>
      <c r="AF54" s="56" t="s">
        <v>356</v>
      </c>
      <c r="AG54" s="56" t="s">
        <v>356</v>
      </c>
      <c r="AH54" s="56" t="s">
        <v>356</v>
      </c>
      <c r="AI54" s="56" t="s">
        <v>356</v>
      </c>
      <c r="AJ54" s="56" t="s">
        <v>356</v>
      </c>
      <c r="AK54" s="56"/>
    </row>
    <row r="55" spans="1:37" s="58" customFormat="1">
      <c r="A55" s="53"/>
      <c r="C55" s="59" t="s">
        <v>356</v>
      </c>
      <c r="D55" s="81" t="s">
        <v>356</v>
      </c>
      <c r="E55" s="59" t="s">
        <v>356</v>
      </c>
      <c r="F55" s="60" t="s">
        <v>356</v>
      </c>
      <c r="G55" s="60" t="s">
        <v>356</v>
      </c>
      <c r="H55" s="60" t="s">
        <v>356</v>
      </c>
      <c r="I55" s="60" t="s">
        <v>356</v>
      </c>
      <c r="J55" s="60" t="s">
        <v>356</v>
      </c>
      <c r="K55" s="60" t="s">
        <v>356</v>
      </c>
      <c r="L55" s="60"/>
      <c r="M55" s="60"/>
      <c r="N55" s="60"/>
      <c r="O55" s="61"/>
      <c r="P55" s="60" t="s">
        <v>356</v>
      </c>
      <c r="Q55" s="60" t="s">
        <v>356</v>
      </c>
      <c r="R55" s="60" t="s">
        <v>356</v>
      </c>
      <c r="S55" s="60" t="s">
        <v>356</v>
      </c>
      <c r="T55" s="60" t="s">
        <v>356</v>
      </c>
      <c r="U55" s="60" t="s">
        <v>356</v>
      </c>
      <c r="V55" s="60" t="s">
        <v>356</v>
      </c>
      <c r="W55" s="60" t="s">
        <v>356</v>
      </c>
      <c r="X55" s="60" t="s">
        <v>356</v>
      </c>
      <c r="Y55" s="60" t="s">
        <v>356</v>
      </c>
      <c r="Z55" s="60" t="s">
        <v>356</v>
      </c>
      <c r="AA55" s="60" t="s">
        <v>356</v>
      </c>
      <c r="AB55" s="60" t="s">
        <v>356</v>
      </c>
      <c r="AC55" s="60" t="s">
        <v>356</v>
      </c>
      <c r="AD55" s="60" t="s">
        <v>356</v>
      </c>
      <c r="AE55" s="60" t="s">
        <v>356</v>
      </c>
      <c r="AF55" s="60" t="s">
        <v>356</v>
      </c>
      <c r="AG55" s="60" t="s">
        <v>356</v>
      </c>
      <c r="AH55" s="60" t="s">
        <v>356</v>
      </c>
      <c r="AI55" s="60" t="s">
        <v>356</v>
      </c>
      <c r="AJ55" s="60" t="s">
        <v>356</v>
      </c>
      <c r="AK55" s="60"/>
    </row>
    <row r="56" spans="1:37" s="54" customFormat="1">
      <c r="A56" s="53"/>
      <c r="C56" s="55" t="s">
        <v>372</v>
      </c>
      <c r="D56" s="54" t="s">
        <v>356</v>
      </c>
      <c r="E56" s="55" t="s">
        <v>356</v>
      </c>
      <c r="F56" s="56" t="s">
        <v>356</v>
      </c>
      <c r="G56" s="56" t="s">
        <v>356</v>
      </c>
      <c r="H56" s="56" t="s">
        <v>356</v>
      </c>
      <c r="I56" s="56" t="s">
        <v>356</v>
      </c>
      <c r="J56" s="56" t="s">
        <v>356</v>
      </c>
      <c r="K56" s="56" t="s">
        <v>356</v>
      </c>
      <c r="L56" s="56"/>
      <c r="M56" s="56"/>
      <c r="N56" s="56"/>
      <c r="O56" s="57"/>
      <c r="P56" s="56" t="s">
        <v>356</v>
      </c>
      <c r="Q56" s="56" t="s">
        <v>356</v>
      </c>
      <c r="R56" s="56" t="s">
        <v>356</v>
      </c>
      <c r="S56" s="56" t="s">
        <v>356</v>
      </c>
      <c r="T56" s="56" t="s">
        <v>356</v>
      </c>
      <c r="U56" s="56" t="s">
        <v>356</v>
      </c>
      <c r="V56" s="56" t="s">
        <v>356</v>
      </c>
      <c r="W56" s="56" t="s">
        <v>356</v>
      </c>
      <c r="X56" s="56" t="s">
        <v>356</v>
      </c>
      <c r="Y56" s="56" t="s">
        <v>356</v>
      </c>
      <c r="Z56" s="56" t="s">
        <v>356</v>
      </c>
      <c r="AA56" s="56" t="s">
        <v>356</v>
      </c>
      <c r="AB56" s="56" t="s">
        <v>356</v>
      </c>
      <c r="AC56" s="56" t="s">
        <v>356</v>
      </c>
      <c r="AD56" s="56" t="s">
        <v>356</v>
      </c>
      <c r="AE56" s="56" t="s">
        <v>356</v>
      </c>
      <c r="AF56" s="56" t="s">
        <v>356</v>
      </c>
      <c r="AG56" s="56" t="s">
        <v>356</v>
      </c>
      <c r="AH56" s="56" t="s">
        <v>356</v>
      </c>
      <c r="AI56" s="56" t="s">
        <v>356</v>
      </c>
      <c r="AJ56" s="56" t="s">
        <v>356</v>
      </c>
      <c r="AK56" s="56"/>
    </row>
    <row r="57" spans="1:37" s="54" customFormat="1">
      <c r="A57" s="53"/>
      <c r="C57" s="55" t="s">
        <v>356</v>
      </c>
      <c r="D57" s="54" t="s">
        <v>356</v>
      </c>
      <c r="E57" s="55" t="s">
        <v>356</v>
      </c>
      <c r="F57" s="56" t="s">
        <v>356</v>
      </c>
      <c r="G57" s="56" t="s">
        <v>356</v>
      </c>
      <c r="H57" s="56" t="s">
        <v>356</v>
      </c>
      <c r="I57" s="56" t="s">
        <v>356</v>
      </c>
      <c r="J57" s="56" t="s">
        <v>356</v>
      </c>
      <c r="K57" s="56" t="s">
        <v>356</v>
      </c>
      <c r="L57" s="56"/>
      <c r="M57" s="56"/>
      <c r="N57" s="56"/>
      <c r="O57" s="57"/>
      <c r="P57" s="56" t="s">
        <v>356</v>
      </c>
      <c r="Q57" s="56" t="s">
        <v>356</v>
      </c>
      <c r="R57" s="56" t="s">
        <v>356</v>
      </c>
      <c r="S57" s="56" t="s">
        <v>356</v>
      </c>
      <c r="T57" s="56" t="s">
        <v>356</v>
      </c>
      <c r="U57" s="56" t="s">
        <v>356</v>
      </c>
      <c r="V57" s="56" t="s">
        <v>356</v>
      </c>
      <c r="W57" s="56" t="s">
        <v>356</v>
      </c>
      <c r="X57" s="56" t="s">
        <v>356</v>
      </c>
      <c r="Y57" s="56" t="s">
        <v>356</v>
      </c>
      <c r="Z57" s="56" t="s">
        <v>356</v>
      </c>
      <c r="AA57" s="56" t="s">
        <v>356</v>
      </c>
      <c r="AB57" s="56" t="s">
        <v>356</v>
      </c>
      <c r="AC57" s="56" t="s">
        <v>356</v>
      </c>
      <c r="AD57" s="56" t="s">
        <v>356</v>
      </c>
      <c r="AE57" s="56" t="s">
        <v>356</v>
      </c>
      <c r="AF57" s="56" t="s">
        <v>356</v>
      </c>
      <c r="AG57" s="56" t="s">
        <v>356</v>
      </c>
      <c r="AH57" s="56" t="s">
        <v>356</v>
      </c>
      <c r="AI57" s="56" t="s">
        <v>356</v>
      </c>
      <c r="AJ57" s="56" t="s">
        <v>356</v>
      </c>
      <c r="AK57" s="56"/>
    </row>
    <row r="58" spans="1:37" s="54" customFormat="1">
      <c r="A58" s="53"/>
      <c r="C58" s="55" t="s">
        <v>356</v>
      </c>
      <c r="D58" s="54" t="s">
        <v>356</v>
      </c>
      <c r="E58" s="55" t="s">
        <v>356</v>
      </c>
      <c r="F58" s="56" t="s">
        <v>356</v>
      </c>
      <c r="G58" s="56" t="s">
        <v>356</v>
      </c>
      <c r="H58" s="56" t="s">
        <v>356</v>
      </c>
      <c r="I58" s="56" t="s">
        <v>356</v>
      </c>
      <c r="J58" s="56" t="s">
        <v>356</v>
      </c>
      <c r="K58" s="56" t="s">
        <v>356</v>
      </c>
      <c r="L58" s="56"/>
      <c r="M58" s="56"/>
      <c r="N58" s="56"/>
      <c r="O58" s="57"/>
      <c r="P58" s="56" t="s">
        <v>356</v>
      </c>
      <c r="Q58" s="56" t="s">
        <v>356</v>
      </c>
      <c r="R58" s="56" t="s">
        <v>356</v>
      </c>
      <c r="S58" s="56" t="s">
        <v>356</v>
      </c>
      <c r="T58" s="56" t="s">
        <v>356</v>
      </c>
      <c r="U58" s="56" t="s">
        <v>356</v>
      </c>
      <c r="V58" s="56" t="s">
        <v>356</v>
      </c>
      <c r="W58" s="56" t="s">
        <v>356</v>
      </c>
      <c r="X58" s="56" t="s">
        <v>356</v>
      </c>
      <c r="Y58" s="56" t="s">
        <v>356</v>
      </c>
      <c r="Z58" s="56" t="s">
        <v>356</v>
      </c>
      <c r="AA58" s="56" t="s">
        <v>356</v>
      </c>
      <c r="AB58" s="56" t="s">
        <v>356</v>
      </c>
      <c r="AC58" s="56" t="s">
        <v>356</v>
      </c>
      <c r="AD58" s="56" t="s">
        <v>356</v>
      </c>
      <c r="AE58" s="56" t="s">
        <v>356</v>
      </c>
      <c r="AF58" s="56" t="s">
        <v>356</v>
      </c>
      <c r="AG58" s="56" t="s">
        <v>356</v>
      </c>
      <c r="AH58" s="56" t="s">
        <v>356</v>
      </c>
      <c r="AI58" s="56" t="s">
        <v>356</v>
      </c>
      <c r="AJ58" s="56" t="s">
        <v>356</v>
      </c>
      <c r="AK58" s="56"/>
    </row>
    <row r="59" spans="1:37" s="54" customFormat="1">
      <c r="A59" s="53"/>
      <c r="C59" s="55" t="s">
        <v>356</v>
      </c>
      <c r="D59" s="54" t="s">
        <v>356</v>
      </c>
      <c r="E59" s="55" t="s">
        <v>356</v>
      </c>
      <c r="F59" s="56" t="s">
        <v>356</v>
      </c>
      <c r="G59" s="56" t="s">
        <v>356</v>
      </c>
      <c r="H59" s="56" t="s">
        <v>356</v>
      </c>
      <c r="I59" s="56" t="s">
        <v>356</v>
      </c>
      <c r="J59" s="56" t="s">
        <v>356</v>
      </c>
      <c r="K59" s="56" t="s">
        <v>356</v>
      </c>
      <c r="L59" s="56"/>
      <c r="M59" s="56"/>
      <c r="N59" s="56"/>
      <c r="O59" s="57"/>
      <c r="P59" s="56" t="s">
        <v>356</v>
      </c>
      <c r="Q59" s="56" t="s">
        <v>356</v>
      </c>
      <c r="R59" s="56" t="s">
        <v>356</v>
      </c>
      <c r="S59" s="56" t="s">
        <v>356</v>
      </c>
      <c r="T59" s="56" t="s">
        <v>356</v>
      </c>
      <c r="U59" s="56" t="s">
        <v>356</v>
      </c>
      <c r="V59" s="56" t="s">
        <v>356</v>
      </c>
      <c r="W59" s="56" t="s">
        <v>356</v>
      </c>
      <c r="X59" s="56" t="s">
        <v>356</v>
      </c>
      <c r="Y59" s="56" t="s">
        <v>356</v>
      </c>
      <c r="Z59" s="56" t="s">
        <v>356</v>
      </c>
      <c r="AA59" s="56" t="s">
        <v>356</v>
      </c>
      <c r="AB59" s="56" t="s">
        <v>356</v>
      </c>
      <c r="AC59" s="56" t="s">
        <v>356</v>
      </c>
      <c r="AD59" s="56" t="s">
        <v>356</v>
      </c>
      <c r="AE59" s="56" t="s">
        <v>356</v>
      </c>
      <c r="AF59" s="56" t="s">
        <v>356</v>
      </c>
      <c r="AG59" s="56" t="s">
        <v>356</v>
      </c>
      <c r="AH59" s="56" t="s">
        <v>356</v>
      </c>
      <c r="AI59" s="56" t="s">
        <v>356</v>
      </c>
      <c r="AJ59" s="56" t="s">
        <v>356</v>
      </c>
      <c r="AK59" s="56"/>
    </row>
    <row r="60" spans="1:37" s="54" customFormat="1">
      <c r="A60" s="53"/>
      <c r="C60" s="55" t="s">
        <v>356</v>
      </c>
      <c r="D60" s="54" t="s">
        <v>356</v>
      </c>
      <c r="E60" s="55" t="s">
        <v>356</v>
      </c>
      <c r="F60" s="56" t="s">
        <v>356</v>
      </c>
      <c r="G60" s="56" t="s">
        <v>356</v>
      </c>
      <c r="H60" s="56" t="s">
        <v>356</v>
      </c>
      <c r="I60" s="56" t="s">
        <v>356</v>
      </c>
      <c r="J60" s="56" t="s">
        <v>356</v>
      </c>
      <c r="K60" s="56" t="s">
        <v>356</v>
      </c>
      <c r="L60" s="56"/>
      <c r="M60" s="56"/>
      <c r="N60" s="56"/>
      <c r="O60" s="57"/>
      <c r="P60" s="56" t="s">
        <v>356</v>
      </c>
      <c r="Q60" s="56" t="s">
        <v>356</v>
      </c>
      <c r="R60" s="56" t="s">
        <v>356</v>
      </c>
      <c r="S60" s="56" t="s">
        <v>356</v>
      </c>
      <c r="T60" s="56" t="s">
        <v>356</v>
      </c>
      <c r="U60" s="56" t="s">
        <v>356</v>
      </c>
      <c r="V60" s="56" t="s">
        <v>356</v>
      </c>
      <c r="W60" s="56" t="s">
        <v>356</v>
      </c>
      <c r="X60" s="56" t="s">
        <v>356</v>
      </c>
      <c r="Y60" s="56" t="s">
        <v>356</v>
      </c>
      <c r="Z60" s="56" t="s">
        <v>356</v>
      </c>
      <c r="AA60" s="56" t="s">
        <v>356</v>
      </c>
      <c r="AB60" s="56" t="s">
        <v>356</v>
      </c>
      <c r="AC60" s="56" t="s">
        <v>356</v>
      </c>
      <c r="AD60" s="56" t="s">
        <v>356</v>
      </c>
      <c r="AE60" s="56" t="s">
        <v>356</v>
      </c>
      <c r="AF60" s="56" t="s">
        <v>356</v>
      </c>
      <c r="AG60" s="56" t="s">
        <v>356</v>
      </c>
      <c r="AH60" s="56" t="s">
        <v>356</v>
      </c>
      <c r="AI60" s="56" t="s">
        <v>356</v>
      </c>
      <c r="AJ60" s="56" t="s">
        <v>356</v>
      </c>
      <c r="AK60" s="56"/>
    </row>
    <row r="61" spans="1:37" s="58" customFormat="1">
      <c r="A61" s="53"/>
      <c r="C61" s="59" t="s">
        <v>356</v>
      </c>
      <c r="D61" s="58" t="s">
        <v>356</v>
      </c>
      <c r="E61" s="59" t="s">
        <v>356</v>
      </c>
      <c r="F61" s="60" t="s">
        <v>356</v>
      </c>
      <c r="G61" s="60" t="s">
        <v>356</v>
      </c>
      <c r="H61" s="60" t="s">
        <v>356</v>
      </c>
      <c r="I61" s="60" t="s">
        <v>356</v>
      </c>
      <c r="J61" s="60" t="s">
        <v>356</v>
      </c>
      <c r="K61" s="60" t="s">
        <v>356</v>
      </c>
      <c r="L61" s="60"/>
      <c r="M61" s="60"/>
      <c r="N61" s="60"/>
      <c r="O61" s="61"/>
      <c r="P61" s="60" t="s">
        <v>356</v>
      </c>
      <c r="Q61" s="60" t="s">
        <v>356</v>
      </c>
      <c r="R61" s="60" t="s">
        <v>356</v>
      </c>
      <c r="S61" s="60" t="s">
        <v>356</v>
      </c>
      <c r="T61" s="60" t="s">
        <v>356</v>
      </c>
      <c r="U61" s="60" t="s">
        <v>356</v>
      </c>
      <c r="V61" s="60" t="s">
        <v>356</v>
      </c>
      <c r="W61" s="60" t="s">
        <v>356</v>
      </c>
      <c r="X61" s="60" t="s">
        <v>356</v>
      </c>
      <c r="Y61" s="60" t="s">
        <v>356</v>
      </c>
      <c r="Z61" s="60" t="s">
        <v>356</v>
      </c>
      <c r="AA61" s="60" t="s">
        <v>356</v>
      </c>
      <c r="AB61" s="60" t="s">
        <v>356</v>
      </c>
      <c r="AC61" s="60" t="s">
        <v>356</v>
      </c>
      <c r="AD61" s="60" t="s">
        <v>356</v>
      </c>
      <c r="AE61" s="60" t="s">
        <v>356</v>
      </c>
      <c r="AF61" s="60" t="s">
        <v>356</v>
      </c>
      <c r="AG61" s="60" t="s">
        <v>356</v>
      </c>
      <c r="AH61" s="60" t="s">
        <v>356</v>
      </c>
      <c r="AI61" s="60" t="s">
        <v>356</v>
      </c>
      <c r="AJ61" s="60" t="s">
        <v>356</v>
      </c>
      <c r="AK61" s="60"/>
    </row>
    <row r="63" spans="1:37" ht="14.5" customHeight="1"/>
    <row r="64" spans="1:37"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4.5" customHeight="1"/>
    <row r="96" ht="14.5" customHeight="1"/>
    <row r="97" ht="14.5" customHeight="1"/>
    <row r="98" ht="14.5" customHeight="1"/>
    <row r="99" ht="14.5" customHeight="1"/>
  </sheetData>
  <phoneticPr fontId="3"/>
  <conditionalFormatting sqref="P1:AJ1048576">
    <cfRule type="expression" dxfId="1" priority="11">
      <formula>P$4="FY"</formula>
    </cfRule>
    <cfRule type="expression" dxfId="0" priority="12">
      <formula>P$4=0</formula>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261DC-9DB8-4898-B057-600699CB3CF1}">
  <dimension ref="A1:AE693"/>
  <sheetViews>
    <sheetView showGridLines="0" workbookViewId="0">
      <pane xSplit="2" ySplit="4" topLeftCell="C5" activePane="bottomRight" state="frozen"/>
      <selection pane="topRight" activeCell="C1" sqref="C1"/>
      <selection pane="bottomLeft" activeCell="A5" sqref="A5"/>
      <selection pane="bottomRight" activeCell="I25" sqref="I25"/>
    </sheetView>
  </sheetViews>
  <sheetFormatPr defaultRowHeight="13.5"/>
  <cols>
    <col min="1" max="1" width="13.33203125" customWidth="1"/>
    <col min="2" max="2" width="18.83203125" customWidth="1"/>
    <col min="3" max="3" width="9.08203125" bestFit="1" customWidth="1"/>
    <col min="10" max="10" width="9.08203125" bestFit="1" customWidth="1"/>
  </cols>
  <sheetData>
    <row r="1" spans="1:31" ht="15">
      <c r="A1" s="151" t="s">
        <v>540</v>
      </c>
      <c r="B1" s="151"/>
      <c r="C1" s="151"/>
      <c r="D1" s="151"/>
      <c r="E1" s="151"/>
      <c r="F1" s="151"/>
      <c r="G1" s="151"/>
      <c r="H1" s="151"/>
      <c r="I1" s="151"/>
      <c r="J1" s="151"/>
      <c r="K1" s="151"/>
      <c r="L1" s="151"/>
      <c r="M1" s="151"/>
      <c r="N1" s="151"/>
      <c r="O1" s="151"/>
      <c r="P1" s="151"/>
      <c r="Q1" s="151"/>
      <c r="R1" s="151"/>
      <c r="S1" s="151"/>
      <c r="T1" s="151"/>
      <c r="U1" s="151"/>
      <c r="V1" s="151"/>
      <c r="W1" s="149"/>
      <c r="X1" s="149"/>
      <c r="Y1" s="149"/>
      <c r="Z1" s="149"/>
      <c r="AA1" s="149"/>
      <c r="AB1" s="149"/>
      <c r="AC1" s="149"/>
      <c r="AD1" s="149"/>
      <c r="AE1" s="149"/>
    </row>
    <row r="2" spans="1:31" ht="15">
      <c r="A2" s="151"/>
      <c r="B2" s="151"/>
      <c r="C2" s="140" t="s">
        <v>490</v>
      </c>
      <c r="D2" s="140" t="s">
        <v>489</v>
      </c>
      <c r="E2" s="140" t="s">
        <v>488</v>
      </c>
      <c r="F2" s="140" t="s">
        <v>444</v>
      </c>
      <c r="G2" s="140" t="s">
        <v>440</v>
      </c>
      <c r="H2" s="140" t="s">
        <v>441</v>
      </c>
      <c r="I2" s="140" t="s">
        <v>442</v>
      </c>
      <c r="J2" s="140" t="s">
        <v>491</v>
      </c>
      <c r="K2" s="151"/>
      <c r="L2" s="151"/>
      <c r="M2" s="151"/>
      <c r="N2" s="151"/>
      <c r="O2" s="151"/>
      <c r="P2" s="151"/>
      <c r="Q2" s="151"/>
      <c r="R2" s="151"/>
      <c r="S2" s="151"/>
      <c r="T2" s="151"/>
      <c r="U2" s="151"/>
      <c r="V2" s="151"/>
      <c r="W2" s="149"/>
      <c r="X2" s="149"/>
      <c r="Y2" s="149"/>
      <c r="Z2" s="149"/>
      <c r="AA2" s="149"/>
      <c r="AB2" s="149"/>
      <c r="AC2" s="149"/>
      <c r="AD2" s="149"/>
      <c r="AE2" s="149"/>
    </row>
    <row r="3" spans="1:31" ht="15">
      <c r="A3" s="151"/>
      <c r="B3" s="151" t="s">
        <v>494</v>
      </c>
      <c r="C3" s="167">
        <f>財務諸表!D98</f>
        <v>298517</v>
      </c>
      <c r="D3" s="167">
        <f>財務諸表!E98</f>
        <v>317438</v>
      </c>
      <c r="E3" s="167">
        <f>財務諸表!F98</f>
        <v>268904</v>
      </c>
      <c r="F3" s="167">
        <f>財務諸表!G98</f>
        <v>251102</v>
      </c>
      <c r="G3" s="167">
        <f>財務諸表!H98</f>
        <v>290253</v>
      </c>
      <c r="H3" s="167">
        <f>財務諸表!I98</f>
        <v>330123</v>
      </c>
      <c r="I3" s="140"/>
      <c r="J3" s="168">
        <v>357000</v>
      </c>
      <c r="K3" s="151"/>
      <c r="L3" s="151"/>
      <c r="M3" s="151"/>
      <c r="N3" s="151"/>
      <c r="O3" s="151"/>
      <c r="P3" s="151"/>
      <c r="Q3" s="151"/>
      <c r="R3" s="151"/>
      <c r="S3" s="151"/>
      <c r="T3" s="151"/>
      <c r="U3" s="151"/>
      <c r="V3" s="151"/>
      <c r="W3" s="149"/>
      <c r="X3" s="149"/>
      <c r="Y3" s="149"/>
      <c r="Z3" s="149"/>
      <c r="AA3" s="149"/>
      <c r="AB3" s="149"/>
      <c r="AC3" s="149"/>
      <c r="AD3" s="149"/>
      <c r="AE3" s="149"/>
    </row>
    <row r="4" spans="1:31" ht="15">
      <c r="A4" s="151"/>
      <c r="B4" s="162" t="s">
        <v>432</v>
      </c>
      <c r="C4" s="140"/>
      <c r="D4" s="163">
        <f t="shared" ref="D4:H4" si="0">D3/C3-1</f>
        <v>6.3383324902769322E-2</v>
      </c>
      <c r="E4" s="155">
        <f t="shared" si="0"/>
        <v>-0.15289284836724026</v>
      </c>
      <c r="F4" s="155">
        <f t="shared" si="0"/>
        <v>-6.6202064677357009E-2</v>
      </c>
      <c r="G4" s="163">
        <f t="shared" si="0"/>
        <v>0.15591671910219751</v>
      </c>
      <c r="H4" s="163">
        <f t="shared" si="0"/>
        <v>0.13736292131347483</v>
      </c>
      <c r="I4" s="140"/>
      <c r="J4" s="140"/>
      <c r="K4" s="151"/>
      <c r="L4" s="151"/>
      <c r="M4" s="151"/>
      <c r="N4" s="151"/>
      <c r="O4" s="151"/>
      <c r="P4" s="151"/>
      <c r="Q4" s="151"/>
      <c r="R4" s="151"/>
      <c r="S4" s="151"/>
      <c r="T4" s="151"/>
      <c r="U4" s="151"/>
      <c r="V4" s="151"/>
      <c r="W4" s="149"/>
      <c r="X4" s="149"/>
      <c r="Y4" s="149"/>
      <c r="Z4" s="149"/>
      <c r="AA4" s="149"/>
      <c r="AB4" s="149"/>
      <c r="AC4" s="149"/>
      <c r="AD4" s="149"/>
      <c r="AE4" s="149"/>
    </row>
    <row r="5" spans="1:31" ht="15">
      <c r="A5" s="151" t="s">
        <v>437</v>
      </c>
      <c r="B5" s="151" t="s">
        <v>450</v>
      </c>
      <c r="C5" s="151">
        <v>49743</v>
      </c>
      <c r="D5" s="151">
        <v>55770</v>
      </c>
      <c r="E5" s="151">
        <v>51045</v>
      </c>
      <c r="F5" s="151">
        <v>48732</v>
      </c>
      <c r="G5" s="151">
        <v>49921</v>
      </c>
      <c r="H5" s="151">
        <v>57639</v>
      </c>
      <c r="I5" s="151"/>
      <c r="J5" s="151">
        <v>63950</v>
      </c>
      <c r="K5" s="151"/>
      <c r="L5" s="151"/>
      <c r="M5" s="151"/>
      <c r="N5" s="151"/>
      <c r="O5" s="151"/>
      <c r="P5" s="151"/>
      <c r="Q5" s="151"/>
      <c r="R5" s="151"/>
      <c r="S5" s="151"/>
      <c r="T5" s="151"/>
      <c r="U5" s="151"/>
      <c r="V5" s="151"/>
      <c r="W5" s="149"/>
      <c r="X5" s="149"/>
      <c r="Y5" s="149"/>
      <c r="Z5" s="149"/>
      <c r="AA5" s="149"/>
      <c r="AB5" s="149"/>
      <c r="AC5" s="149"/>
      <c r="AD5" s="149"/>
      <c r="AE5" s="149"/>
    </row>
    <row r="6" spans="1:31" s="165" customFormat="1" ht="15">
      <c r="A6" s="163"/>
      <c r="B6" s="162" t="s">
        <v>432</v>
      </c>
      <c r="C6" s="163"/>
      <c r="D6" s="163">
        <f>D5/C5-1</f>
        <v>0.12116277667209463</v>
      </c>
      <c r="E6" s="155">
        <f t="shared" ref="E6:H6" si="1">E5/D5-1</f>
        <v>-8.4722969338353993E-2</v>
      </c>
      <c r="F6" s="155">
        <f t="shared" si="1"/>
        <v>-4.5312959153687937E-2</v>
      </c>
      <c r="G6" s="163">
        <f t="shared" si="1"/>
        <v>2.4398752359845677E-2</v>
      </c>
      <c r="H6" s="163">
        <f t="shared" si="1"/>
        <v>0.15460427475411143</v>
      </c>
      <c r="I6" s="163"/>
      <c r="J6" s="163"/>
      <c r="K6" s="163"/>
      <c r="L6" s="163"/>
      <c r="M6" s="163"/>
      <c r="N6" s="163"/>
      <c r="O6" s="163"/>
      <c r="P6" s="163"/>
      <c r="Q6" s="163"/>
      <c r="R6" s="163"/>
      <c r="S6" s="163"/>
      <c r="T6" s="163"/>
      <c r="U6" s="163"/>
      <c r="V6" s="163"/>
      <c r="W6" s="164"/>
      <c r="X6" s="164"/>
      <c r="Y6" s="164"/>
      <c r="Z6" s="164"/>
      <c r="AA6" s="164"/>
      <c r="AB6" s="164"/>
      <c r="AC6" s="164"/>
      <c r="AD6" s="164"/>
      <c r="AE6" s="164"/>
    </row>
    <row r="7" spans="1:31" ht="15">
      <c r="A7" s="151"/>
      <c r="B7" s="151" t="s">
        <v>479</v>
      </c>
      <c r="C7" s="151">
        <v>589</v>
      </c>
      <c r="D7" s="151">
        <v>709</v>
      </c>
      <c r="E7" s="151">
        <v>460</v>
      </c>
      <c r="F7" s="151">
        <v>444</v>
      </c>
      <c r="G7" s="151">
        <v>423</v>
      </c>
      <c r="H7" s="151">
        <v>643</v>
      </c>
      <c r="I7" s="151"/>
      <c r="J7" s="151">
        <v>700</v>
      </c>
      <c r="K7" s="151"/>
      <c r="L7" s="151"/>
      <c r="M7" s="151"/>
      <c r="N7" s="151"/>
      <c r="O7" s="151"/>
      <c r="P7" s="151"/>
      <c r="Q7" s="151"/>
      <c r="R7" s="151"/>
      <c r="S7" s="151"/>
      <c r="T7" s="151"/>
      <c r="U7" s="151"/>
      <c r="V7" s="151"/>
      <c r="W7" s="149"/>
      <c r="X7" s="149"/>
      <c r="Y7" s="149"/>
      <c r="Z7" s="149"/>
      <c r="AA7" s="149"/>
      <c r="AB7" s="149"/>
      <c r="AC7" s="149"/>
      <c r="AD7" s="149"/>
      <c r="AE7" s="149"/>
    </row>
    <row r="8" spans="1:31" ht="15">
      <c r="A8" s="151"/>
      <c r="B8" s="151" t="s">
        <v>480</v>
      </c>
      <c r="C8" s="151">
        <v>24415</v>
      </c>
      <c r="D8" s="151">
        <v>28016</v>
      </c>
      <c r="E8" s="151">
        <v>24528</v>
      </c>
      <c r="F8" s="151">
        <v>24901</v>
      </c>
      <c r="G8" s="151">
        <v>26230</v>
      </c>
      <c r="H8" s="151">
        <v>30438</v>
      </c>
      <c r="I8" s="151"/>
      <c r="J8" s="151">
        <v>34500</v>
      </c>
      <c r="K8" s="151"/>
      <c r="L8" s="151"/>
      <c r="M8" s="151"/>
      <c r="N8" s="151"/>
      <c r="O8" s="151"/>
      <c r="P8" s="151"/>
      <c r="Q8" s="151"/>
      <c r="R8" s="151"/>
      <c r="S8" s="151"/>
      <c r="T8" s="151"/>
      <c r="U8" s="151"/>
      <c r="V8" s="151"/>
      <c r="W8" s="149"/>
      <c r="X8" s="149"/>
      <c r="Y8" s="149"/>
      <c r="Z8" s="149"/>
      <c r="AA8" s="149"/>
      <c r="AB8" s="149"/>
      <c r="AC8" s="149"/>
      <c r="AD8" s="149"/>
      <c r="AE8" s="149"/>
    </row>
    <row r="9" spans="1:31" ht="15">
      <c r="A9" s="151"/>
      <c r="B9" s="143" t="s">
        <v>432</v>
      </c>
      <c r="C9" s="151"/>
      <c r="D9" s="163">
        <f t="shared" ref="D9:H9" si="2">D8/C8-1</f>
        <v>0.14749129633422076</v>
      </c>
      <c r="E9" s="155">
        <f t="shared" si="2"/>
        <v>-0.1245002855511137</v>
      </c>
      <c r="F9" s="163">
        <f t="shared" si="2"/>
        <v>1.5207110241356903E-2</v>
      </c>
      <c r="G9" s="163">
        <f t="shared" si="2"/>
        <v>5.3371350548170771E-2</v>
      </c>
      <c r="H9" s="163">
        <f t="shared" si="2"/>
        <v>0.16042699199390009</v>
      </c>
      <c r="I9" s="151"/>
      <c r="J9" s="151"/>
      <c r="K9" s="151"/>
      <c r="L9" s="151"/>
      <c r="M9" s="151"/>
      <c r="N9" s="151"/>
      <c r="O9" s="151"/>
      <c r="P9" s="151"/>
      <c r="Q9" s="151"/>
      <c r="R9" s="151"/>
      <c r="S9" s="151"/>
      <c r="T9" s="151"/>
      <c r="U9" s="151"/>
      <c r="V9" s="151"/>
      <c r="W9" s="149"/>
      <c r="X9" s="149"/>
      <c r="Y9" s="149"/>
      <c r="Z9" s="149"/>
      <c r="AA9" s="149"/>
      <c r="AB9" s="149"/>
      <c r="AC9" s="149"/>
      <c r="AD9" s="149"/>
      <c r="AE9" s="149"/>
    </row>
    <row r="10" spans="1:31" ht="15">
      <c r="A10" s="151"/>
      <c r="B10" s="151" t="s">
        <v>481</v>
      </c>
      <c r="C10" s="151">
        <v>2341</v>
      </c>
      <c r="D10" s="151">
        <v>2978</v>
      </c>
      <c r="E10" s="151">
        <v>1600</v>
      </c>
      <c r="F10" s="151">
        <v>1292</v>
      </c>
      <c r="G10" s="151">
        <v>1201</v>
      </c>
      <c r="H10" s="151">
        <v>1706</v>
      </c>
      <c r="I10" s="151"/>
      <c r="J10" s="151">
        <v>2000</v>
      </c>
      <c r="K10" s="151"/>
      <c r="L10" s="151"/>
      <c r="M10" s="151"/>
      <c r="N10" s="151"/>
      <c r="O10" s="151"/>
      <c r="P10" s="151"/>
      <c r="Q10" s="151"/>
      <c r="R10" s="151"/>
      <c r="S10" s="151"/>
      <c r="T10" s="151"/>
      <c r="U10" s="151"/>
      <c r="V10" s="151"/>
      <c r="W10" s="149"/>
      <c r="X10" s="149"/>
      <c r="Y10" s="149"/>
      <c r="Z10" s="149"/>
      <c r="AA10" s="149"/>
      <c r="AB10" s="149"/>
      <c r="AC10" s="149"/>
      <c r="AD10" s="149"/>
      <c r="AE10" s="149"/>
    </row>
    <row r="11" spans="1:31" ht="15">
      <c r="A11" s="151"/>
      <c r="B11" s="143" t="s">
        <v>432</v>
      </c>
      <c r="C11" s="151"/>
      <c r="D11" s="163">
        <f t="shared" ref="D11:H11" si="3">D10/C10-1</f>
        <v>0.27210593763349</v>
      </c>
      <c r="E11" s="155">
        <f t="shared" si="3"/>
        <v>-0.46272666218938885</v>
      </c>
      <c r="F11" s="155">
        <f t="shared" si="3"/>
        <v>-0.1925</v>
      </c>
      <c r="G11" s="155">
        <f t="shared" si="3"/>
        <v>-7.0433436532507776E-2</v>
      </c>
      <c r="H11" s="163">
        <f t="shared" si="3"/>
        <v>0.42048293089092414</v>
      </c>
      <c r="I11" s="151"/>
      <c r="J11" s="151"/>
      <c r="K11" s="151"/>
      <c r="L11" s="151"/>
      <c r="M11" s="151"/>
      <c r="N11" s="151"/>
      <c r="O11" s="151"/>
      <c r="P11" s="151"/>
      <c r="Q11" s="151"/>
      <c r="R11" s="151"/>
      <c r="S11" s="151"/>
      <c r="T11" s="151"/>
      <c r="U11" s="151"/>
      <c r="V11" s="151"/>
      <c r="W11" s="149"/>
      <c r="X11" s="149"/>
      <c r="Y11" s="149"/>
      <c r="Z11" s="149"/>
      <c r="AA11" s="149"/>
      <c r="AB11" s="149"/>
      <c r="AC11" s="149"/>
      <c r="AD11" s="149"/>
      <c r="AE11" s="149"/>
    </row>
    <row r="12" spans="1:31" ht="15">
      <c r="A12" s="151"/>
      <c r="B12" s="151" t="s">
        <v>482</v>
      </c>
      <c r="C12" s="151">
        <v>1207</v>
      </c>
      <c r="D12" s="151">
        <v>1214</v>
      </c>
      <c r="E12" s="151">
        <v>931</v>
      </c>
      <c r="F12" s="151">
        <v>878</v>
      </c>
      <c r="G12" s="151">
        <v>935</v>
      </c>
      <c r="H12" s="151">
        <v>1147</v>
      </c>
      <c r="I12" s="151"/>
      <c r="J12" s="151">
        <v>1200</v>
      </c>
      <c r="K12" s="151"/>
      <c r="L12" s="151"/>
      <c r="M12" s="151"/>
      <c r="N12" s="151"/>
      <c r="O12" s="151"/>
      <c r="P12" s="151"/>
      <c r="Q12" s="151"/>
      <c r="R12" s="151"/>
      <c r="S12" s="151"/>
      <c r="T12" s="151"/>
      <c r="U12" s="151"/>
      <c r="V12" s="151"/>
      <c r="W12" s="149"/>
      <c r="X12" s="149"/>
      <c r="Y12" s="149"/>
      <c r="Z12" s="149"/>
      <c r="AA12" s="149"/>
      <c r="AB12" s="149"/>
      <c r="AC12" s="149"/>
      <c r="AD12" s="149"/>
      <c r="AE12" s="149"/>
    </row>
    <row r="13" spans="1:31" ht="15">
      <c r="A13" s="151"/>
      <c r="B13" s="151" t="s">
        <v>483</v>
      </c>
      <c r="C13" s="151">
        <v>4950</v>
      </c>
      <c r="D13" s="151">
        <v>5532</v>
      </c>
      <c r="E13" s="151">
        <v>6113</v>
      </c>
      <c r="F13" s="151">
        <v>7609</v>
      </c>
      <c r="G13" s="151">
        <v>7060</v>
      </c>
      <c r="H13" s="151">
        <v>8968</v>
      </c>
      <c r="I13" s="151"/>
      <c r="J13" s="151">
        <v>10000</v>
      </c>
      <c r="K13" s="151"/>
      <c r="L13" s="151"/>
      <c r="M13" s="151"/>
      <c r="N13" s="151"/>
      <c r="O13" s="151"/>
      <c r="P13" s="151"/>
      <c r="Q13" s="151"/>
      <c r="R13" s="151"/>
      <c r="S13" s="151"/>
      <c r="T13" s="151"/>
      <c r="U13" s="151"/>
      <c r="V13" s="151"/>
      <c r="W13" s="149"/>
      <c r="X13" s="149"/>
      <c r="Y13" s="149"/>
      <c r="Z13" s="149"/>
      <c r="AA13" s="149"/>
      <c r="AB13" s="149"/>
      <c r="AC13" s="149"/>
      <c r="AD13" s="149"/>
      <c r="AE13" s="149"/>
    </row>
    <row r="14" spans="1:31" ht="15">
      <c r="A14" s="151"/>
      <c r="B14" s="143" t="s">
        <v>432</v>
      </c>
      <c r="C14" s="151"/>
      <c r="D14" s="163">
        <f t="shared" ref="D14:H14" si="4">D13/C13-1</f>
        <v>0.11757575757575767</v>
      </c>
      <c r="E14" s="163">
        <f t="shared" si="4"/>
        <v>0.10502530730296455</v>
      </c>
      <c r="F14" s="163">
        <f t="shared" si="4"/>
        <v>0.24472435792573211</v>
      </c>
      <c r="G14" s="155">
        <f t="shared" si="4"/>
        <v>-7.215139965829942E-2</v>
      </c>
      <c r="H14" s="163">
        <f t="shared" si="4"/>
        <v>0.27025495750708206</v>
      </c>
      <c r="I14" s="151"/>
      <c r="J14" s="151"/>
      <c r="K14" s="151"/>
      <c r="L14" s="151"/>
      <c r="M14" s="151"/>
      <c r="N14" s="151"/>
      <c r="O14" s="151"/>
      <c r="P14" s="151"/>
      <c r="Q14" s="151"/>
      <c r="R14" s="151"/>
      <c r="S14" s="151"/>
      <c r="T14" s="151"/>
      <c r="U14" s="151"/>
      <c r="V14" s="151"/>
      <c r="W14" s="149"/>
      <c r="X14" s="149"/>
      <c r="Y14" s="149"/>
      <c r="Z14" s="149"/>
      <c r="AA14" s="149"/>
      <c r="AB14" s="149"/>
      <c r="AC14" s="149"/>
      <c r="AD14" s="149"/>
      <c r="AE14" s="149"/>
    </row>
    <row r="15" spans="1:31" s="183" customFormat="1" ht="15">
      <c r="A15" s="180"/>
      <c r="B15" s="181" t="s">
        <v>566</v>
      </c>
      <c r="C15" s="184">
        <f>C13/C3</f>
        <v>1.6581970206051917E-2</v>
      </c>
      <c r="D15" s="184">
        <f t="shared" ref="D15:H15" si="5">D13/D3</f>
        <v>1.7427025119865925E-2</v>
      </c>
      <c r="E15" s="184">
        <f t="shared" si="5"/>
        <v>2.2733019962514502E-2</v>
      </c>
      <c r="F15" s="184">
        <f t="shared" si="5"/>
        <v>3.0302426902215036E-2</v>
      </c>
      <c r="G15" s="184">
        <f t="shared" si="5"/>
        <v>2.4323607335669226E-2</v>
      </c>
      <c r="H15" s="184">
        <f t="shared" si="5"/>
        <v>2.7165632203754359E-2</v>
      </c>
      <c r="I15" s="180"/>
      <c r="J15" s="180"/>
      <c r="K15" s="180"/>
      <c r="L15" s="180"/>
      <c r="M15" s="180"/>
      <c r="N15" s="180"/>
      <c r="O15" s="180"/>
      <c r="P15" s="180"/>
      <c r="Q15" s="180"/>
      <c r="R15" s="180"/>
      <c r="S15" s="180"/>
      <c r="T15" s="180"/>
      <c r="U15" s="180"/>
      <c r="V15" s="180"/>
      <c r="W15" s="182"/>
      <c r="X15" s="182"/>
      <c r="Y15" s="182"/>
      <c r="Z15" s="182"/>
      <c r="AA15" s="182"/>
      <c r="AB15" s="182"/>
      <c r="AC15" s="182"/>
      <c r="AD15" s="182"/>
      <c r="AE15" s="182"/>
    </row>
    <row r="16" spans="1:31" ht="15">
      <c r="A16" s="151"/>
      <c r="B16" s="151" t="s">
        <v>484</v>
      </c>
      <c r="C16" s="151">
        <v>2973</v>
      </c>
      <c r="D16" s="151">
        <v>3148</v>
      </c>
      <c r="E16" s="151">
        <v>2652</v>
      </c>
      <c r="F16" s="151">
        <v>2679</v>
      </c>
      <c r="G16" s="151">
        <v>2538</v>
      </c>
      <c r="H16" s="151">
        <v>2574</v>
      </c>
      <c r="I16" s="151"/>
      <c r="J16" s="151">
        <v>2800</v>
      </c>
      <c r="K16" s="151"/>
      <c r="L16" s="151"/>
      <c r="M16" s="151"/>
      <c r="N16" s="151"/>
      <c r="O16" s="151"/>
      <c r="P16" s="151"/>
      <c r="Q16" s="151"/>
      <c r="R16" s="151"/>
      <c r="S16" s="151"/>
      <c r="T16" s="151"/>
      <c r="U16" s="151"/>
      <c r="V16" s="151"/>
      <c r="W16" s="149"/>
      <c r="X16" s="149"/>
      <c r="Y16" s="149"/>
      <c r="Z16" s="149"/>
      <c r="AA16" s="149"/>
      <c r="AB16" s="149"/>
      <c r="AC16" s="149"/>
      <c r="AD16" s="149"/>
      <c r="AE16" s="149"/>
    </row>
    <row r="17" spans="1:31" ht="15">
      <c r="A17" s="151"/>
      <c r="B17" s="143" t="s">
        <v>432</v>
      </c>
      <c r="C17" s="151"/>
      <c r="D17" s="163">
        <f t="shared" ref="D17:H17" si="6">D16/C16-1</f>
        <v>5.8863101244534199E-2</v>
      </c>
      <c r="E17" s="155">
        <f t="shared" si="6"/>
        <v>-0.15756035578144856</v>
      </c>
      <c r="F17" s="163">
        <f t="shared" si="6"/>
        <v>1.0180995475113086E-2</v>
      </c>
      <c r="G17" s="155">
        <f t="shared" si="6"/>
        <v>-5.2631578947368474E-2</v>
      </c>
      <c r="H17" s="163">
        <f t="shared" si="6"/>
        <v>1.4184397163120588E-2</v>
      </c>
      <c r="I17" s="151"/>
      <c r="J17" s="151"/>
      <c r="K17" s="151"/>
      <c r="L17" s="151"/>
      <c r="M17" s="151"/>
      <c r="N17" s="151"/>
      <c r="O17" s="151"/>
      <c r="P17" s="151"/>
      <c r="Q17" s="151"/>
      <c r="R17" s="151"/>
      <c r="S17" s="151"/>
      <c r="T17" s="151"/>
      <c r="U17" s="151"/>
      <c r="V17" s="151"/>
      <c r="W17" s="149"/>
      <c r="X17" s="149"/>
      <c r="Y17" s="149"/>
      <c r="Z17" s="149"/>
      <c r="AA17" s="149"/>
      <c r="AB17" s="149"/>
      <c r="AC17" s="149"/>
      <c r="AD17" s="149"/>
      <c r="AE17" s="149"/>
    </row>
    <row r="18" spans="1:31" ht="15">
      <c r="A18" s="151"/>
      <c r="B18" s="181" t="s">
        <v>567</v>
      </c>
      <c r="C18" s="185">
        <f>C16/C3</f>
        <v>9.9592318025439087E-3</v>
      </c>
      <c r="D18" s="185">
        <f t="shared" ref="D18:H18" si="7">D16/D3</f>
        <v>9.9168971578701987E-3</v>
      </c>
      <c r="E18" s="185">
        <f t="shared" si="7"/>
        <v>9.8622556748876929E-3</v>
      </c>
      <c r="F18" s="185">
        <f t="shared" si="7"/>
        <v>1.0668971175060334E-2</v>
      </c>
      <c r="G18" s="185">
        <f t="shared" si="7"/>
        <v>8.7440956682618264E-3</v>
      </c>
      <c r="H18" s="185">
        <f t="shared" si="7"/>
        <v>7.7970938104888182E-3</v>
      </c>
      <c r="I18" s="151"/>
      <c r="J18" s="151"/>
      <c r="K18" s="151"/>
      <c r="L18" s="151"/>
      <c r="M18" s="151"/>
      <c r="N18" s="151"/>
      <c r="O18" s="151"/>
      <c r="P18" s="151"/>
      <c r="Q18" s="151"/>
      <c r="R18" s="151"/>
      <c r="S18" s="151"/>
      <c r="T18" s="151"/>
      <c r="U18" s="151"/>
      <c r="V18" s="151"/>
      <c r="W18" s="149"/>
      <c r="X18" s="149"/>
      <c r="Y18" s="149"/>
      <c r="Z18" s="149"/>
      <c r="AA18" s="149"/>
      <c r="AB18" s="149"/>
      <c r="AC18" s="149"/>
      <c r="AD18" s="149"/>
      <c r="AE18" s="149"/>
    </row>
    <row r="19" spans="1:31" ht="15">
      <c r="A19" s="151"/>
      <c r="B19" s="151" t="s">
        <v>449</v>
      </c>
      <c r="C19" s="151">
        <v>1301</v>
      </c>
      <c r="D19" s="151">
        <v>1771</v>
      </c>
      <c r="E19" s="151">
        <v>2442</v>
      </c>
      <c r="F19" s="151">
        <v>2812</v>
      </c>
      <c r="G19" s="151">
        <v>2610</v>
      </c>
      <c r="H19" s="151">
        <v>2805</v>
      </c>
      <c r="I19" s="151"/>
      <c r="J19" s="151">
        <v>3000</v>
      </c>
      <c r="K19" s="151"/>
      <c r="L19" s="151"/>
      <c r="M19" s="151"/>
      <c r="N19" s="151"/>
      <c r="O19" s="151"/>
      <c r="P19" s="151"/>
      <c r="Q19" s="151"/>
      <c r="R19" s="151"/>
      <c r="S19" s="151"/>
      <c r="T19" s="151"/>
      <c r="U19" s="151"/>
      <c r="V19" s="151"/>
      <c r="W19" s="149"/>
      <c r="X19" s="149"/>
      <c r="Y19" s="149"/>
      <c r="Z19" s="149"/>
      <c r="AA19" s="149"/>
      <c r="AB19" s="149"/>
      <c r="AC19" s="149"/>
      <c r="AD19" s="149"/>
      <c r="AE19" s="149"/>
    </row>
    <row r="20" spans="1:31" ht="15">
      <c r="A20" s="151"/>
      <c r="B20" s="143" t="s">
        <v>432</v>
      </c>
      <c r="C20" s="151"/>
      <c r="D20" s="163">
        <f t="shared" ref="D20:H20" si="8">D19/C19-1</f>
        <v>0.36126056879323598</v>
      </c>
      <c r="E20" s="163">
        <f t="shared" si="8"/>
        <v>0.37888198757763969</v>
      </c>
      <c r="F20" s="163">
        <f t="shared" si="8"/>
        <v>0.1515151515151516</v>
      </c>
      <c r="G20" s="155">
        <f t="shared" si="8"/>
        <v>-7.1834992887624516E-2</v>
      </c>
      <c r="H20" s="163">
        <f t="shared" si="8"/>
        <v>7.4712643678160884E-2</v>
      </c>
      <c r="I20" s="151"/>
      <c r="J20" s="151"/>
      <c r="K20" s="151"/>
      <c r="L20" s="151"/>
      <c r="M20" s="151"/>
      <c r="N20" s="151"/>
      <c r="O20" s="151"/>
      <c r="P20" s="151"/>
      <c r="Q20" s="151"/>
      <c r="R20" s="151"/>
      <c r="S20" s="151"/>
      <c r="T20" s="151"/>
      <c r="U20" s="151"/>
      <c r="V20" s="151"/>
      <c r="W20" s="149"/>
      <c r="X20" s="149"/>
      <c r="Y20" s="149"/>
      <c r="Z20" s="149"/>
      <c r="AA20" s="149"/>
      <c r="AB20" s="149"/>
      <c r="AC20" s="149"/>
      <c r="AD20" s="149"/>
      <c r="AE20" s="149"/>
    </row>
    <row r="21" spans="1:31" ht="15">
      <c r="A21" s="151"/>
      <c r="B21" s="151" t="s">
        <v>485</v>
      </c>
      <c r="C21" s="151">
        <v>1901</v>
      </c>
      <c r="D21" s="151">
        <v>1987</v>
      </c>
      <c r="E21" s="151">
        <v>1838</v>
      </c>
      <c r="F21" s="151">
        <v>455</v>
      </c>
      <c r="G21" s="151">
        <v>582</v>
      </c>
      <c r="H21" s="151">
        <v>648</v>
      </c>
      <c r="I21" s="151"/>
      <c r="J21" s="151">
        <v>700</v>
      </c>
      <c r="K21" s="151"/>
      <c r="L21" s="151"/>
      <c r="M21" s="151"/>
      <c r="N21" s="151"/>
      <c r="O21" s="151"/>
      <c r="P21" s="151"/>
      <c r="Q21" s="151"/>
      <c r="R21" s="151"/>
      <c r="S21" s="151"/>
      <c r="T21" s="151"/>
      <c r="U21" s="151"/>
      <c r="V21" s="151"/>
      <c r="W21" s="149"/>
      <c r="X21" s="149"/>
      <c r="Y21" s="149"/>
      <c r="Z21" s="149"/>
      <c r="AA21" s="149"/>
      <c r="AB21" s="149"/>
      <c r="AC21" s="149"/>
      <c r="AD21" s="149"/>
      <c r="AE21" s="149"/>
    </row>
    <row r="22" spans="1:31" ht="15">
      <c r="A22" s="151"/>
      <c r="B22" s="151" t="s">
        <v>486</v>
      </c>
      <c r="C22" s="151">
        <v>3314</v>
      </c>
      <c r="D22" s="151">
        <v>3038</v>
      </c>
      <c r="E22" s="151">
        <v>2797</v>
      </c>
      <c r="F22" s="151">
        <v>1506</v>
      </c>
      <c r="G22" s="151">
        <v>1636</v>
      </c>
      <c r="H22" s="151">
        <v>1887</v>
      </c>
      <c r="I22" s="151"/>
      <c r="J22" s="151">
        <v>1900</v>
      </c>
      <c r="K22" s="151"/>
      <c r="L22" s="151"/>
      <c r="M22" s="151"/>
      <c r="N22" s="151"/>
      <c r="O22" s="151"/>
      <c r="P22" s="151"/>
      <c r="Q22" s="151"/>
      <c r="R22" s="151"/>
      <c r="S22" s="151"/>
      <c r="T22" s="151"/>
      <c r="U22" s="151"/>
      <c r="V22" s="151"/>
      <c r="W22" s="149"/>
      <c r="X22" s="149"/>
      <c r="Y22" s="149"/>
      <c r="Z22" s="149"/>
      <c r="AA22" s="149"/>
      <c r="AB22" s="149"/>
      <c r="AC22" s="149"/>
      <c r="AD22" s="149"/>
      <c r="AE22" s="149"/>
    </row>
    <row r="23" spans="1:31" ht="15">
      <c r="A23" s="151"/>
      <c r="B23" s="143" t="s">
        <v>432</v>
      </c>
      <c r="C23" s="151"/>
      <c r="D23" s="155">
        <f t="shared" ref="D23:H23" si="9">D22/C22-1</f>
        <v>-8.3283041641520783E-2</v>
      </c>
      <c r="E23" s="155">
        <f t="shared" si="9"/>
        <v>-7.9328505595786747E-2</v>
      </c>
      <c r="F23" s="155">
        <f t="shared" si="9"/>
        <v>-0.46156596353235613</v>
      </c>
      <c r="G23" s="163">
        <f t="shared" si="9"/>
        <v>8.6321381142098197E-2</v>
      </c>
      <c r="H23" s="163">
        <f t="shared" si="9"/>
        <v>0.15342298288508549</v>
      </c>
      <c r="I23" s="151"/>
      <c r="J23" s="151"/>
      <c r="K23" s="151"/>
      <c r="L23" s="151"/>
      <c r="M23" s="151"/>
      <c r="N23" s="151"/>
      <c r="O23" s="151"/>
      <c r="P23" s="151"/>
      <c r="Q23" s="151"/>
      <c r="R23" s="151"/>
      <c r="S23" s="151"/>
      <c r="T23" s="151"/>
      <c r="U23" s="151"/>
      <c r="V23" s="151"/>
      <c r="W23" s="149"/>
      <c r="X23" s="149"/>
      <c r="Y23" s="149"/>
      <c r="Z23" s="149"/>
      <c r="AA23" s="149"/>
      <c r="AB23" s="149"/>
      <c r="AC23" s="149"/>
      <c r="AD23" s="149"/>
      <c r="AE23" s="149"/>
    </row>
    <row r="24" spans="1:31" ht="15">
      <c r="A24" s="151"/>
      <c r="B24" s="151" t="s">
        <v>487</v>
      </c>
      <c r="C24" s="151">
        <v>6747</v>
      </c>
      <c r="D24" s="151">
        <v>7372</v>
      </c>
      <c r="E24" s="151">
        <v>7681</v>
      </c>
      <c r="F24" s="151">
        <v>6152</v>
      </c>
      <c r="G24" s="151">
        <v>6700</v>
      </c>
      <c r="H24" s="151">
        <v>6819</v>
      </c>
      <c r="I24" s="151"/>
      <c r="J24" s="151">
        <v>7150</v>
      </c>
      <c r="K24" s="151"/>
      <c r="L24" s="151"/>
      <c r="M24" s="151"/>
      <c r="N24" s="151"/>
      <c r="O24" s="151"/>
      <c r="P24" s="151"/>
      <c r="Q24" s="151"/>
      <c r="R24" s="151"/>
      <c r="S24" s="151"/>
      <c r="T24" s="151"/>
      <c r="U24" s="151"/>
      <c r="V24" s="151"/>
      <c r="W24" s="149"/>
      <c r="X24" s="149"/>
      <c r="Y24" s="149"/>
      <c r="Z24" s="149"/>
      <c r="AA24" s="149"/>
      <c r="AB24" s="149"/>
      <c r="AC24" s="149"/>
      <c r="AD24" s="149"/>
      <c r="AE24" s="149"/>
    </row>
    <row r="25" spans="1:31" ht="15">
      <c r="A25" s="151"/>
      <c r="B25" s="143" t="s">
        <v>432</v>
      </c>
      <c r="C25" s="151"/>
      <c r="D25" s="163">
        <f t="shared" ref="D25" si="10">D24/C24-1</f>
        <v>9.2633763153994408E-2</v>
      </c>
      <c r="E25" s="163">
        <f t="shared" ref="E25" si="11">E24/D24-1</f>
        <v>4.1915355398806309E-2</v>
      </c>
      <c r="F25" s="155">
        <f t="shared" ref="F25" si="12">F24/E24-1</f>
        <v>-0.19906262205442005</v>
      </c>
      <c r="G25" s="163">
        <f t="shared" ref="G25" si="13">G24/F24-1</f>
        <v>8.9076723016905168E-2</v>
      </c>
      <c r="H25" s="163">
        <f t="shared" ref="H25" si="14">H24/G24-1</f>
        <v>1.7761194029850769E-2</v>
      </c>
      <c r="I25" s="151"/>
      <c r="J25" s="151"/>
      <c r="K25" s="151"/>
      <c r="L25" s="151"/>
      <c r="M25" s="151"/>
      <c r="N25" s="151"/>
      <c r="O25" s="151"/>
      <c r="P25" s="151"/>
      <c r="Q25" s="151"/>
      <c r="R25" s="151"/>
      <c r="S25" s="151"/>
      <c r="T25" s="151"/>
      <c r="U25" s="151"/>
      <c r="V25" s="151"/>
      <c r="W25" s="149"/>
      <c r="X25" s="149"/>
      <c r="Y25" s="149"/>
      <c r="Z25" s="149"/>
      <c r="AA25" s="149"/>
      <c r="AB25" s="149"/>
      <c r="AC25" s="149"/>
      <c r="AD25" s="149"/>
      <c r="AE25" s="149"/>
    </row>
    <row r="26" spans="1:31" ht="15">
      <c r="A26" s="151"/>
      <c r="B26" s="151"/>
      <c r="C26" s="151"/>
      <c r="D26" s="151"/>
      <c r="E26" s="151"/>
      <c r="F26" s="151"/>
      <c r="G26" s="151"/>
      <c r="H26" s="151"/>
      <c r="I26" s="151"/>
      <c r="J26" s="151"/>
      <c r="K26" s="151"/>
      <c r="L26" s="151"/>
      <c r="M26" s="151"/>
      <c r="N26" s="151"/>
      <c r="O26" s="151"/>
      <c r="P26" s="151"/>
      <c r="Q26" s="151"/>
      <c r="R26" s="151"/>
      <c r="S26" s="151"/>
      <c r="T26" s="151"/>
      <c r="U26" s="151"/>
      <c r="V26" s="151"/>
      <c r="W26" s="149"/>
      <c r="X26" s="149"/>
      <c r="Y26" s="149"/>
      <c r="Z26" s="149"/>
      <c r="AA26" s="149"/>
      <c r="AB26" s="149"/>
      <c r="AC26" s="149"/>
      <c r="AD26" s="149"/>
      <c r="AE26" s="149"/>
    </row>
    <row r="27" spans="1:31" ht="15">
      <c r="A27" s="151" t="s">
        <v>492</v>
      </c>
      <c r="B27" s="151" t="s">
        <v>450</v>
      </c>
      <c r="C27" s="151">
        <v>27322</v>
      </c>
      <c r="D27" s="151">
        <v>30407</v>
      </c>
      <c r="E27" s="151">
        <v>37129</v>
      </c>
      <c r="F27" s="151">
        <v>33286</v>
      </c>
      <c r="G27" s="151">
        <v>29851</v>
      </c>
      <c r="H27" s="151">
        <v>29629</v>
      </c>
      <c r="I27" s="151"/>
      <c r="J27" s="151">
        <v>30100</v>
      </c>
      <c r="K27" s="151"/>
      <c r="L27" s="151"/>
      <c r="M27" s="151"/>
      <c r="N27" s="151"/>
      <c r="O27" s="151"/>
      <c r="P27" s="151"/>
      <c r="Q27" s="151"/>
      <c r="R27" s="151"/>
      <c r="S27" s="151"/>
      <c r="T27" s="151"/>
      <c r="U27" s="151"/>
      <c r="V27" s="151"/>
      <c r="W27" s="149"/>
      <c r="X27" s="149"/>
      <c r="Y27" s="149"/>
      <c r="Z27" s="149"/>
      <c r="AA27" s="149"/>
      <c r="AB27" s="149"/>
      <c r="AC27" s="149"/>
      <c r="AD27" s="149"/>
      <c r="AE27" s="149"/>
    </row>
    <row r="28" spans="1:31" ht="15">
      <c r="A28" s="151"/>
      <c r="B28" s="143" t="s">
        <v>432</v>
      </c>
      <c r="C28" s="151"/>
      <c r="D28" s="163">
        <f t="shared" ref="D28:H28" si="15">D27/C27-1</f>
        <v>0.11291267110753234</v>
      </c>
      <c r="E28" s="163">
        <f t="shared" si="15"/>
        <v>0.22106751734797903</v>
      </c>
      <c r="F28" s="155">
        <f t="shared" si="15"/>
        <v>-0.10350399956906997</v>
      </c>
      <c r="G28" s="155">
        <f t="shared" si="15"/>
        <v>-0.10319653908550142</v>
      </c>
      <c r="H28" s="155">
        <f t="shared" si="15"/>
        <v>-7.4369367860372959E-3</v>
      </c>
      <c r="I28" s="151"/>
      <c r="J28" s="151"/>
      <c r="K28" s="151"/>
      <c r="L28" s="151"/>
      <c r="M28" s="151"/>
      <c r="N28" s="151"/>
      <c r="O28" s="151"/>
      <c r="P28" s="151"/>
      <c r="Q28" s="151"/>
      <c r="R28" s="151"/>
      <c r="S28" s="151"/>
      <c r="T28" s="151"/>
      <c r="U28" s="151"/>
      <c r="V28" s="151"/>
      <c r="W28" s="149"/>
      <c r="X28" s="149"/>
      <c r="Y28" s="149"/>
      <c r="Z28" s="149"/>
      <c r="AA28" s="149"/>
      <c r="AB28" s="149"/>
      <c r="AC28" s="149"/>
      <c r="AD28" s="149"/>
      <c r="AE28" s="149"/>
    </row>
    <row r="29" spans="1:31" ht="15">
      <c r="A29" s="151"/>
      <c r="B29" s="151" t="s">
        <v>433</v>
      </c>
      <c r="C29" s="151">
        <v>9732</v>
      </c>
      <c r="D29" s="151">
        <v>10491</v>
      </c>
      <c r="E29" s="151">
        <v>9549</v>
      </c>
      <c r="F29" s="151">
        <v>8423</v>
      </c>
      <c r="G29" s="151">
        <v>7212</v>
      </c>
      <c r="H29" s="151">
        <v>6623</v>
      </c>
      <c r="I29" s="151"/>
      <c r="J29" s="151">
        <v>6600</v>
      </c>
      <c r="K29" s="151"/>
      <c r="L29" s="151"/>
      <c r="M29" s="151"/>
      <c r="N29" s="151"/>
      <c r="O29" s="151"/>
      <c r="P29" s="151"/>
      <c r="Q29" s="151"/>
      <c r="R29" s="151"/>
      <c r="S29" s="151"/>
      <c r="T29" s="151"/>
      <c r="U29" s="151"/>
      <c r="V29" s="151"/>
      <c r="W29" s="149"/>
      <c r="X29" s="149"/>
      <c r="Y29" s="149"/>
      <c r="Z29" s="149"/>
      <c r="AA29" s="149"/>
      <c r="AB29" s="149"/>
      <c r="AC29" s="149"/>
      <c r="AD29" s="149"/>
      <c r="AE29" s="149"/>
    </row>
    <row r="30" spans="1:31" ht="15">
      <c r="A30" s="151"/>
      <c r="B30" s="143" t="s">
        <v>432</v>
      </c>
      <c r="C30" s="151"/>
      <c r="D30" s="163">
        <f t="shared" ref="D30:H30" si="16">D29/C29-1</f>
        <v>7.7990135635018554E-2</v>
      </c>
      <c r="E30" s="155">
        <f t="shared" si="16"/>
        <v>-8.9791249642550808E-2</v>
      </c>
      <c r="F30" s="155">
        <f t="shared" si="16"/>
        <v>-0.11791810660802182</v>
      </c>
      <c r="G30" s="155">
        <f t="shared" si="16"/>
        <v>-0.14377300249317349</v>
      </c>
      <c r="H30" s="155">
        <f t="shared" si="16"/>
        <v>-8.1669439822518064E-2</v>
      </c>
      <c r="I30" s="151"/>
      <c r="J30" s="151"/>
      <c r="K30" s="151"/>
      <c r="L30" s="151"/>
      <c r="M30" s="151"/>
      <c r="N30" s="151"/>
      <c r="O30" s="151"/>
      <c r="P30" s="151"/>
      <c r="Q30" s="151"/>
      <c r="R30" s="151"/>
      <c r="S30" s="151"/>
      <c r="T30" s="151"/>
      <c r="U30" s="151"/>
      <c r="V30" s="151"/>
      <c r="W30" s="149"/>
      <c r="X30" s="149"/>
      <c r="Y30" s="149"/>
      <c r="Z30" s="149"/>
      <c r="AA30" s="149"/>
      <c r="AB30" s="149"/>
      <c r="AC30" s="149"/>
      <c r="AD30" s="149"/>
      <c r="AE30" s="149"/>
    </row>
    <row r="31" spans="1:31" ht="15">
      <c r="A31" s="151"/>
      <c r="B31" s="151" t="s">
        <v>434</v>
      </c>
      <c r="C31" s="151">
        <v>14148</v>
      </c>
      <c r="D31" s="151">
        <v>15662</v>
      </c>
      <c r="E31" s="151">
        <v>14306</v>
      </c>
      <c r="F31" s="151">
        <v>11205</v>
      </c>
      <c r="G31" s="151">
        <v>9779</v>
      </c>
      <c r="H31" s="151">
        <v>8846</v>
      </c>
      <c r="I31" s="151"/>
      <c r="J31" s="151">
        <v>8400</v>
      </c>
      <c r="K31" s="151"/>
      <c r="L31" s="151"/>
      <c r="M31" s="151"/>
      <c r="N31" s="151"/>
      <c r="O31" s="151"/>
      <c r="P31" s="151"/>
      <c r="Q31" s="151"/>
      <c r="R31" s="151"/>
      <c r="S31" s="151"/>
      <c r="T31" s="151"/>
      <c r="U31" s="151"/>
      <c r="V31" s="151"/>
      <c r="W31" s="149"/>
      <c r="X31" s="149"/>
      <c r="Y31" s="149"/>
      <c r="Z31" s="149"/>
      <c r="AA31" s="149"/>
      <c r="AB31" s="149"/>
      <c r="AC31" s="149"/>
      <c r="AD31" s="149"/>
      <c r="AE31" s="149"/>
    </row>
    <row r="32" spans="1:31" ht="15">
      <c r="A32" s="151"/>
      <c r="B32" s="143" t="s">
        <v>432</v>
      </c>
      <c r="C32" s="151"/>
      <c r="D32" s="163">
        <f t="shared" ref="D32:H32" si="17">D31/C31-1</f>
        <v>0.1070115917444161</v>
      </c>
      <c r="E32" s="155">
        <f t="shared" si="17"/>
        <v>-8.657898097305583E-2</v>
      </c>
      <c r="F32" s="155">
        <f t="shared" si="17"/>
        <v>-0.21676219767929539</v>
      </c>
      <c r="G32" s="155">
        <f t="shared" si="17"/>
        <v>-0.12726461401160194</v>
      </c>
      <c r="H32" s="155">
        <f t="shared" si="17"/>
        <v>-9.5408528479394628E-2</v>
      </c>
      <c r="I32" s="151"/>
      <c r="J32" s="151"/>
      <c r="K32" s="151"/>
      <c r="L32" s="151"/>
      <c r="M32" s="151"/>
      <c r="N32" s="151"/>
      <c r="O32" s="151"/>
      <c r="P32" s="151"/>
      <c r="Q32" s="151"/>
      <c r="R32" s="151"/>
      <c r="S32" s="151"/>
      <c r="T32" s="151"/>
      <c r="U32" s="151"/>
      <c r="V32" s="151"/>
      <c r="W32" s="149"/>
      <c r="X32" s="149"/>
      <c r="Y32" s="149"/>
      <c r="Z32" s="149"/>
      <c r="AA32" s="149"/>
      <c r="AB32" s="149"/>
      <c r="AC32" s="149"/>
      <c r="AD32" s="149"/>
      <c r="AE32" s="149"/>
    </row>
    <row r="33" spans="1:31" ht="15">
      <c r="A33" s="151"/>
      <c r="B33" s="151" t="s">
        <v>493</v>
      </c>
      <c r="C33" s="151">
        <v>2673</v>
      </c>
      <c r="D33" s="151">
        <v>3123</v>
      </c>
      <c r="E33" s="151">
        <v>11234</v>
      </c>
      <c r="F33" s="151">
        <v>11277</v>
      </c>
      <c r="G33" s="151">
        <v>10904</v>
      </c>
      <c r="H33" s="151">
        <v>12160</v>
      </c>
      <c r="I33" s="151"/>
      <c r="J33" s="151">
        <v>12900</v>
      </c>
      <c r="K33" s="151">
        <f>J33/4</f>
        <v>3225</v>
      </c>
      <c r="L33" s="151"/>
      <c r="M33" s="151"/>
      <c r="N33" s="151"/>
      <c r="O33" s="151"/>
      <c r="P33" s="151"/>
      <c r="Q33" s="151"/>
      <c r="R33" s="151"/>
      <c r="S33" s="151"/>
      <c r="T33" s="151"/>
      <c r="U33" s="151"/>
      <c r="V33" s="151"/>
      <c r="W33" s="149"/>
      <c r="X33" s="149"/>
      <c r="Y33" s="149"/>
      <c r="Z33" s="149"/>
      <c r="AA33" s="149"/>
      <c r="AB33" s="149"/>
      <c r="AC33" s="149"/>
      <c r="AD33" s="149"/>
      <c r="AE33" s="149"/>
    </row>
    <row r="34" spans="1:31" ht="15">
      <c r="A34" s="151"/>
      <c r="B34" s="143" t="s">
        <v>432</v>
      </c>
      <c r="C34" s="163"/>
      <c r="D34" s="163">
        <f t="shared" ref="D34:H34" si="18">D33/C33-1</f>
        <v>0.16835016835016825</v>
      </c>
      <c r="E34" s="163">
        <f t="shared" si="18"/>
        <v>2.5971821966058277</v>
      </c>
      <c r="F34" s="163">
        <f t="shared" si="18"/>
        <v>3.8276660138865104E-3</v>
      </c>
      <c r="G34" s="155">
        <f t="shared" si="18"/>
        <v>-3.3076172740977183E-2</v>
      </c>
      <c r="H34" s="163">
        <f t="shared" si="18"/>
        <v>0.11518708730741012</v>
      </c>
      <c r="I34" s="151"/>
      <c r="J34" s="151"/>
      <c r="K34" s="151"/>
      <c r="L34" s="151"/>
      <c r="M34" s="151"/>
      <c r="N34" s="151"/>
      <c r="O34" s="151"/>
      <c r="P34" s="151"/>
      <c r="Q34" s="151"/>
      <c r="R34" s="151"/>
      <c r="S34" s="151"/>
      <c r="T34" s="151"/>
      <c r="U34" s="151"/>
      <c r="V34" s="151"/>
      <c r="W34" s="149"/>
      <c r="X34" s="149"/>
      <c r="Y34" s="149"/>
      <c r="Z34" s="149"/>
      <c r="AA34" s="149"/>
      <c r="AB34" s="149"/>
      <c r="AC34" s="149"/>
      <c r="AD34" s="149"/>
      <c r="AE34" s="149"/>
    </row>
    <row r="35" spans="1:31" ht="15">
      <c r="A35" s="151"/>
      <c r="B35" s="151" t="s">
        <v>487</v>
      </c>
      <c r="C35" s="151">
        <v>767</v>
      </c>
      <c r="D35" s="151">
        <v>1130</v>
      </c>
      <c r="E35" s="151">
        <v>2037</v>
      </c>
      <c r="F35" s="151">
        <v>2381</v>
      </c>
      <c r="G35" s="151">
        <v>1954</v>
      </c>
      <c r="H35" s="151">
        <v>1997</v>
      </c>
      <c r="I35" s="151"/>
      <c r="J35" s="151">
        <v>2200</v>
      </c>
      <c r="K35" s="151"/>
      <c r="L35" s="151"/>
      <c r="M35" s="151"/>
      <c r="N35" s="151"/>
      <c r="O35" s="151"/>
      <c r="P35" s="151"/>
      <c r="Q35" s="151"/>
      <c r="R35" s="151"/>
      <c r="S35" s="151"/>
      <c r="T35" s="151"/>
      <c r="U35" s="151"/>
      <c r="V35" s="151"/>
      <c r="W35" s="149"/>
      <c r="X35" s="149"/>
      <c r="Y35" s="149"/>
      <c r="Z35" s="149"/>
      <c r="AA35" s="149"/>
      <c r="AB35" s="149"/>
      <c r="AC35" s="149"/>
      <c r="AD35" s="149"/>
      <c r="AE35" s="149"/>
    </row>
    <row r="36" spans="1:31" ht="15">
      <c r="A36" s="151"/>
      <c r="B36" s="143" t="s">
        <v>432</v>
      </c>
      <c r="C36" s="163"/>
      <c r="D36" s="163">
        <f t="shared" ref="D36:H36" si="19">D35/C35-1</f>
        <v>0.47327249022164275</v>
      </c>
      <c r="E36" s="163">
        <f t="shared" si="19"/>
        <v>0.80265486725663715</v>
      </c>
      <c r="F36" s="163">
        <f t="shared" si="19"/>
        <v>0.16887579774177719</v>
      </c>
      <c r="G36" s="155">
        <f t="shared" si="19"/>
        <v>-0.17933641327173455</v>
      </c>
      <c r="H36" s="163">
        <f t="shared" si="19"/>
        <v>2.2006141248720468E-2</v>
      </c>
      <c r="I36" s="151"/>
      <c r="J36" s="151"/>
      <c r="K36" s="151"/>
      <c r="L36" s="151"/>
      <c r="M36" s="151"/>
      <c r="N36" s="151"/>
      <c r="O36" s="151"/>
      <c r="P36" s="151"/>
      <c r="Q36" s="151"/>
      <c r="R36" s="151"/>
      <c r="S36" s="151"/>
      <c r="T36" s="151"/>
      <c r="U36" s="151"/>
      <c r="V36" s="151"/>
      <c r="W36" s="149"/>
      <c r="X36" s="149"/>
      <c r="Y36" s="149"/>
      <c r="Z36" s="149"/>
      <c r="AA36" s="149"/>
      <c r="AB36" s="149"/>
      <c r="AC36" s="149"/>
      <c r="AD36" s="149"/>
      <c r="AE36" s="149"/>
    </row>
    <row r="37" spans="1:31" ht="15">
      <c r="A37" s="151"/>
      <c r="B37" s="151"/>
      <c r="C37" s="166"/>
      <c r="D37" s="151"/>
      <c r="E37" s="151"/>
      <c r="F37" s="151"/>
      <c r="G37" s="151"/>
      <c r="H37" s="151"/>
      <c r="I37" s="151"/>
      <c r="J37" s="151"/>
      <c r="K37" s="151"/>
      <c r="L37" s="151"/>
      <c r="M37" s="151"/>
      <c r="N37" s="151"/>
      <c r="O37" s="151"/>
      <c r="P37" s="151"/>
      <c r="Q37" s="151"/>
      <c r="R37" s="151"/>
      <c r="S37" s="151"/>
      <c r="T37" s="151"/>
      <c r="U37" s="151"/>
      <c r="V37" s="151"/>
      <c r="W37" s="149"/>
      <c r="X37" s="149"/>
      <c r="Y37" s="149"/>
      <c r="Z37" s="149"/>
      <c r="AA37" s="149"/>
      <c r="AB37" s="149"/>
      <c r="AC37" s="149"/>
      <c r="AD37" s="149"/>
      <c r="AE37" s="149"/>
    </row>
    <row r="38" spans="1:31" ht="15">
      <c r="A38" s="151"/>
      <c r="B38" s="151"/>
      <c r="C38" s="151"/>
      <c r="D38" s="151"/>
      <c r="E38" s="151"/>
      <c r="F38" s="151"/>
      <c r="G38" s="151"/>
      <c r="H38" s="151"/>
      <c r="I38" s="151"/>
      <c r="J38" s="151"/>
      <c r="K38" s="151"/>
      <c r="L38" s="151"/>
      <c r="M38" s="151"/>
      <c r="N38" s="151"/>
      <c r="O38" s="151"/>
      <c r="P38" s="151"/>
      <c r="Q38" s="151"/>
      <c r="R38" s="151"/>
      <c r="S38" s="151"/>
      <c r="T38" s="151"/>
      <c r="U38" s="151"/>
      <c r="V38" s="151"/>
      <c r="W38" s="149"/>
      <c r="X38" s="149"/>
      <c r="Y38" s="149"/>
      <c r="Z38" s="149"/>
      <c r="AA38" s="149"/>
      <c r="AB38" s="149"/>
      <c r="AC38" s="149"/>
      <c r="AD38" s="149"/>
      <c r="AE38" s="149"/>
    </row>
    <row r="39" spans="1:31" ht="15">
      <c r="A39" s="151"/>
      <c r="B39" s="151"/>
      <c r="C39" s="151"/>
      <c r="D39" s="151"/>
      <c r="E39" s="151"/>
      <c r="F39" s="151"/>
      <c r="G39" s="151"/>
      <c r="H39" s="151"/>
      <c r="I39" s="151"/>
      <c r="J39" s="151"/>
      <c r="K39" s="151"/>
      <c r="L39" s="151"/>
      <c r="M39" s="151"/>
      <c r="N39" s="151"/>
      <c r="O39" s="151"/>
      <c r="P39" s="151"/>
      <c r="Q39" s="151"/>
      <c r="R39" s="151"/>
      <c r="S39" s="151"/>
      <c r="T39" s="151"/>
      <c r="U39" s="151"/>
      <c r="V39" s="151"/>
      <c r="W39" s="149"/>
      <c r="X39" s="149"/>
      <c r="Y39" s="149"/>
      <c r="Z39" s="149"/>
      <c r="AA39" s="149"/>
      <c r="AB39" s="149"/>
      <c r="AC39" s="149"/>
      <c r="AD39" s="149"/>
      <c r="AE39" s="149"/>
    </row>
    <row r="40" spans="1:31" ht="15">
      <c r="A40" s="151"/>
      <c r="B40" s="151"/>
      <c r="C40" s="151"/>
      <c r="D40" s="151"/>
      <c r="E40" s="151"/>
      <c r="F40" s="151"/>
      <c r="G40" s="151"/>
      <c r="H40" s="151"/>
      <c r="I40" s="151"/>
      <c r="J40" s="151"/>
      <c r="K40" s="151"/>
      <c r="L40" s="151"/>
      <c r="M40" s="151"/>
      <c r="N40" s="151"/>
      <c r="O40" s="151"/>
      <c r="P40" s="151"/>
      <c r="Q40" s="151"/>
      <c r="R40" s="151"/>
      <c r="S40" s="151"/>
      <c r="T40" s="151"/>
      <c r="U40" s="151"/>
      <c r="V40" s="151"/>
      <c r="W40" s="149"/>
      <c r="X40" s="149"/>
      <c r="Y40" s="149"/>
      <c r="Z40" s="149"/>
      <c r="AA40" s="149"/>
      <c r="AB40" s="149"/>
      <c r="AC40" s="149"/>
      <c r="AD40" s="149"/>
      <c r="AE40" s="149"/>
    </row>
    <row r="41" spans="1:31" ht="15">
      <c r="A41" s="151"/>
      <c r="B41" s="151"/>
      <c r="C41" s="151"/>
      <c r="D41" s="151"/>
      <c r="E41" s="151"/>
      <c r="F41" s="151"/>
      <c r="G41" s="151"/>
      <c r="H41" s="151"/>
      <c r="I41" s="151"/>
      <c r="J41" s="151"/>
      <c r="K41" s="151"/>
      <c r="L41" s="151"/>
      <c r="M41" s="151"/>
      <c r="N41" s="151"/>
      <c r="O41" s="151"/>
      <c r="P41" s="151"/>
      <c r="Q41" s="151"/>
      <c r="R41" s="151"/>
      <c r="S41" s="151"/>
      <c r="T41" s="151"/>
      <c r="U41" s="151"/>
      <c r="V41" s="151"/>
      <c r="W41" s="149"/>
      <c r="X41" s="149"/>
      <c r="Y41" s="149"/>
      <c r="Z41" s="149"/>
      <c r="AA41" s="149"/>
      <c r="AB41" s="149"/>
      <c r="AC41" s="149"/>
      <c r="AD41" s="149"/>
      <c r="AE41" s="149"/>
    </row>
    <row r="42" spans="1:31" ht="15">
      <c r="A42" s="151"/>
      <c r="B42" s="151"/>
      <c r="C42" s="151"/>
      <c r="D42" s="151"/>
      <c r="E42" s="151"/>
      <c r="F42" s="151"/>
      <c r="G42" s="151"/>
      <c r="H42" s="151"/>
      <c r="I42" s="151"/>
      <c r="J42" s="151"/>
      <c r="K42" s="151"/>
      <c r="L42" s="151"/>
      <c r="M42" s="151"/>
      <c r="N42" s="151"/>
      <c r="O42" s="151"/>
      <c r="P42" s="151"/>
      <c r="Q42" s="151"/>
      <c r="R42" s="151"/>
      <c r="S42" s="151"/>
      <c r="T42" s="151"/>
      <c r="U42" s="151"/>
      <c r="V42" s="151"/>
      <c r="W42" s="149"/>
      <c r="X42" s="149"/>
      <c r="Y42" s="149"/>
      <c r="Z42" s="149"/>
      <c r="AA42" s="149"/>
      <c r="AB42" s="149"/>
      <c r="AC42" s="149"/>
      <c r="AD42" s="149"/>
      <c r="AE42" s="149"/>
    </row>
    <row r="43" spans="1:31">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row>
    <row r="44" spans="1:31">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row>
    <row r="45" spans="1:31">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row>
    <row r="46" spans="1:31">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row>
    <row r="47" spans="1:31">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row>
    <row r="48" spans="1:31">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row>
    <row r="49" spans="1:31">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row>
    <row r="50" spans="1:31">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row>
    <row r="51" spans="1:31">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row>
    <row r="52" spans="1:31">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row>
    <row r="53" spans="1:31">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c r="AE53" s="149"/>
    </row>
    <row r="54" spans="1:31">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c r="AE54" s="149"/>
    </row>
    <row r="55" spans="1:31">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row>
    <row r="56" spans="1:31">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row>
    <row r="57" spans="1:31">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c r="AC57" s="149"/>
      <c r="AD57" s="149"/>
      <c r="AE57" s="149"/>
    </row>
    <row r="58" spans="1:31">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row>
    <row r="59" spans="1:31">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row>
    <row r="60" spans="1:31">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c r="AC60" s="149"/>
      <c r="AD60" s="149"/>
      <c r="AE60" s="149"/>
    </row>
    <row r="61" spans="1:31">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row>
    <row r="62" spans="1:31">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row>
    <row r="63" spans="1:31">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row>
    <row r="64" spans="1:31">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row>
    <row r="65" spans="1:31">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c r="AE65" s="149"/>
    </row>
    <row r="66" spans="1:31">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row>
    <row r="67" spans="1:31">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c r="AE67" s="149"/>
    </row>
    <row r="68" spans="1:31">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row>
    <row r="69" spans="1:31">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49"/>
      <c r="AD69" s="149"/>
      <c r="AE69" s="149"/>
    </row>
    <row r="70" spans="1:31">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c r="AE70" s="149"/>
    </row>
    <row r="71" spans="1:31">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c r="AE71" s="149"/>
    </row>
    <row r="72" spans="1:31">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c r="AE72" s="149"/>
    </row>
    <row r="73" spans="1:31">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row>
    <row r="74" spans="1:31">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c r="AC74" s="149"/>
      <c r="AD74" s="149"/>
      <c r="AE74" s="149"/>
    </row>
    <row r="75" spans="1:31">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row>
    <row r="76" spans="1:31">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row>
    <row r="77" spans="1:31">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c r="AC77" s="149"/>
      <c r="AD77" s="149"/>
      <c r="AE77" s="149"/>
    </row>
    <row r="78" spans="1:31">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49"/>
      <c r="AD78" s="149"/>
      <c r="AE78" s="149"/>
    </row>
    <row r="79" spans="1:31">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49"/>
      <c r="AD79" s="149"/>
      <c r="AE79" s="149"/>
    </row>
    <row r="80" spans="1:31">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row>
    <row r="81" spans="1:31">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49"/>
      <c r="AD81" s="149"/>
      <c r="AE81" s="149"/>
    </row>
    <row r="82" spans="1:31">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149"/>
      <c r="AD82" s="149"/>
      <c r="AE82" s="149"/>
    </row>
    <row r="83" spans="1:31">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149"/>
      <c r="AD83" s="149"/>
      <c r="AE83" s="149"/>
    </row>
    <row r="84" spans="1:31">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49"/>
      <c r="AD84" s="149"/>
      <c r="AE84" s="149"/>
    </row>
    <row r="85" spans="1:31">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149"/>
      <c r="AD85" s="149"/>
      <c r="AE85" s="149"/>
    </row>
    <row r="86" spans="1:31">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49"/>
      <c r="AD86" s="149"/>
      <c r="AE86" s="149"/>
    </row>
    <row r="87" spans="1:31">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49"/>
      <c r="AD87" s="149"/>
      <c r="AE87" s="149"/>
    </row>
    <row r="88" spans="1:31">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c r="AC88" s="149"/>
      <c r="AD88" s="149"/>
      <c r="AE88" s="149"/>
    </row>
    <row r="89" spans="1:31">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c r="AC89" s="149"/>
      <c r="AD89" s="149"/>
      <c r="AE89" s="149"/>
    </row>
    <row r="90" spans="1:31">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c r="AA90" s="149"/>
      <c r="AB90" s="149"/>
      <c r="AC90" s="149"/>
      <c r="AD90" s="149"/>
      <c r="AE90" s="149"/>
    </row>
    <row r="91" spans="1:31">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c r="AC91" s="149"/>
      <c r="AD91" s="149"/>
      <c r="AE91" s="149"/>
    </row>
    <row r="92" spans="1:31">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c r="AA92" s="149"/>
      <c r="AB92" s="149"/>
      <c r="AC92" s="149"/>
      <c r="AD92" s="149"/>
      <c r="AE92" s="149"/>
    </row>
    <row r="93" spans="1:31">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c r="AC93" s="149"/>
      <c r="AD93" s="149"/>
      <c r="AE93" s="149"/>
    </row>
    <row r="94" spans="1:31">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c r="AC94" s="149"/>
      <c r="AD94" s="149"/>
      <c r="AE94" s="149"/>
    </row>
    <row r="95" spans="1:31">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c r="AC95" s="149"/>
      <c r="AD95" s="149"/>
      <c r="AE95" s="149"/>
    </row>
    <row r="96" spans="1:31">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c r="AC96" s="149"/>
      <c r="AD96" s="149"/>
      <c r="AE96" s="149"/>
    </row>
    <row r="97" spans="1:31">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c r="AC97" s="149"/>
      <c r="AD97" s="149"/>
      <c r="AE97" s="149"/>
    </row>
    <row r="98" spans="1:31">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c r="AC98" s="149"/>
      <c r="AD98" s="149"/>
      <c r="AE98" s="149"/>
    </row>
    <row r="99" spans="1:31">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row>
    <row r="100" spans="1:31">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c r="AC100" s="149"/>
      <c r="AD100" s="149"/>
      <c r="AE100" s="149"/>
    </row>
    <row r="101" spans="1:31">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c r="AC101" s="149"/>
      <c r="AD101" s="149"/>
      <c r="AE101" s="149"/>
    </row>
    <row r="102" spans="1:31">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c r="AC102" s="149"/>
      <c r="AD102" s="149"/>
      <c r="AE102" s="149"/>
    </row>
    <row r="103" spans="1:31">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c r="AC103" s="149"/>
      <c r="AD103" s="149"/>
      <c r="AE103" s="149"/>
    </row>
    <row r="104" spans="1:31">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c r="AC104" s="149"/>
      <c r="AD104" s="149"/>
      <c r="AE104" s="149"/>
    </row>
    <row r="105" spans="1:31">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c r="AC105" s="149"/>
      <c r="AD105" s="149"/>
      <c r="AE105" s="149"/>
    </row>
    <row r="106" spans="1:31">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c r="AC106" s="149"/>
      <c r="AD106" s="149"/>
      <c r="AE106" s="149"/>
    </row>
    <row r="107" spans="1:31">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c r="AC107" s="149"/>
      <c r="AD107" s="149"/>
      <c r="AE107" s="149"/>
    </row>
    <row r="108" spans="1:31">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c r="AC108" s="149"/>
      <c r="AD108" s="149"/>
      <c r="AE108" s="149"/>
    </row>
    <row r="109" spans="1:31">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c r="AC109" s="149"/>
      <c r="AD109" s="149"/>
      <c r="AE109" s="149"/>
    </row>
    <row r="110" spans="1:31">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c r="AC110" s="149"/>
      <c r="AD110" s="149"/>
      <c r="AE110" s="149"/>
    </row>
    <row r="111" spans="1:31">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c r="AC111" s="149"/>
      <c r="AD111" s="149"/>
      <c r="AE111" s="149"/>
    </row>
    <row r="112" spans="1:31">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c r="AC112" s="149"/>
      <c r="AD112" s="149"/>
      <c r="AE112" s="149"/>
    </row>
    <row r="113" spans="1:31">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c r="AC113" s="149"/>
      <c r="AD113" s="149"/>
      <c r="AE113" s="149"/>
    </row>
    <row r="114" spans="1:31">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row>
    <row r="115" spans="1:31">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row>
    <row r="116" spans="1:31">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row>
    <row r="117" spans="1:31">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row>
    <row r="118" spans="1:31">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row>
    <row r="119" spans="1:31">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row>
    <row r="120" spans="1:31">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row>
    <row r="121" spans="1:31">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row>
    <row r="122" spans="1:31">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row>
    <row r="123" spans="1:31">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row>
    <row r="124" spans="1:31">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row>
    <row r="125" spans="1:31">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row>
    <row r="126" spans="1:31">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row>
    <row r="127" spans="1:31">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row>
    <row r="128" spans="1:31">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row>
    <row r="129" spans="1:31">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row>
    <row r="130" spans="1:31">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row>
    <row r="131" spans="1:31">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row>
    <row r="132" spans="1:31">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row>
    <row r="133" spans="1:31">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row>
    <row r="134" spans="1:31">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row>
    <row r="135" spans="1:31">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row>
    <row r="136" spans="1:31">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row>
    <row r="137" spans="1:31">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row>
    <row r="138" spans="1:31">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row>
    <row r="139" spans="1:31">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row>
    <row r="140" spans="1:31">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row>
    <row r="141" spans="1:31">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row>
    <row r="142" spans="1:31">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row>
    <row r="143" spans="1:31">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row>
    <row r="144" spans="1:31">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row>
    <row r="145" spans="1:31">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row>
    <row r="146" spans="1:31">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row>
    <row r="147" spans="1:31">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row>
    <row r="148" spans="1:31">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row>
    <row r="149" spans="1:31">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row>
    <row r="150" spans="1:31">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row>
    <row r="151" spans="1:31">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row>
    <row r="152" spans="1:31">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row>
    <row r="153" spans="1:31">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row>
    <row r="154" spans="1:31">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row>
    <row r="155" spans="1:31">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row>
    <row r="156" spans="1:31">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row>
    <row r="157" spans="1:31">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row>
    <row r="158" spans="1:31">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row>
    <row r="159" spans="1:31">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row>
    <row r="160" spans="1:31">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row>
    <row r="161" spans="1:31">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row>
    <row r="162" spans="1:31">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row>
    <row r="163" spans="1:31">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row>
    <row r="164" spans="1:31">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row>
    <row r="165" spans="1:31">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row>
    <row r="166" spans="1:31">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row>
    <row r="167" spans="1:31">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row>
    <row r="168" spans="1:31">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row>
    <row r="169" spans="1:31">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row>
    <row r="170" spans="1:31">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row>
    <row r="171" spans="1:31">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row>
    <row r="172" spans="1:31">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row>
    <row r="173" spans="1:31">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row>
    <row r="174" spans="1:31">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row>
    <row r="175" spans="1:31">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row>
    <row r="176" spans="1:31">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row>
    <row r="177" spans="1:31">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row>
    <row r="178" spans="1:31">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row>
    <row r="179" spans="1:31">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row>
    <row r="180" spans="1:31">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row>
    <row r="181" spans="1:31">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row>
    <row r="182" spans="1:31">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row>
    <row r="183" spans="1:31">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row>
    <row r="184" spans="1:31">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row>
    <row r="185" spans="1:31">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row>
    <row r="186" spans="1:31">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row>
    <row r="187" spans="1:31">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row>
    <row r="188" spans="1:31">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row>
    <row r="189" spans="1:31">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row>
    <row r="190" spans="1:31">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row>
    <row r="191" spans="1:31">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row>
    <row r="192" spans="1:31">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row>
    <row r="193" spans="1:31">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row>
    <row r="194" spans="1:31">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row>
    <row r="195" spans="1:31">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row>
    <row r="196" spans="1:31">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row>
    <row r="197" spans="1:31">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row>
    <row r="198" spans="1:31">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row>
    <row r="199" spans="1:31">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row>
    <row r="200" spans="1:31">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row>
    <row r="201" spans="1:31">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row>
    <row r="202" spans="1:31">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row>
    <row r="203" spans="1:31">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row>
    <row r="204" spans="1:31">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row>
    <row r="205" spans="1:31">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row>
    <row r="206" spans="1:31">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c r="AD206" s="149"/>
      <c r="AE206" s="149"/>
    </row>
    <row r="207" spans="1:31">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row>
    <row r="208" spans="1:31">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row>
    <row r="209" spans="1:31">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row>
    <row r="210" spans="1:31">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row>
    <row r="211" spans="1:31">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row>
    <row r="212" spans="1:31">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row>
    <row r="213" spans="1:31">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row>
    <row r="214" spans="1:31">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row>
    <row r="215" spans="1:31">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row>
    <row r="216" spans="1:31">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row>
    <row r="217" spans="1:31">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c r="AD217" s="149"/>
      <c r="AE217" s="149"/>
    </row>
    <row r="218" spans="1:31">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row>
    <row r="219" spans="1:31">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row>
    <row r="220" spans="1:31">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row>
    <row r="221" spans="1:31">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row>
    <row r="222" spans="1:31">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row>
    <row r="223" spans="1:31">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row>
    <row r="224" spans="1:31">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row>
    <row r="225" spans="1:31">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row>
    <row r="226" spans="1:31">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row>
    <row r="227" spans="1:31">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row>
    <row r="228" spans="1:31">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c r="AD228" s="149"/>
      <c r="AE228" s="149"/>
    </row>
    <row r="229" spans="1:31">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row>
    <row r="230" spans="1:31">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row>
    <row r="231" spans="1:31">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row>
    <row r="232" spans="1:31">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row>
    <row r="233" spans="1:31">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row>
    <row r="234" spans="1:31">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row>
    <row r="235" spans="1:31">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row>
    <row r="236" spans="1:31">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row>
    <row r="237" spans="1:31">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row>
    <row r="238" spans="1:31">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row>
    <row r="239" spans="1:31">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c r="AD239" s="149"/>
      <c r="AE239" s="149"/>
    </row>
    <row r="240" spans="1:31">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row>
    <row r="241" spans="1:31">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row>
    <row r="242" spans="1:31">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row>
    <row r="243" spans="1:31">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row>
    <row r="244" spans="1:31">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row>
    <row r="245" spans="1:31">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row>
    <row r="246" spans="1:31">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row>
    <row r="247" spans="1:31">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row>
    <row r="248" spans="1:31">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row>
    <row r="249" spans="1:31">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row>
    <row r="250" spans="1:31">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c r="AD250" s="149"/>
      <c r="AE250" s="149"/>
    </row>
    <row r="251" spans="1:31">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row>
    <row r="252" spans="1:31">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row>
    <row r="253" spans="1:31">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row>
    <row r="254" spans="1:31">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row>
    <row r="255" spans="1:31">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row>
    <row r="256" spans="1:31">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row>
    <row r="257" spans="1:31">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row>
    <row r="258" spans="1:31">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row>
    <row r="259" spans="1:31">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row>
    <row r="260" spans="1:31">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row>
    <row r="261" spans="1:31">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c r="AD261" s="149"/>
      <c r="AE261" s="149"/>
    </row>
    <row r="262" spans="1:31">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row>
    <row r="263" spans="1:31">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row>
    <row r="264" spans="1:31">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row>
    <row r="265" spans="1:31">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row>
    <row r="266" spans="1:31">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row>
    <row r="267" spans="1:31">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row>
    <row r="268" spans="1:31">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row>
    <row r="269" spans="1:31">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row>
    <row r="270" spans="1:31">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row>
    <row r="271" spans="1:31">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row>
    <row r="272" spans="1:31">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c r="AD272" s="149"/>
      <c r="AE272" s="149"/>
    </row>
    <row r="273" spans="1:31">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row>
    <row r="274" spans="1:31">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row>
    <row r="275" spans="1:31">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row>
    <row r="276" spans="1:31">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row>
    <row r="277" spans="1:31">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row>
    <row r="278" spans="1:31">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row>
    <row r="279" spans="1:31">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row>
    <row r="280" spans="1:31">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row>
    <row r="281" spans="1:31">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row>
    <row r="282" spans="1:31">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row>
    <row r="283" spans="1:31">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c r="AD283" s="149"/>
      <c r="AE283" s="149"/>
    </row>
    <row r="284" spans="1:31">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row>
    <row r="285" spans="1:31">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row>
    <row r="286" spans="1:31">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row>
    <row r="287" spans="1:31">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row>
    <row r="288" spans="1:31">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row>
    <row r="289" spans="1:31">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row>
    <row r="290" spans="1:31">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row>
    <row r="291" spans="1:31">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row>
    <row r="292" spans="1:31">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row>
    <row r="293" spans="1:31">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row>
    <row r="294" spans="1:31">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c r="AD294" s="149"/>
      <c r="AE294" s="149"/>
    </row>
    <row r="295" spans="1:31">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row>
    <row r="296" spans="1:31">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row>
    <row r="297" spans="1:31">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row>
    <row r="298" spans="1:31">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row>
    <row r="299" spans="1:31">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row>
    <row r="300" spans="1:31">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row>
    <row r="301" spans="1:31">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row>
    <row r="302" spans="1:31">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row>
    <row r="303" spans="1:31">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row>
    <row r="304" spans="1:31">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row>
    <row r="305" spans="1:31">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c r="AD305" s="149"/>
      <c r="AE305" s="149"/>
    </row>
    <row r="306" spans="1:31">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row>
    <row r="307" spans="1:31">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row>
    <row r="308" spans="1:31">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row>
    <row r="309" spans="1:31">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row>
    <row r="310" spans="1:31">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row>
    <row r="311" spans="1:31">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row>
    <row r="312" spans="1:31">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row>
    <row r="313" spans="1:31">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row>
    <row r="314" spans="1:31">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49"/>
      <c r="AD314" s="149"/>
      <c r="AE314" s="149"/>
    </row>
    <row r="315" spans="1:31">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c r="AC315" s="149"/>
      <c r="AD315" s="149"/>
      <c r="AE315" s="149"/>
    </row>
    <row r="316" spans="1:31">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c r="AC316" s="149"/>
      <c r="AD316" s="149"/>
      <c r="AE316" s="149"/>
    </row>
    <row r="317" spans="1:31">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c r="AC317" s="149"/>
      <c r="AD317" s="149"/>
      <c r="AE317" s="149"/>
    </row>
    <row r="318" spans="1:31">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c r="AC318" s="149"/>
      <c r="AD318" s="149"/>
      <c r="AE318" s="149"/>
    </row>
    <row r="319" spans="1:31">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c r="AC319" s="149"/>
      <c r="AD319" s="149"/>
      <c r="AE319" s="149"/>
    </row>
    <row r="320" spans="1:31">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c r="AC320" s="149"/>
      <c r="AD320" s="149"/>
      <c r="AE320" s="149"/>
    </row>
    <row r="321" spans="1:31">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c r="AC321" s="149"/>
      <c r="AD321" s="149"/>
      <c r="AE321" s="149"/>
    </row>
    <row r="322" spans="1:31">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c r="AC322" s="149"/>
      <c r="AD322" s="149"/>
      <c r="AE322" s="149"/>
    </row>
    <row r="323" spans="1:31">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c r="AC323" s="149"/>
      <c r="AD323" s="149"/>
      <c r="AE323" s="149"/>
    </row>
    <row r="324" spans="1:31">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c r="AC324" s="149"/>
      <c r="AD324" s="149"/>
      <c r="AE324" s="149"/>
    </row>
    <row r="325" spans="1:31">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c r="AC325" s="149"/>
      <c r="AD325" s="149"/>
      <c r="AE325" s="149"/>
    </row>
    <row r="326" spans="1:31">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c r="AC326" s="149"/>
      <c r="AD326" s="149"/>
      <c r="AE326" s="149"/>
    </row>
    <row r="327" spans="1:31">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c r="AC327" s="149"/>
      <c r="AD327" s="149"/>
      <c r="AE327" s="149"/>
    </row>
    <row r="328" spans="1:31">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c r="AC328" s="149"/>
      <c r="AD328" s="149"/>
      <c r="AE328" s="149"/>
    </row>
    <row r="329" spans="1:31">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c r="AC329" s="149"/>
      <c r="AD329" s="149"/>
      <c r="AE329" s="149"/>
    </row>
    <row r="330" spans="1:31">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c r="AC330" s="149"/>
      <c r="AD330" s="149"/>
      <c r="AE330" s="149"/>
    </row>
    <row r="331" spans="1:31">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c r="AC331" s="149"/>
      <c r="AD331" s="149"/>
      <c r="AE331" s="149"/>
    </row>
    <row r="332" spans="1:31">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c r="AC332" s="149"/>
      <c r="AD332" s="149"/>
      <c r="AE332" s="149"/>
    </row>
    <row r="333" spans="1:31">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c r="AC333" s="149"/>
      <c r="AD333" s="149"/>
      <c r="AE333" s="149"/>
    </row>
    <row r="334" spans="1:31">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c r="AC334" s="149"/>
      <c r="AD334" s="149"/>
      <c r="AE334" s="149"/>
    </row>
    <row r="335" spans="1:31">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c r="AC335" s="149"/>
      <c r="AD335" s="149"/>
      <c r="AE335" s="149"/>
    </row>
    <row r="336" spans="1:31">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c r="AC336" s="149"/>
      <c r="AD336" s="149"/>
      <c r="AE336" s="149"/>
    </row>
    <row r="337" spans="1:31">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c r="AC337" s="149"/>
      <c r="AD337" s="149"/>
      <c r="AE337" s="149"/>
    </row>
    <row r="338" spans="1:31">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c r="AC338" s="149"/>
      <c r="AD338" s="149"/>
      <c r="AE338" s="149"/>
    </row>
    <row r="339" spans="1:31">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c r="AC339" s="149"/>
      <c r="AD339" s="149"/>
      <c r="AE339" s="149"/>
    </row>
    <row r="340" spans="1:31">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c r="AC340" s="149"/>
      <c r="AD340" s="149"/>
      <c r="AE340" s="149"/>
    </row>
    <row r="341" spans="1:31">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c r="AC341" s="149"/>
      <c r="AD341" s="149"/>
      <c r="AE341" s="149"/>
    </row>
    <row r="342" spans="1:31">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c r="AC342" s="149"/>
      <c r="AD342" s="149"/>
      <c r="AE342" s="149"/>
    </row>
    <row r="343" spans="1:31">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c r="AC343" s="149"/>
      <c r="AD343" s="149"/>
      <c r="AE343" s="149"/>
    </row>
    <row r="344" spans="1:31">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c r="AC344" s="149"/>
      <c r="AD344" s="149"/>
      <c r="AE344" s="149"/>
    </row>
    <row r="345" spans="1:31">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c r="AC345" s="149"/>
      <c r="AD345" s="149"/>
      <c r="AE345" s="149"/>
    </row>
    <row r="346" spans="1:31">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c r="AC346" s="149"/>
      <c r="AD346" s="149"/>
      <c r="AE346" s="149"/>
    </row>
    <row r="347" spans="1:31">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c r="AC347" s="149"/>
      <c r="AD347" s="149"/>
      <c r="AE347" s="149"/>
    </row>
    <row r="348" spans="1:31">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c r="AC348" s="149"/>
      <c r="AD348" s="149"/>
      <c r="AE348" s="149"/>
    </row>
    <row r="349" spans="1:31">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c r="AC349" s="149"/>
      <c r="AD349" s="149"/>
      <c r="AE349" s="149"/>
    </row>
    <row r="350" spans="1:31">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c r="AC350" s="149"/>
      <c r="AD350" s="149"/>
      <c r="AE350" s="149"/>
    </row>
    <row r="351" spans="1:31">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c r="AC351" s="149"/>
      <c r="AD351" s="149"/>
      <c r="AE351" s="149"/>
    </row>
    <row r="352" spans="1:31">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c r="AC352" s="149"/>
      <c r="AD352" s="149"/>
      <c r="AE352" s="149"/>
    </row>
    <row r="353" spans="1:31">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c r="AC353" s="149"/>
      <c r="AD353" s="149"/>
      <c r="AE353" s="149"/>
    </row>
    <row r="354" spans="1:31">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c r="AC354" s="149"/>
      <c r="AD354" s="149"/>
      <c r="AE354" s="149"/>
    </row>
    <row r="355" spans="1:31">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c r="AC355" s="149"/>
      <c r="AD355" s="149"/>
      <c r="AE355" s="149"/>
    </row>
    <row r="356" spans="1:31">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c r="AC356" s="149"/>
      <c r="AD356" s="149"/>
      <c r="AE356" s="149"/>
    </row>
    <row r="357" spans="1:31">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c r="AC357" s="149"/>
      <c r="AD357" s="149"/>
      <c r="AE357" s="149"/>
    </row>
    <row r="358" spans="1:31">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c r="AC358" s="149"/>
      <c r="AD358" s="149"/>
      <c r="AE358" s="149"/>
    </row>
    <row r="359" spans="1:31">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c r="AC359" s="149"/>
      <c r="AD359" s="149"/>
      <c r="AE359" s="149"/>
    </row>
    <row r="360" spans="1:31">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c r="AC360" s="149"/>
      <c r="AD360" s="149"/>
      <c r="AE360" s="149"/>
    </row>
    <row r="361" spans="1:31">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c r="AC361" s="149"/>
      <c r="AD361" s="149"/>
      <c r="AE361" s="149"/>
    </row>
    <row r="362" spans="1:31">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c r="AC362" s="149"/>
      <c r="AD362" s="149"/>
      <c r="AE362" s="149"/>
    </row>
    <row r="363" spans="1:31">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c r="AC363" s="149"/>
      <c r="AD363" s="149"/>
      <c r="AE363" s="149"/>
    </row>
    <row r="364" spans="1:31">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c r="AC364" s="149"/>
      <c r="AD364" s="149"/>
      <c r="AE364" s="149"/>
    </row>
    <row r="365" spans="1:31">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c r="AC365" s="149"/>
      <c r="AD365" s="149"/>
      <c r="AE365" s="149"/>
    </row>
    <row r="366" spans="1:31">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c r="AC366" s="149"/>
      <c r="AD366" s="149"/>
      <c r="AE366" s="149"/>
    </row>
    <row r="367" spans="1:31">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c r="AC367" s="149"/>
      <c r="AD367" s="149"/>
      <c r="AE367" s="149"/>
    </row>
    <row r="368" spans="1:31">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c r="AC368" s="149"/>
      <c r="AD368" s="149"/>
      <c r="AE368" s="149"/>
    </row>
    <row r="369" spans="1:31">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c r="AC369" s="149"/>
      <c r="AD369" s="149"/>
      <c r="AE369" s="149"/>
    </row>
    <row r="370" spans="1:31">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c r="AC370" s="149"/>
      <c r="AD370" s="149"/>
      <c r="AE370" s="149"/>
    </row>
    <row r="371" spans="1:31">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c r="AC371" s="149"/>
      <c r="AD371" s="149"/>
      <c r="AE371" s="149"/>
    </row>
    <row r="372" spans="1:31">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c r="AC372" s="149"/>
      <c r="AD372" s="149"/>
      <c r="AE372" s="149"/>
    </row>
    <row r="373" spans="1:31">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c r="AC373" s="149"/>
      <c r="AD373" s="149"/>
      <c r="AE373" s="149"/>
    </row>
    <row r="374" spans="1:31">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c r="AC374" s="149"/>
      <c r="AD374" s="149"/>
      <c r="AE374" s="149"/>
    </row>
    <row r="375" spans="1:31">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c r="AC375" s="149"/>
      <c r="AD375" s="149"/>
      <c r="AE375" s="149"/>
    </row>
    <row r="376" spans="1:31">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c r="AC376" s="149"/>
      <c r="AD376" s="149"/>
      <c r="AE376" s="149"/>
    </row>
    <row r="377" spans="1:31">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c r="AC377" s="149"/>
      <c r="AD377" s="149"/>
      <c r="AE377" s="149"/>
    </row>
    <row r="378" spans="1:31">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c r="AC378" s="149"/>
      <c r="AD378" s="149"/>
      <c r="AE378" s="149"/>
    </row>
    <row r="379" spans="1:31">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c r="AC379" s="149"/>
      <c r="AD379" s="149"/>
      <c r="AE379" s="149"/>
    </row>
    <row r="380" spans="1:31">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c r="AC380" s="149"/>
      <c r="AD380" s="149"/>
      <c r="AE380" s="149"/>
    </row>
    <row r="381" spans="1:31">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c r="AC381" s="149"/>
      <c r="AD381" s="149"/>
      <c r="AE381" s="149"/>
    </row>
    <row r="382" spans="1:31">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c r="AC382" s="149"/>
      <c r="AD382" s="149"/>
      <c r="AE382" s="149"/>
    </row>
    <row r="383" spans="1:31">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c r="AC383" s="149"/>
      <c r="AD383" s="149"/>
      <c r="AE383" s="149"/>
    </row>
    <row r="384" spans="1:31">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c r="AC384" s="149"/>
      <c r="AD384" s="149"/>
      <c r="AE384" s="149"/>
    </row>
    <row r="385" spans="1:31">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c r="AC385" s="149"/>
      <c r="AD385" s="149"/>
      <c r="AE385" s="149"/>
    </row>
    <row r="386" spans="1:31">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c r="AC386" s="149"/>
      <c r="AD386" s="149"/>
      <c r="AE386" s="149"/>
    </row>
    <row r="387" spans="1:31">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c r="AC387" s="149"/>
      <c r="AD387" s="149"/>
      <c r="AE387" s="149"/>
    </row>
    <row r="388" spans="1:31">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c r="AC388" s="149"/>
      <c r="AD388" s="149"/>
      <c r="AE388" s="149"/>
    </row>
    <row r="389" spans="1:31">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c r="AC389" s="149"/>
      <c r="AD389" s="149"/>
      <c r="AE389" s="149"/>
    </row>
    <row r="390" spans="1:31">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c r="AC390" s="149"/>
      <c r="AD390" s="149"/>
      <c r="AE390" s="149"/>
    </row>
    <row r="391" spans="1:31">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c r="AC391" s="149"/>
      <c r="AD391" s="149"/>
      <c r="AE391" s="149"/>
    </row>
    <row r="392" spans="1:31">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c r="AC392" s="149"/>
      <c r="AD392" s="149"/>
      <c r="AE392" s="149"/>
    </row>
    <row r="393" spans="1:31">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c r="AC393" s="149"/>
      <c r="AD393" s="149"/>
      <c r="AE393" s="149"/>
    </row>
    <row r="394" spans="1:31">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c r="AC394" s="149"/>
      <c r="AD394" s="149"/>
      <c r="AE394" s="149"/>
    </row>
    <row r="395" spans="1:31">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c r="AC395" s="149"/>
      <c r="AD395" s="149"/>
      <c r="AE395" s="149"/>
    </row>
    <row r="396" spans="1:31">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c r="AC396" s="149"/>
      <c r="AD396" s="149"/>
      <c r="AE396" s="149"/>
    </row>
    <row r="397" spans="1:31">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c r="AC397" s="149"/>
      <c r="AD397" s="149"/>
      <c r="AE397" s="149"/>
    </row>
    <row r="398" spans="1:31">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c r="AC398" s="149"/>
      <c r="AD398" s="149"/>
      <c r="AE398" s="149"/>
    </row>
    <row r="399" spans="1:31">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c r="AC399" s="149"/>
      <c r="AD399" s="149"/>
      <c r="AE399" s="149"/>
    </row>
    <row r="400" spans="1:31">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c r="AC400" s="149"/>
      <c r="AD400" s="149"/>
      <c r="AE400" s="149"/>
    </row>
    <row r="401" spans="1:31">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c r="AC401" s="149"/>
      <c r="AD401" s="149"/>
      <c r="AE401" s="149"/>
    </row>
    <row r="402" spans="1:31">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c r="AC402" s="149"/>
      <c r="AD402" s="149"/>
      <c r="AE402" s="149"/>
    </row>
    <row r="403" spans="1:31">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c r="AC403" s="149"/>
      <c r="AD403" s="149"/>
      <c r="AE403" s="149"/>
    </row>
    <row r="404" spans="1:31">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c r="AC404" s="149"/>
      <c r="AD404" s="149"/>
      <c r="AE404" s="149"/>
    </row>
    <row r="405" spans="1:31">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c r="AC405" s="149"/>
      <c r="AD405" s="149"/>
      <c r="AE405" s="149"/>
    </row>
    <row r="406" spans="1:31">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c r="AC406" s="149"/>
      <c r="AD406" s="149"/>
      <c r="AE406" s="149"/>
    </row>
    <row r="407" spans="1:31">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c r="AC407" s="149"/>
      <c r="AD407" s="149"/>
      <c r="AE407" s="149"/>
    </row>
    <row r="408" spans="1:31">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c r="AC408" s="149"/>
      <c r="AD408" s="149"/>
      <c r="AE408" s="149"/>
    </row>
    <row r="409" spans="1:31">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c r="AC409" s="149"/>
      <c r="AD409" s="149"/>
      <c r="AE409" s="149"/>
    </row>
    <row r="410" spans="1:31">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c r="AC410" s="149"/>
      <c r="AD410" s="149"/>
      <c r="AE410" s="149"/>
    </row>
    <row r="411" spans="1:31">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c r="AC411" s="149"/>
      <c r="AD411" s="149"/>
      <c r="AE411" s="149"/>
    </row>
    <row r="412" spans="1:31">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c r="AC412" s="149"/>
      <c r="AD412" s="149"/>
      <c r="AE412" s="149"/>
    </row>
    <row r="413" spans="1:31">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c r="AC413" s="149"/>
      <c r="AD413" s="149"/>
      <c r="AE413" s="149"/>
    </row>
    <row r="414" spans="1:31">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c r="AC414" s="149"/>
      <c r="AD414" s="149"/>
      <c r="AE414" s="149"/>
    </row>
    <row r="415" spans="1:31">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c r="AC415" s="149"/>
      <c r="AD415" s="149"/>
      <c r="AE415" s="149"/>
    </row>
    <row r="416" spans="1:31">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c r="AC416" s="149"/>
      <c r="AD416" s="149"/>
      <c r="AE416" s="149"/>
    </row>
    <row r="417" spans="1:31">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c r="AC417" s="149"/>
      <c r="AD417" s="149"/>
      <c r="AE417" s="149"/>
    </row>
    <row r="418" spans="1:31">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c r="AC418" s="149"/>
      <c r="AD418" s="149"/>
      <c r="AE418" s="149"/>
    </row>
    <row r="419" spans="1:31">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c r="AC419" s="149"/>
      <c r="AD419" s="149"/>
      <c r="AE419" s="149"/>
    </row>
    <row r="420" spans="1:31">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c r="AC420" s="149"/>
      <c r="AD420" s="149"/>
      <c r="AE420" s="149"/>
    </row>
    <row r="421" spans="1:31">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c r="AC421" s="149"/>
      <c r="AD421" s="149"/>
      <c r="AE421" s="149"/>
    </row>
    <row r="422" spans="1:31">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c r="AC422" s="149"/>
      <c r="AD422" s="149"/>
      <c r="AE422" s="149"/>
    </row>
    <row r="423" spans="1:31">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c r="AC423" s="149"/>
      <c r="AD423" s="149"/>
      <c r="AE423" s="149"/>
    </row>
    <row r="424" spans="1:31">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c r="AC424" s="149"/>
      <c r="AD424" s="149"/>
      <c r="AE424" s="149"/>
    </row>
    <row r="425" spans="1:31">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c r="AC425" s="149"/>
      <c r="AD425" s="149"/>
      <c r="AE425" s="149"/>
    </row>
    <row r="426" spans="1:31">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c r="AC426" s="149"/>
      <c r="AD426" s="149"/>
      <c r="AE426" s="149"/>
    </row>
    <row r="427" spans="1:31">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c r="AC427" s="149"/>
      <c r="AD427" s="149"/>
      <c r="AE427" s="149"/>
    </row>
    <row r="428" spans="1:31">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c r="AC428" s="149"/>
      <c r="AD428" s="149"/>
      <c r="AE428" s="149"/>
    </row>
    <row r="429" spans="1:31">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c r="AC429" s="149"/>
      <c r="AD429" s="149"/>
      <c r="AE429" s="149"/>
    </row>
    <row r="430" spans="1:31">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c r="AC430" s="149"/>
      <c r="AD430" s="149"/>
      <c r="AE430" s="149"/>
    </row>
    <row r="431" spans="1:31">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c r="AC431" s="149"/>
      <c r="AD431" s="149"/>
      <c r="AE431" s="149"/>
    </row>
    <row r="432" spans="1:31">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c r="AC432" s="149"/>
      <c r="AD432" s="149"/>
      <c r="AE432" s="149"/>
    </row>
    <row r="433" spans="1:31">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c r="AC433" s="149"/>
      <c r="AD433" s="149"/>
      <c r="AE433" s="149"/>
    </row>
    <row r="434" spans="1:31">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c r="AC434" s="149"/>
      <c r="AD434" s="149"/>
      <c r="AE434" s="149"/>
    </row>
    <row r="435" spans="1:31">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c r="AC435" s="149"/>
      <c r="AD435" s="149"/>
      <c r="AE435" s="149"/>
    </row>
    <row r="436" spans="1:31">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c r="AC436" s="149"/>
      <c r="AD436" s="149"/>
      <c r="AE436" s="149"/>
    </row>
    <row r="437" spans="1:31">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c r="AC437" s="149"/>
      <c r="AD437" s="149"/>
      <c r="AE437" s="149"/>
    </row>
    <row r="438" spans="1:31">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c r="AC438" s="149"/>
      <c r="AD438" s="149"/>
      <c r="AE438" s="149"/>
    </row>
    <row r="439" spans="1:31">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c r="AC439" s="149"/>
      <c r="AD439" s="149"/>
      <c r="AE439" s="149"/>
    </row>
    <row r="440" spans="1:31">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c r="AC440" s="149"/>
      <c r="AD440" s="149"/>
      <c r="AE440" s="149"/>
    </row>
    <row r="441" spans="1:31">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c r="AC441" s="149"/>
      <c r="AD441" s="149"/>
      <c r="AE441" s="149"/>
    </row>
    <row r="442" spans="1:31">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c r="AC442" s="149"/>
      <c r="AD442" s="149"/>
      <c r="AE442" s="149"/>
    </row>
    <row r="443" spans="1:31">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c r="AC443" s="149"/>
      <c r="AD443" s="149"/>
      <c r="AE443" s="149"/>
    </row>
    <row r="444" spans="1:31">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c r="AC444" s="149"/>
      <c r="AD444" s="149"/>
      <c r="AE444" s="149"/>
    </row>
    <row r="445" spans="1:31">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c r="AC445" s="149"/>
      <c r="AD445" s="149"/>
      <c r="AE445" s="149"/>
    </row>
    <row r="446" spans="1:31">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c r="AC446" s="149"/>
      <c r="AD446" s="149"/>
      <c r="AE446" s="149"/>
    </row>
    <row r="447" spans="1:31">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c r="AC447" s="149"/>
      <c r="AD447" s="149"/>
      <c r="AE447" s="149"/>
    </row>
    <row r="448" spans="1:31">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c r="AC448" s="149"/>
      <c r="AD448" s="149"/>
      <c r="AE448" s="149"/>
    </row>
    <row r="449" spans="1:31">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c r="AC449" s="149"/>
      <c r="AD449" s="149"/>
      <c r="AE449" s="149"/>
    </row>
    <row r="450" spans="1:31">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c r="AC450" s="149"/>
      <c r="AD450" s="149"/>
      <c r="AE450" s="149"/>
    </row>
    <row r="451" spans="1:31">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c r="AC451" s="149"/>
      <c r="AD451" s="149"/>
      <c r="AE451" s="149"/>
    </row>
    <row r="452" spans="1:31">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c r="AC452" s="149"/>
      <c r="AD452" s="149"/>
      <c r="AE452" s="149"/>
    </row>
    <row r="453" spans="1:31">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c r="AC453" s="149"/>
      <c r="AD453" s="149"/>
      <c r="AE453" s="149"/>
    </row>
    <row r="454" spans="1:31">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c r="AC454" s="149"/>
      <c r="AD454" s="149"/>
      <c r="AE454" s="149"/>
    </row>
    <row r="455" spans="1:31">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c r="AC455" s="149"/>
      <c r="AD455" s="149"/>
      <c r="AE455" s="149"/>
    </row>
    <row r="456" spans="1:31">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c r="AC456" s="149"/>
      <c r="AD456" s="149"/>
      <c r="AE456" s="149"/>
    </row>
    <row r="457" spans="1:31">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c r="AC457" s="149"/>
      <c r="AD457" s="149"/>
      <c r="AE457" s="149"/>
    </row>
    <row r="458" spans="1:31">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c r="AC458" s="149"/>
      <c r="AD458" s="149"/>
      <c r="AE458" s="149"/>
    </row>
    <row r="459" spans="1:31">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49"/>
      <c r="AD459" s="149"/>
      <c r="AE459" s="149"/>
    </row>
    <row r="460" spans="1:31">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c r="AC460" s="149"/>
      <c r="AD460" s="149"/>
      <c r="AE460" s="149"/>
    </row>
    <row r="461" spans="1:31">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c r="AC461" s="149"/>
      <c r="AD461" s="149"/>
      <c r="AE461" s="149"/>
    </row>
    <row r="462" spans="1:31">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c r="AC462" s="149"/>
      <c r="AD462" s="149"/>
      <c r="AE462" s="149"/>
    </row>
    <row r="463" spans="1:31">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c r="AC463" s="149"/>
      <c r="AD463" s="149"/>
      <c r="AE463" s="149"/>
    </row>
    <row r="464" spans="1:31">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c r="AC464" s="149"/>
      <c r="AD464" s="149"/>
      <c r="AE464" s="149"/>
    </row>
    <row r="465" spans="1:31">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c r="AC465" s="149"/>
      <c r="AD465" s="149"/>
      <c r="AE465" s="149"/>
    </row>
    <row r="466" spans="1:31">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c r="AC466" s="149"/>
      <c r="AD466" s="149"/>
      <c r="AE466" s="149"/>
    </row>
    <row r="467" spans="1:31">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c r="AC467" s="149"/>
      <c r="AD467" s="149"/>
      <c r="AE467" s="149"/>
    </row>
    <row r="468" spans="1:31">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c r="AC468" s="149"/>
      <c r="AD468" s="149"/>
      <c r="AE468" s="149"/>
    </row>
    <row r="469" spans="1:31">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c r="AC469" s="149"/>
      <c r="AD469" s="149"/>
      <c r="AE469" s="149"/>
    </row>
    <row r="470" spans="1:31">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c r="AC470" s="149"/>
      <c r="AD470" s="149"/>
      <c r="AE470" s="149"/>
    </row>
    <row r="471" spans="1:31">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c r="AC471" s="149"/>
      <c r="AD471" s="149"/>
      <c r="AE471" s="149"/>
    </row>
    <row r="472" spans="1:31">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c r="AC472" s="149"/>
      <c r="AD472" s="149"/>
      <c r="AE472" s="149"/>
    </row>
    <row r="473" spans="1:31">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c r="AC473" s="149"/>
      <c r="AD473" s="149"/>
      <c r="AE473" s="149"/>
    </row>
    <row r="474" spans="1:31">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c r="AC474" s="149"/>
      <c r="AD474" s="149"/>
      <c r="AE474" s="149"/>
    </row>
    <row r="475" spans="1:31">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c r="AC475" s="149"/>
      <c r="AD475" s="149"/>
      <c r="AE475" s="149"/>
    </row>
    <row r="476" spans="1:31">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c r="AC476" s="149"/>
      <c r="AD476" s="149"/>
      <c r="AE476" s="149"/>
    </row>
    <row r="477" spans="1:31">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c r="AC477" s="149"/>
      <c r="AD477" s="149"/>
      <c r="AE477" s="149"/>
    </row>
    <row r="478" spans="1:31">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c r="AC478" s="149"/>
      <c r="AD478" s="149"/>
      <c r="AE478" s="149"/>
    </row>
    <row r="479" spans="1:31">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c r="AC479" s="149"/>
      <c r="AD479" s="149"/>
      <c r="AE479" s="149"/>
    </row>
    <row r="480" spans="1:31">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c r="AC480" s="149"/>
      <c r="AD480" s="149"/>
      <c r="AE480" s="149"/>
    </row>
    <row r="481" spans="1:31">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c r="AC481" s="149"/>
      <c r="AD481" s="149"/>
      <c r="AE481" s="149"/>
    </row>
    <row r="482" spans="1:31">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c r="AC482" s="149"/>
      <c r="AD482" s="149"/>
      <c r="AE482" s="149"/>
    </row>
    <row r="483" spans="1:31">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c r="AC483" s="149"/>
      <c r="AD483" s="149"/>
      <c r="AE483" s="149"/>
    </row>
    <row r="484" spans="1:31">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c r="AC484" s="149"/>
      <c r="AD484" s="149"/>
      <c r="AE484" s="149"/>
    </row>
    <row r="485" spans="1:31">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c r="AC485" s="149"/>
      <c r="AD485" s="149"/>
      <c r="AE485" s="149"/>
    </row>
    <row r="486" spans="1:31">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c r="AC486" s="149"/>
      <c r="AD486" s="149"/>
      <c r="AE486" s="149"/>
    </row>
    <row r="487" spans="1:31">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c r="AC487" s="149"/>
      <c r="AD487" s="149"/>
      <c r="AE487" s="149"/>
    </row>
    <row r="488" spans="1:31">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c r="AC488" s="149"/>
      <c r="AD488" s="149"/>
      <c r="AE488" s="149"/>
    </row>
    <row r="489" spans="1:31">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c r="AC489" s="149"/>
      <c r="AD489" s="149"/>
      <c r="AE489" s="149"/>
    </row>
    <row r="490" spans="1:31">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c r="AC490" s="149"/>
      <c r="AD490" s="149"/>
      <c r="AE490" s="149"/>
    </row>
    <row r="491" spans="1:31">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c r="AC491" s="149"/>
      <c r="AD491" s="149"/>
      <c r="AE491" s="149"/>
    </row>
    <row r="492" spans="1:31">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c r="AC492" s="149"/>
      <c r="AD492" s="149"/>
      <c r="AE492" s="149"/>
    </row>
    <row r="493" spans="1:31">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c r="AC493" s="149"/>
      <c r="AD493" s="149"/>
      <c r="AE493" s="149"/>
    </row>
    <row r="494" spans="1:31">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c r="AC494" s="149"/>
      <c r="AD494" s="149"/>
      <c r="AE494" s="149"/>
    </row>
    <row r="495" spans="1:31">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c r="AC495" s="149"/>
      <c r="AD495" s="149"/>
      <c r="AE495" s="149"/>
    </row>
    <row r="496" spans="1:31">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c r="AC496" s="149"/>
      <c r="AD496" s="149"/>
      <c r="AE496" s="149"/>
    </row>
    <row r="497" spans="1:31">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c r="AC497" s="149"/>
      <c r="AD497" s="149"/>
      <c r="AE497" s="149"/>
    </row>
    <row r="498" spans="1:31">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c r="AC498" s="149"/>
      <c r="AD498" s="149"/>
      <c r="AE498" s="149"/>
    </row>
    <row r="499" spans="1:31">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c r="AC499" s="149"/>
      <c r="AD499" s="149"/>
      <c r="AE499" s="149"/>
    </row>
    <row r="500" spans="1:31">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c r="AC500" s="149"/>
      <c r="AD500" s="149"/>
      <c r="AE500" s="149"/>
    </row>
    <row r="501" spans="1:31">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c r="AC501" s="149"/>
      <c r="AD501" s="149"/>
      <c r="AE501" s="149"/>
    </row>
    <row r="502" spans="1:31">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c r="AC502" s="149"/>
      <c r="AD502" s="149"/>
      <c r="AE502" s="149"/>
    </row>
    <row r="503" spans="1:31">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c r="AC503" s="149"/>
      <c r="AD503" s="149"/>
      <c r="AE503" s="149"/>
    </row>
    <row r="504" spans="1:31">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c r="AC504" s="149"/>
      <c r="AD504" s="149"/>
      <c r="AE504" s="149"/>
    </row>
    <row r="505" spans="1:31">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c r="AC505" s="149"/>
      <c r="AD505" s="149"/>
      <c r="AE505" s="149"/>
    </row>
    <row r="506" spans="1:31">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c r="AC506" s="149"/>
      <c r="AD506" s="149"/>
      <c r="AE506" s="149"/>
    </row>
    <row r="507" spans="1:31">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c r="AC507" s="149"/>
      <c r="AD507" s="149"/>
      <c r="AE507" s="149"/>
    </row>
    <row r="508" spans="1:31">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c r="AC508" s="149"/>
      <c r="AD508" s="149"/>
      <c r="AE508" s="149"/>
    </row>
    <row r="509" spans="1:31">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c r="AC509" s="149"/>
      <c r="AD509" s="149"/>
      <c r="AE509" s="149"/>
    </row>
    <row r="510" spans="1:31">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c r="AC510" s="149"/>
      <c r="AD510" s="149"/>
      <c r="AE510" s="149"/>
    </row>
    <row r="511" spans="1:31">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c r="AC511" s="149"/>
      <c r="AD511" s="149"/>
      <c r="AE511" s="149"/>
    </row>
    <row r="512" spans="1:31">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c r="AC512" s="149"/>
      <c r="AD512" s="149"/>
      <c r="AE512" s="149"/>
    </row>
    <row r="513" spans="1:31">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c r="AC513" s="149"/>
      <c r="AD513" s="149"/>
      <c r="AE513" s="149"/>
    </row>
    <row r="514" spans="1:31">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c r="AC514" s="149"/>
      <c r="AD514" s="149"/>
      <c r="AE514" s="149"/>
    </row>
    <row r="515" spans="1:31">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c r="AC515" s="149"/>
      <c r="AD515" s="149"/>
      <c r="AE515" s="149"/>
    </row>
    <row r="516" spans="1:31">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c r="AC516" s="149"/>
      <c r="AD516" s="149"/>
      <c r="AE516" s="149"/>
    </row>
    <row r="517" spans="1:31">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c r="AC517" s="149"/>
      <c r="AD517" s="149"/>
      <c r="AE517" s="149"/>
    </row>
    <row r="518" spans="1:31">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c r="AC518" s="149"/>
      <c r="AD518" s="149"/>
      <c r="AE518" s="149"/>
    </row>
    <row r="519" spans="1:31">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c r="AC519" s="149"/>
      <c r="AD519" s="149"/>
      <c r="AE519" s="149"/>
    </row>
    <row r="520" spans="1:31">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c r="AC520" s="149"/>
      <c r="AD520" s="149"/>
      <c r="AE520" s="149"/>
    </row>
    <row r="521" spans="1:31">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c r="AC521" s="149"/>
      <c r="AD521" s="149"/>
      <c r="AE521" s="149"/>
    </row>
    <row r="522" spans="1:31">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c r="AC522" s="149"/>
      <c r="AD522" s="149"/>
      <c r="AE522" s="149"/>
    </row>
    <row r="523" spans="1:31">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c r="AC523" s="149"/>
      <c r="AD523" s="149"/>
      <c r="AE523" s="149"/>
    </row>
    <row r="524" spans="1:31">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c r="AC524" s="149"/>
      <c r="AD524" s="149"/>
      <c r="AE524" s="149"/>
    </row>
    <row r="525" spans="1:31">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c r="AC525" s="149"/>
      <c r="AD525" s="149"/>
      <c r="AE525" s="149"/>
    </row>
    <row r="526" spans="1:31">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c r="AC526" s="149"/>
      <c r="AD526" s="149"/>
      <c r="AE526" s="149"/>
    </row>
    <row r="527" spans="1:31">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c r="AC527" s="149"/>
      <c r="AD527" s="149"/>
      <c r="AE527" s="149"/>
    </row>
    <row r="528" spans="1:31">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c r="AC528" s="149"/>
      <c r="AD528" s="149"/>
      <c r="AE528" s="149"/>
    </row>
    <row r="529" spans="1:31">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c r="AC529" s="149"/>
      <c r="AD529" s="149"/>
      <c r="AE529" s="149"/>
    </row>
    <row r="530" spans="1:31">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c r="AC530" s="149"/>
      <c r="AD530" s="149"/>
      <c r="AE530" s="149"/>
    </row>
    <row r="531" spans="1:31">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c r="AC531" s="149"/>
      <c r="AD531" s="149"/>
      <c r="AE531" s="149"/>
    </row>
    <row r="532" spans="1:31">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c r="AC532" s="149"/>
      <c r="AD532" s="149"/>
      <c r="AE532" s="149"/>
    </row>
    <row r="533" spans="1:31">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c r="AC533" s="149"/>
      <c r="AD533" s="149"/>
      <c r="AE533" s="149"/>
    </row>
    <row r="534" spans="1:31">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c r="AC534" s="149"/>
      <c r="AD534" s="149"/>
      <c r="AE534" s="149"/>
    </row>
    <row r="535" spans="1:31">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c r="AC535" s="149"/>
      <c r="AD535" s="149"/>
      <c r="AE535" s="149"/>
    </row>
    <row r="536" spans="1:31">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c r="AC536" s="149"/>
      <c r="AD536" s="149"/>
      <c r="AE536" s="149"/>
    </row>
    <row r="537" spans="1:31">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149"/>
      <c r="AD537" s="149"/>
      <c r="AE537" s="149"/>
    </row>
    <row r="538" spans="1:31">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49"/>
      <c r="AD538" s="149"/>
      <c r="AE538" s="149"/>
    </row>
    <row r="539" spans="1:31">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c r="AC539" s="149"/>
      <c r="AD539" s="149"/>
      <c r="AE539" s="149"/>
    </row>
    <row r="540" spans="1:31">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c r="AC540" s="149"/>
      <c r="AD540" s="149"/>
      <c r="AE540" s="149"/>
    </row>
    <row r="541" spans="1:31">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c r="AC541" s="149"/>
      <c r="AD541" s="149"/>
      <c r="AE541" s="149"/>
    </row>
    <row r="542" spans="1:31">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c r="AC542" s="149"/>
      <c r="AD542" s="149"/>
      <c r="AE542" s="149"/>
    </row>
    <row r="543" spans="1:31">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c r="AC543" s="149"/>
      <c r="AD543" s="149"/>
      <c r="AE543" s="149"/>
    </row>
    <row r="544" spans="1:31">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c r="AC544" s="149"/>
      <c r="AD544" s="149"/>
      <c r="AE544" s="149"/>
    </row>
    <row r="545" spans="1:31">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c r="AC545" s="149"/>
      <c r="AD545" s="149"/>
      <c r="AE545" s="149"/>
    </row>
    <row r="546" spans="1:31">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c r="AC546" s="149"/>
      <c r="AD546" s="149"/>
      <c r="AE546" s="149"/>
    </row>
    <row r="547" spans="1:31">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c r="AC547" s="149"/>
      <c r="AD547" s="149"/>
      <c r="AE547" s="149"/>
    </row>
    <row r="548" spans="1:31">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c r="AC548" s="149"/>
      <c r="AD548" s="149"/>
      <c r="AE548" s="149"/>
    </row>
    <row r="549" spans="1:31">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c r="AC549" s="149"/>
      <c r="AD549" s="149"/>
      <c r="AE549" s="149"/>
    </row>
    <row r="550" spans="1:31">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c r="AC550" s="149"/>
      <c r="AD550" s="149"/>
      <c r="AE550" s="149"/>
    </row>
    <row r="551" spans="1:31">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c r="AC551" s="149"/>
      <c r="AD551" s="149"/>
      <c r="AE551" s="149"/>
    </row>
    <row r="552" spans="1:31">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c r="AC552" s="149"/>
      <c r="AD552" s="149"/>
      <c r="AE552" s="149"/>
    </row>
    <row r="553" spans="1:31">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c r="AC553" s="149"/>
      <c r="AD553" s="149"/>
      <c r="AE553" s="149"/>
    </row>
    <row r="554" spans="1:31">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c r="AC554" s="149"/>
      <c r="AD554" s="149"/>
      <c r="AE554" s="149"/>
    </row>
    <row r="555" spans="1:31">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c r="AC555" s="149"/>
      <c r="AD555" s="149"/>
      <c r="AE555" s="149"/>
    </row>
    <row r="556" spans="1:31">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c r="AC556" s="149"/>
      <c r="AD556" s="149"/>
      <c r="AE556" s="149"/>
    </row>
    <row r="557" spans="1:31">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c r="AC557" s="149"/>
      <c r="AD557" s="149"/>
      <c r="AE557" s="149"/>
    </row>
    <row r="558" spans="1:31">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c r="AC558" s="149"/>
      <c r="AD558" s="149"/>
      <c r="AE558" s="149"/>
    </row>
    <row r="559" spans="1:31">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c r="AC559" s="149"/>
      <c r="AD559" s="149"/>
      <c r="AE559" s="149"/>
    </row>
    <row r="560" spans="1:31">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c r="AC560" s="149"/>
      <c r="AD560" s="149"/>
      <c r="AE560" s="149"/>
    </row>
    <row r="561" spans="1:31">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c r="AC561" s="149"/>
      <c r="AD561" s="149"/>
      <c r="AE561" s="149"/>
    </row>
    <row r="562" spans="1:31">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c r="AC562" s="149"/>
      <c r="AD562" s="149"/>
      <c r="AE562" s="149"/>
    </row>
    <row r="563" spans="1:31">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c r="AC563" s="149"/>
      <c r="AD563" s="149"/>
      <c r="AE563" s="149"/>
    </row>
    <row r="564" spans="1:31">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c r="AC564" s="149"/>
      <c r="AD564" s="149"/>
      <c r="AE564" s="149"/>
    </row>
    <row r="565" spans="1:31">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c r="AC565" s="149"/>
      <c r="AD565" s="149"/>
      <c r="AE565" s="149"/>
    </row>
    <row r="566" spans="1:31">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c r="AC566" s="149"/>
      <c r="AD566" s="149"/>
      <c r="AE566" s="149"/>
    </row>
    <row r="567" spans="1:31">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c r="AC567" s="149"/>
      <c r="AD567" s="149"/>
      <c r="AE567" s="149"/>
    </row>
    <row r="568" spans="1:31">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c r="AC568" s="149"/>
      <c r="AD568" s="149"/>
      <c r="AE568" s="149"/>
    </row>
    <row r="569" spans="1:31">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c r="AC569" s="149"/>
      <c r="AD569" s="149"/>
      <c r="AE569" s="149"/>
    </row>
    <row r="570" spans="1:31">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c r="AC570" s="149"/>
      <c r="AD570" s="149"/>
      <c r="AE570" s="149"/>
    </row>
    <row r="571" spans="1:31">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c r="AC571" s="149"/>
      <c r="AD571" s="149"/>
      <c r="AE571" s="149"/>
    </row>
    <row r="572" spans="1:31">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c r="AC572" s="149"/>
      <c r="AD572" s="149"/>
      <c r="AE572" s="149"/>
    </row>
    <row r="573" spans="1:31">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c r="AC573" s="149"/>
      <c r="AD573" s="149"/>
      <c r="AE573" s="149"/>
    </row>
    <row r="574" spans="1:31">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c r="AC574" s="149"/>
      <c r="AD574" s="149"/>
      <c r="AE574" s="149"/>
    </row>
    <row r="575" spans="1:31">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c r="AC575" s="149"/>
      <c r="AD575" s="149"/>
      <c r="AE575" s="149"/>
    </row>
    <row r="576" spans="1:31">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c r="AC576" s="149"/>
      <c r="AD576" s="149"/>
      <c r="AE576" s="149"/>
    </row>
    <row r="577" spans="1:31">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c r="AC577" s="149"/>
      <c r="AD577" s="149"/>
      <c r="AE577" s="149"/>
    </row>
    <row r="578" spans="1:31">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c r="AC578" s="149"/>
      <c r="AD578" s="149"/>
      <c r="AE578" s="149"/>
    </row>
    <row r="579" spans="1:31">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c r="AC579" s="149"/>
      <c r="AD579" s="149"/>
      <c r="AE579" s="149"/>
    </row>
    <row r="580" spans="1:31">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c r="AC580" s="149"/>
      <c r="AD580" s="149"/>
      <c r="AE580" s="149"/>
    </row>
    <row r="581" spans="1:31">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c r="AC581" s="149"/>
      <c r="AD581" s="149"/>
      <c r="AE581" s="149"/>
    </row>
    <row r="582" spans="1:31">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c r="AC582" s="149"/>
      <c r="AD582" s="149"/>
      <c r="AE582" s="149"/>
    </row>
    <row r="583" spans="1:31">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c r="AC583" s="149"/>
      <c r="AD583" s="149"/>
      <c r="AE583" s="149"/>
    </row>
    <row r="584" spans="1:31">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c r="AC584" s="149"/>
      <c r="AD584" s="149"/>
      <c r="AE584" s="149"/>
    </row>
    <row r="585" spans="1:31">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c r="AC585" s="149"/>
      <c r="AD585" s="149"/>
      <c r="AE585" s="149"/>
    </row>
    <row r="586" spans="1:31">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c r="AC586" s="149"/>
      <c r="AD586" s="149"/>
      <c r="AE586" s="149"/>
    </row>
    <row r="587" spans="1:31">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c r="AC587" s="149"/>
      <c r="AD587" s="149"/>
      <c r="AE587" s="149"/>
    </row>
    <row r="588" spans="1:31">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c r="AC588" s="149"/>
      <c r="AD588" s="149"/>
      <c r="AE588" s="149"/>
    </row>
    <row r="589" spans="1:31">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c r="AC589" s="149"/>
      <c r="AD589" s="149"/>
      <c r="AE589" s="149"/>
    </row>
    <row r="590" spans="1:31">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c r="AC590" s="149"/>
      <c r="AD590" s="149"/>
      <c r="AE590" s="149"/>
    </row>
    <row r="591" spans="1:31">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c r="AC591" s="149"/>
      <c r="AD591" s="149"/>
      <c r="AE591" s="149"/>
    </row>
    <row r="592" spans="1:31">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c r="AC592" s="149"/>
      <c r="AD592" s="149"/>
      <c r="AE592" s="149"/>
    </row>
    <row r="593" spans="1:31">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c r="AC593" s="149"/>
      <c r="AD593" s="149"/>
      <c r="AE593" s="149"/>
    </row>
    <row r="594" spans="1:31">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c r="AC594" s="149"/>
      <c r="AD594" s="149"/>
      <c r="AE594" s="149"/>
    </row>
    <row r="595" spans="1:31">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c r="AC595" s="149"/>
      <c r="AD595" s="149"/>
      <c r="AE595" s="149"/>
    </row>
    <row r="596" spans="1:31">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c r="AC596" s="149"/>
      <c r="AD596" s="149"/>
      <c r="AE596" s="149"/>
    </row>
    <row r="597" spans="1:31">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c r="AC597" s="149"/>
      <c r="AD597" s="149"/>
      <c r="AE597" s="149"/>
    </row>
    <row r="598" spans="1:31">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c r="AC598" s="149"/>
      <c r="AD598" s="149"/>
      <c r="AE598" s="149"/>
    </row>
    <row r="599" spans="1:31">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c r="AC599" s="149"/>
      <c r="AD599" s="149"/>
      <c r="AE599" s="149"/>
    </row>
    <row r="600" spans="1:31">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c r="AC600" s="149"/>
      <c r="AD600" s="149"/>
      <c r="AE600" s="149"/>
    </row>
    <row r="601" spans="1:31">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c r="AC601" s="149"/>
      <c r="AD601" s="149"/>
      <c r="AE601" s="149"/>
    </row>
    <row r="602" spans="1:31">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c r="AC602" s="149"/>
      <c r="AD602" s="149"/>
      <c r="AE602" s="149"/>
    </row>
    <row r="603" spans="1:31">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c r="AC603" s="149"/>
      <c r="AD603" s="149"/>
      <c r="AE603" s="149"/>
    </row>
    <row r="604" spans="1:31">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c r="AC604" s="149"/>
      <c r="AD604" s="149"/>
      <c r="AE604" s="149"/>
    </row>
    <row r="605" spans="1:31">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c r="AC605" s="149"/>
      <c r="AD605" s="149"/>
      <c r="AE605" s="149"/>
    </row>
    <row r="606" spans="1:31">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c r="AC606" s="149"/>
      <c r="AD606" s="149"/>
      <c r="AE606" s="149"/>
    </row>
    <row r="607" spans="1:31">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c r="AC607" s="149"/>
      <c r="AD607" s="149"/>
      <c r="AE607" s="149"/>
    </row>
    <row r="608" spans="1:31">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c r="AC608" s="149"/>
      <c r="AD608" s="149"/>
      <c r="AE608" s="149"/>
    </row>
    <row r="609" spans="1:31">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c r="AC609" s="149"/>
      <c r="AD609" s="149"/>
      <c r="AE609" s="149"/>
    </row>
    <row r="610" spans="1:31">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c r="AC610" s="149"/>
      <c r="AD610" s="149"/>
      <c r="AE610" s="149"/>
    </row>
    <row r="611" spans="1:31">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c r="AC611" s="149"/>
      <c r="AD611" s="149"/>
      <c r="AE611" s="149"/>
    </row>
    <row r="612" spans="1:31">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c r="AC612" s="149"/>
      <c r="AD612" s="149"/>
      <c r="AE612" s="149"/>
    </row>
    <row r="613" spans="1:31">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c r="AC613" s="149"/>
      <c r="AD613" s="149"/>
      <c r="AE613" s="149"/>
    </row>
    <row r="614" spans="1:31">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c r="AC614" s="149"/>
      <c r="AD614" s="149"/>
      <c r="AE614" s="149"/>
    </row>
    <row r="615" spans="1:31">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c r="AC615" s="149"/>
      <c r="AD615" s="149"/>
      <c r="AE615" s="149"/>
    </row>
    <row r="616" spans="1:31">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c r="AC616" s="149"/>
      <c r="AD616" s="149"/>
      <c r="AE616" s="149"/>
    </row>
    <row r="617" spans="1:31">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c r="AC617" s="149"/>
      <c r="AD617" s="149"/>
      <c r="AE617" s="149"/>
    </row>
    <row r="618" spans="1:31">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c r="AC618" s="149"/>
      <c r="AD618" s="149"/>
      <c r="AE618" s="149"/>
    </row>
    <row r="619" spans="1:31">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c r="AC619" s="149"/>
      <c r="AD619" s="149"/>
      <c r="AE619" s="149"/>
    </row>
    <row r="620" spans="1:31">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c r="AC620" s="149"/>
      <c r="AD620" s="149"/>
      <c r="AE620" s="149"/>
    </row>
    <row r="621" spans="1:31">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c r="AC621" s="149"/>
      <c r="AD621" s="149"/>
      <c r="AE621" s="149"/>
    </row>
    <row r="622" spans="1:31">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c r="AC622" s="149"/>
      <c r="AD622" s="149"/>
      <c r="AE622" s="149"/>
    </row>
    <row r="623" spans="1:31">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c r="AC623" s="149"/>
      <c r="AD623" s="149"/>
      <c r="AE623" s="149"/>
    </row>
    <row r="624" spans="1:31">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c r="AC624" s="149"/>
      <c r="AD624" s="149"/>
      <c r="AE624" s="149"/>
    </row>
    <row r="625" spans="1:31">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c r="AC625" s="149"/>
      <c r="AD625" s="149"/>
      <c r="AE625" s="149"/>
    </row>
    <row r="626" spans="1:31">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c r="AC626" s="149"/>
      <c r="AD626" s="149"/>
      <c r="AE626" s="149"/>
    </row>
    <row r="627" spans="1:31">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c r="AC627" s="149"/>
      <c r="AD627" s="149"/>
      <c r="AE627" s="149"/>
    </row>
    <row r="628" spans="1:31">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c r="AC628" s="149"/>
      <c r="AD628" s="149"/>
      <c r="AE628" s="149"/>
    </row>
    <row r="629" spans="1:31">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c r="AC629" s="149"/>
      <c r="AD629" s="149"/>
      <c r="AE629" s="149"/>
    </row>
    <row r="630" spans="1:31">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c r="AC630" s="149"/>
      <c r="AD630" s="149"/>
      <c r="AE630" s="149"/>
    </row>
    <row r="631" spans="1:31">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c r="AC631" s="149"/>
      <c r="AD631" s="149"/>
      <c r="AE631" s="149"/>
    </row>
    <row r="632" spans="1:31">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c r="AC632" s="149"/>
      <c r="AD632" s="149"/>
      <c r="AE632" s="149"/>
    </row>
    <row r="633" spans="1:31">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c r="AC633" s="149"/>
      <c r="AD633" s="149"/>
      <c r="AE633" s="149"/>
    </row>
    <row r="634" spans="1:31">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c r="AC634" s="149"/>
      <c r="AD634" s="149"/>
      <c r="AE634" s="149"/>
    </row>
    <row r="635" spans="1:31">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c r="AC635" s="149"/>
      <c r="AD635" s="149"/>
      <c r="AE635" s="149"/>
    </row>
    <row r="636" spans="1:31">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c r="AC636" s="149"/>
      <c r="AD636" s="149"/>
      <c r="AE636" s="149"/>
    </row>
    <row r="637" spans="1:31">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c r="AC637" s="149"/>
      <c r="AD637" s="149"/>
      <c r="AE637" s="149"/>
    </row>
    <row r="638" spans="1:31">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c r="AC638" s="149"/>
      <c r="AD638" s="149"/>
      <c r="AE638" s="149"/>
    </row>
    <row r="639" spans="1:31">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c r="AC639" s="149"/>
      <c r="AD639" s="149"/>
      <c r="AE639" s="149"/>
    </row>
    <row r="640" spans="1:31">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c r="AC640" s="149"/>
      <c r="AD640" s="149"/>
      <c r="AE640" s="149"/>
    </row>
    <row r="641" spans="1:31">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c r="AC641" s="149"/>
      <c r="AD641" s="149"/>
      <c r="AE641" s="149"/>
    </row>
    <row r="642" spans="1:31">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c r="AC642" s="149"/>
      <c r="AD642" s="149"/>
      <c r="AE642" s="149"/>
    </row>
    <row r="643" spans="1:31">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c r="AC643" s="149"/>
      <c r="AD643" s="149"/>
      <c r="AE643" s="149"/>
    </row>
    <row r="644" spans="1:31">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c r="AC644" s="149"/>
      <c r="AD644" s="149"/>
      <c r="AE644" s="149"/>
    </row>
    <row r="645" spans="1:31">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c r="AC645" s="149"/>
      <c r="AD645" s="149"/>
      <c r="AE645" s="149"/>
    </row>
    <row r="646" spans="1:31">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c r="AC646" s="149"/>
      <c r="AD646" s="149"/>
      <c r="AE646" s="149"/>
    </row>
    <row r="647" spans="1:31">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c r="AC647" s="149"/>
      <c r="AD647" s="149"/>
      <c r="AE647" s="149"/>
    </row>
    <row r="648" spans="1:31">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c r="AC648" s="149"/>
      <c r="AD648" s="149"/>
      <c r="AE648" s="149"/>
    </row>
    <row r="649" spans="1:31">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c r="AC649" s="149"/>
      <c r="AD649" s="149"/>
      <c r="AE649" s="149"/>
    </row>
    <row r="650" spans="1:31">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c r="AC650" s="149"/>
      <c r="AD650" s="149"/>
      <c r="AE650" s="149"/>
    </row>
    <row r="651" spans="1:31">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c r="AC651" s="149"/>
      <c r="AD651" s="149"/>
      <c r="AE651" s="149"/>
    </row>
    <row r="652" spans="1:31">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c r="AC652" s="149"/>
      <c r="AD652" s="149"/>
      <c r="AE652" s="149"/>
    </row>
    <row r="653" spans="1:31">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c r="AC653" s="149"/>
      <c r="AD653" s="149"/>
      <c r="AE653" s="149"/>
    </row>
    <row r="654" spans="1:31">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c r="AC654" s="149"/>
      <c r="AD654" s="149"/>
      <c r="AE654" s="149"/>
    </row>
    <row r="655" spans="1:31">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c r="AC655" s="149"/>
      <c r="AD655" s="149"/>
      <c r="AE655" s="149"/>
    </row>
    <row r="656" spans="1:31">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c r="AC656" s="149"/>
      <c r="AD656" s="149"/>
      <c r="AE656" s="149"/>
    </row>
    <row r="657" spans="1:31">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c r="AC657" s="149"/>
      <c r="AD657" s="149"/>
      <c r="AE657" s="149"/>
    </row>
    <row r="658" spans="1:31">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c r="AC658" s="149"/>
      <c r="AD658" s="149"/>
      <c r="AE658" s="149"/>
    </row>
    <row r="659" spans="1:31">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c r="AC659" s="149"/>
      <c r="AD659" s="149"/>
      <c r="AE659" s="149"/>
    </row>
    <row r="660" spans="1:31">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c r="AC660" s="149"/>
      <c r="AD660" s="149"/>
      <c r="AE660" s="149"/>
    </row>
    <row r="661" spans="1:31">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c r="AC661" s="149"/>
      <c r="AD661" s="149"/>
      <c r="AE661" s="149"/>
    </row>
    <row r="662" spans="1:31">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c r="AC662" s="149"/>
      <c r="AD662" s="149"/>
      <c r="AE662" s="149"/>
    </row>
    <row r="663" spans="1:31">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c r="AC663" s="149"/>
      <c r="AD663" s="149"/>
      <c r="AE663" s="149"/>
    </row>
    <row r="664" spans="1:31">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c r="AC664" s="149"/>
      <c r="AD664" s="149"/>
      <c r="AE664" s="149"/>
    </row>
    <row r="665" spans="1:31">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c r="AC665" s="149"/>
      <c r="AD665" s="149"/>
      <c r="AE665" s="149"/>
    </row>
    <row r="666" spans="1:31">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c r="AC666" s="149"/>
      <c r="AD666" s="149"/>
      <c r="AE666" s="149"/>
    </row>
    <row r="667" spans="1:31">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c r="AC667" s="149"/>
      <c r="AD667" s="149"/>
      <c r="AE667" s="149"/>
    </row>
    <row r="668" spans="1:31">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c r="AC668" s="149"/>
      <c r="AD668" s="149"/>
      <c r="AE668" s="149"/>
    </row>
    <row r="669" spans="1:31">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c r="AC669" s="149"/>
      <c r="AD669" s="149"/>
      <c r="AE669" s="149"/>
    </row>
    <row r="670" spans="1:31">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c r="AC670" s="149"/>
      <c r="AD670" s="149"/>
      <c r="AE670" s="149"/>
    </row>
    <row r="671" spans="1:31">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c r="AC671" s="149"/>
      <c r="AD671" s="149"/>
      <c r="AE671" s="149"/>
    </row>
    <row r="672" spans="1:31">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c r="AC672" s="149"/>
      <c r="AD672" s="149"/>
      <c r="AE672" s="149"/>
    </row>
    <row r="673" spans="1:31">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c r="AC673" s="149"/>
      <c r="AD673" s="149"/>
      <c r="AE673" s="149"/>
    </row>
    <row r="674" spans="1:31">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c r="AC674" s="149"/>
      <c r="AD674" s="149"/>
      <c r="AE674" s="149"/>
    </row>
    <row r="675" spans="1:31">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c r="AC675" s="149"/>
      <c r="AD675" s="149"/>
      <c r="AE675" s="149"/>
    </row>
    <row r="676" spans="1:31">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c r="AC676" s="149"/>
      <c r="AD676" s="149"/>
      <c r="AE676" s="149"/>
    </row>
    <row r="677" spans="1:31">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c r="AC677" s="149"/>
      <c r="AD677" s="149"/>
      <c r="AE677" s="149"/>
    </row>
    <row r="678" spans="1:31">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c r="AC678" s="149"/>
      <c r="AD678" s="149"/>
      <c r="AE678" s="149"/>
    </row>
    <row r="679" spans="1:31">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c r="AC679" s="149"/>
      <c r="AD679" s="149"/>
      <c r="AE679" s="149"/>
    </row>
    <row r="680" spans="1:31">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c r="AC680" s="149"/>
      <c r="AD680" s="149"/>
      <c r="AE680" s="149"/>
    </row>
    <row r="681" spans="1:31">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c r="AC681" s="149"/>
      <c r="AD681" s="149"/>
      <c r="AE681" s="149"/>
    </row>
    <row r="682" spans="1:31">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c r="AC682" s="149"/>
      <c r="AD682" s="149"/>
      <c r="AE682" s="149"/>
    </row>
    <row r="683" spans="1:31">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c r="AC683" s="149"/>
      <c r="AD683" s="149"/>
      <c r="AE683" s="149"/>
    </row>
    <row r="684" spans="1:31">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c r="AC684" s="149"/>
      <c r="AD684" s="149"/>
      <c r="AE684" s="149"/>
    </row>
    <row r="685" spans="1:31">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c r="AC685" s="149"/>
      <c r="AD685" s="149"/>
      <c r="AE685" s="149"/>
    </row>
    <row r="686" spans="1:31">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c r="AC686" s="149"/>
      <c r="AD686" s="149"/>
      <c r="AE686" s="149"/>
    </row>
    <row r="687" spans="1:31">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c r="AC687" s="149"/>
      <c r="AD687" s="149"/>
      <c r="AE687" s="149"/>
    </row>
    <row r="688" spans="1:31">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c r="AC688" s="149"/>
      <c r="AD688" s="149"/>
      <c r="AE688" s="149"/>
    </row>
    <row r="689" spans="1:31">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c r="AC689" s="149"/>
      <c r="AD689" s="149"/>
      <c r="AE689" s="149"/>
    </row>
    <row r="690" spans="1:31">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c r="AC690" s="149"/>
      <c r="AD690" s="149"/>
      <c r="AE690" s="149"/>
    </row>
    <row r="691" spans="1:31">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c r="AC691" s="149"/>
      <c r="AD691" s="149"/>
      <c r="AE691" s="149"/>
    </row>
    <row r="692" spans="1:31">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c r="AC692" s="149"/>
      <c r="AD692" s="149"/>
      <c r="AE692" s="149"/>
    </row>
    <row r="693" spans="1:31">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c r="AC693" s="149"/>
      <c r="AD693" s="149"/>
      <c r="AE693" s="149"/>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6E9F4-E7F0-48B5-850B-484CD79B910C}">
  <dimension ref="A1:Y13"/>
  <sheetViews>
    <sheetView showGridLines="0" workbookViewId="0">
      <selection activeCell="K12" sqref="K12"/>
    </sheetView>
  </sheetViews>
  <sheetFormatPr defaultRowHeight="13.5"/>
  <cols>
    <col min="1" max="1" width="15" customWidth="1"/>
  </cols>
  <sheetData>
    <row r="1" spans="1:25" ht="15">
      <c r="A1" s="141" t="s">
        <v>434</v>
      </c>
      <c r="B1" s="141" t="s">
        <v>455</v>
      </c>
      <c r="C1" s="141"/>
      <c r="D1" s="141"/>
      <c r="E1" s="141"/>
      <c r="F1" s="141"/>
      <c r="G1" s="141"/>
      <c r="H1" s="141"/>
      <c r="I1" s="141"/>
      <c r="J1" s="141"/>
      <c r="K1" s="141"/>
      <c r="L1" s="141"/>
      <c r="M1" s="141"/>
      <c r="N1" s="141"/>
      <c r="O1" s="141"/>
      <c r="P1" s="141"/>
      <c r="Q1" s="141"/>
      <c r="R1" s="141"/>
      <c r="S1" s="141"/>
      <c r="T1" s="141"/>
      <c r="U1" s="141"/>
      <c r="V1" s="141"/>
      <c r="W1" s="141"/>
      <c r="X1" s="141"/>
      <c r="Y1" s="141"/>
    </row>
    <row r="2" spans="1:25" ht="15">
      <c r="A2" s="141"/>
      <c r="B2" s="141">
        <v>19</v>
      </c>
      <c r="C2" s="141"/>
      <c r="D2" s="141"/>
      <c r="E2" s="141"/>
      <c r="F2" s="141">
        <v>20</v>
      </c>
      <c r="G2" s="141"/>
      <c r="H2" s="141"/>
      <c r="I2" s="141"/>
      <c r="J2" s="141">
        <v>21</v>
      </c>
      <c r="K2" s="141"/>
      <c r="L2" s="141"/>
      <c r="M2" s="141"/>
      <c r="N2" s="141">
        <v>22</v>
      </c>
      <c r="O2" s="141"/>
      <c r="P2" s="141"/>
      <c r="Q2" s="141"/>
      <c r="R2" s="141">
        <v>23</v>
      </c>
      <c r="S2" s="141"/>
      <c r="T2" s="141"/>
      <c r="U2" s="141"/>
      <c r="V2" s="141">
        <v>24</v>
      </c>
      <c r="W2" s="141"/>
      <c r="X2" s="141"/>
      <c r="Y2" s="141"/>
    </row>
    <row r="3" spans="1:25" ht="15">
      <c r="A3" s="141"/>
      <c r="B3" s="142" t="s">
        <v>424</v>
      </c>
      <c r="C3" s="142" t="s">
        <v>425</v>
      </c>
      <c r="D3" s="142" t="s">
        <v>426</v>
      </c>
      <c r="E3" s="142" t="s">
        <v>427</v>
      </c>
      <c r="F3" s="142" t="s">
        <v>424</v>
      </c>
      <c r="G3" s="142" t="s">
        <v>425</v>
      </c>
      <c r="H3" s="142" t="s">
        <v>426</v>
      </c>
      <c r="I3" s="142" t="s">
        <v>427</v>
      </c>
      <c r="J3" s="142" t="s">
        <v>424</v>
      </c>
      <c r="K3" s="142" t="s">
        <v>425</v>
      </c>
      <c r="L3" s="142" t="s">
        <v>426</v>
      </c>
      <c r="M3" s="142" t="s">
        <v>427</v>
      </c>
      <c r="N3" s="142" t="s">
        <v>424</v>
      </c>
      <c r="O3" s="142" t="s">
        <v>425</v>
      </c>
      <c r="P3" s="142" t="s">
        <v>426</v>
      </c>
      <c r="Q3" s="142" t="s">
        <v>427</v>
      </c>
      <c r="R3" s="142" t="s">
        <v>424</v>
      </c>
      <c r="S3" s="142" t="s">
        <v>425</v>
      </c>
      <c r="T3" s="142" t="s">
        <v>426</v>
      </c>
      <c r="U3" s="142" t="s">
        <v>427</v>
      </c>
      <c r="V3" s="142" t="s">
        <v>424</v>
      </c>
      <c r="W3" s="142" t="s">
        <v>425</v>
      </c>
      <c r="X3" s="142" t="s">
        <v>426</v>
      </c>
      <c r="Y3" s="142" t="s">
        <v>427</v>
      </c>
    </row>
    <row r="4" spans="1:25" ht="15">
      <c r="A4" s="142" t="s">
        <v>450</v>
      </c>
      <c r="B4" s="141">
        <v>90</v>
      </c>
      <c r="C4" s="141">
        <v>88.3</v>
      </c>
      <c r="D4" s="141">
        <v>89.8</v>
      </c>
      <c r="E4" s="141">
        <v>92.6</v>
      </c>
      <c r="F4" s="141">
        <v>91</v>
      </c>
      <c r="G4" s="141">
        <v>82.5</v>
      </c>
      <c r="H4" s="141">
        <v>80.2</v>
      </c>
      <c r="I4" s="141">
        <v>85.6</v>
      </c>
      <c r="J4" s="141">
        <v>91.2</v>
      </c>
      <c r="K4" s="141">
        <v>89.9</v>
      </c>
      <c r="L4" s="141">
        <v>90.5</v>
      </c>
      <c r="M4" s="141">
        <v>92.3</v>
      </c>
      <c r="N4" s="141">
        <v>94.8</v>
      </c>
      <c r="O4" s="141">
        <v>93.1</v>
      </c>
      <c r="P4" s="141">
        <v>97.5</v>
      </c>
      <c r="Q4" s="141">
        <v>103.8</v>
      </c>
      <c r="R4" s="141">
        <v>113.6</v>
      </c>
      <c r="S4" s="141">
        <v>114.2</v>
      </c>
      <c r="T4" s="141">
        <v>117</v>
      </c>
      <c r="U4" s="141">
        <v>121.8</v>
      </c>
      <c r="V4" s="141">
        <v>119</v>
      </c>
      <c r="W4" s="141">
        <v>120</v>
      </c>
      <c r="X4" s="141"/>
      <c r="Y4" s="141"/>
    </row>
    <row r="5" spans="1:25" ht="15">
      <c r="A5" s="142" t="s">
        <v>452</v>
      </c>
      <c r="B5" s="141">
        <v>28.7</v>
      </c>
      <c r="C5" s="141">
        <v>28.6</v>
      </c>
      <c r="D5" s="141">
        <v>29.2</v>
      </c>
      <c r="E5" s="141">
        <v>29.7</v>
      </c>
      <c r="F5" s="141">
        <v>31.9</v>
      </c>
      <c r="G5" s="141">
        <v>28.6</v>
      </c>
      <c r="H5" s="141">
        <v>26.8</v>
      </c>
      <c r="I5" s="141">
        <v>27.2</v>
      </c>
      <c r="J5" s="141">
        <v>33.1</v>
      </c>
      <c r="K5" s="141">
        <v>32.5</v>
      </c>
      <c r="L5" s="141">
        <v>33.299999999999997</v>
      </c>
      <c r="M5" s="141">
        <v>32.6</v>
      </c>
      <c r="N5" s="141">
        <v>32.6</v>
      </c>
      <c r="O5" s="141">
        <v>32.5</v>
      </c>
      <c r="P5" s="141">
        <v>32.6</v>
      </c>
      <c r="Q5" s="141">
        <v>33.5</v>
      </c>
      <c r="R5" s="141">
        <v>37.1</v>
      </c>
      <c r="S5" s="141">
        <v>37.700000000000003</v>
      </c>
      <c r="T5" s="141">
        <v>38</v>
      </c>
      <c r="U5" s="141">
        <v>38.4</v>
      </c>
      <c r="V5" s="141">
        <v>37.700000000000003</v>
      </c>
      <c r="W5" s="141">
        <v>38</v>
      </c>
      <c r="X5" s="141"/>
      <c r="Y5" s="141"/>
    </row>
    <row r="6" spans="1:25" s="152" customFormat="1" ht="15">
      <c r="A6" s="143" t="s">
        <v>456</v>
      </c>
      <c r="B6" s="143">
        <f>B5/B4</f>
        <v>0.31888888888888889</v>
      </c>
      <c r="C6" s="143">
        <f t="shared" ref="C6:W6" si="0">C5/C4</f>
        <v>0.32389580973952437</v>
      </c>
      <c r="D6" s="143">
        <f t="shared" si="0"/>
        <v>0.32516703786191536</v>
      </c>
      <c r="E6" s="143">
        <f t="shared" si="0"/>
        <v>0.32073434125269978</v>
      </c>
      <c r="F6" s="143">
        <f t="shared" si="0"/>
        <v>0.35054945054945053</v>
      </c>
      <c r="G6" s="143">
        <f t="shared" si="0"/>
        <v>0.34666666666666668</v>
      </c>
      <c r="H6" s="143">
        <f t="shared" si="0"/>
        <v>0.33416458852867831</v>
      </c>
      <c r="I6" s="143">
        <f t="shared" si="0"/>
        <v>0.31775700934579443</v>
      </c>
      <c r="J6" s="143">
        <f t="shared" si="0"/>
        <v>0.36293859649122806</v>
      </c>
      <c r="K6" s="143">
        <f t="shared" si="0"/>
        <v>0.3615127919911012</v>
      </c>
      <c r="L6" s="143">
        <f t="shared" si="0"/>
        <v>0.36795580110497234</v>
      </c>
      <c r="M6" s="143">
        <f t="shared" si="0"/>
        <v>0.35319609967497295</v>
      </c>
      <c r="N6" s="143">
        <f t="shared" si="0"/>
        <v>0.34388185654008441</v>
      </c>
      <c r="O6" s="143">
        <f t="shared" si="0"/>
        <v>0.3490870032223416</v>
      </c>
      <c r="P6" s="143">
        <f t="shared" si="0"/>
        <v>0.33435897435897438</v>
      </c>
      <c r="Q6" s="143">
        <f t="shared" si="0"/>
        <v>0.32273603082851637</v>
      </c>
      <c r="R6" s="143">
        <f t="shared" si="0"/>
        <v>0.32658450704225356</v>
      </c>
      <c r="S6" s="143">
        <f t="shared" si="0"/>
        <v>0.33012259194395799</v>
      </c>
      <c r="T6" s="143">
        <f t="shared" si="0"/>
        <v>0.3247863247863248</v>
      </c>
      <c r="U6" s="143">
        <f t="shared" si="0"/>
        <v>0.31527093596059114</v>
      </c>
      <c r="V6" s="143">
        <f t="shared" si="0"/>
        <v>0.31680672268907567</v>
      </c>
      <c r="W6" s="143">
        <f t="shared" si="0"/>
        <v>0.31666666666666665</v>
      </c>
      <c r="X6" s="143"/>
      <c r="Y6" s="143"/>
    </row>
    <row r="7" spans="1:25" ht="15">
      <c r="A7" s="142" t="s">
        <v>453</v>
      </c>
      <c r="B7" s="141">
        <v>61.3</v>
      </c>
      <c r="C7" s="141">
        <v>59.6</v>
      </c>
      <c r="D7" s="141">
        <v>60.5</v>
      </c>
      <c r="E7" s="141">
        <v>62.9</v>
      </c>
      <c r="F7" s="141">
        <v>59</v>
      </c>
      <c r="G7" s="141">
        <v>53.9</v>
      </c>
      <c r="H7" s="141">
        <v>53.3</v>
      </c>
      <c r="I7" s="141">
        <v>58.3</v>
      </c>
      <c r="J7" s="141">
        <v>58.1</v>
      </c>
      <c r="K7" s="141">
        <v>60.5</v>
      </c>
      <c r="L7" s="141">
        <v>57.1</v>
      </c>
      <c r="M7" s="141">
        <v>59.7</v>
      </c>
      <c r="N7" s="141">
        <v>62.2</v>
      </c>
      <c r="O7" s="141">
        <v>60.5</v>
      </c>
      <c r="P7" s="141">
        <v>64.900000000000006</v>
      </c>
      <c r="Q7" s="141">
        <v>70.3</v>
      </c>
      <c r="R7" s="141">
        <v>76.5</v>
      </c>
      <c r="S7" s="141">
        <v>76.400000000000006</v>
      </c>
      <c r="T7" s="141">
        <v>78.900000000000006</v>
      </c>
      <c r="U7" s="141">
        <v>83.4</v>
      </c>
      <c r="V7" s="141">
        <v>81.2</v>
      </c>
      <c r="W7" s="141">
        <v>82.6</v>
      </c>
      <c r="X7" s="141"/>
      <c r="Y7" s="141"/>
    </row>
    <row r="8" spans="1:25" s="152" customFormat="1" ht="15">
      <c r="A8" s="143" t="s">
        <v>456</v>
      </c>
      <c r="B8" s="143">
        <f>B7/B4</f>
        <v>0.68111111111111111</v>
      </c>
      <c r="C8" s="143">
        <f t="shared" ref="C8:W8" si="1">C7/C4</f>
        <v>0.67497168742921865</v>
      </c>
      <c r="D8" s="143">
        <f t="shared" si="1"/>
        <v>0.67371937639198221</v>
      </c>
      <c r="E8" s="143">
        <f t="shared" si="1"/>
        <v>0.67926565874730027</v>
      </c>
      <c r="F8" s="143">
        <f t="shared" si="1"/>
        <v>0.64835164835164838</v>
      </c>
      <c r="G8" s="143">
        <f t="shared" si="1"/>
        <v>0.65333333333333332</v>
      </c>
      <c r="H8" s="143">
        <f t="shared" si="1"/>
        <v>0.6645885286783042</v>
      </c>
      <c r="I8" s="143">
        <f t="shared" si="1"/>
        <v>0.68107476635514019</v>
      </c>
      <c r="J8" s="143">
        <f t="shared" si="1"/>
        <v>0.63706140350877194</v>
      </c>
      <c r="K8" s="143">
        <f t="shared" si="1"/>
        <v>0.67296996662958841</v>
      </c>
      <c r="L8" s="143">
        <f t="shared" si="1"/>
        <v>0.63093922651933698</v>
      </c>
      <c r="M8" s="143">
        <f t="shared" si="1"/>
        <v>0.6468039003250271</v>
      </c>
      <c r="N8" s="143">
        <f t="shared" si="1"/>
        <v>0.6561181434599157</v>
      </c>
      <c r="O8" s="143">
        <f t="shared" si="1"/>
        <v>0.64983888292158976</v>
      </c>
      <c r="P8" s="143">
        <f t="shared" si="1"/>
        <v>0.66564102564102567</v>
      </c>
      <c r="Q8" s="143">
        <f t="shared" si="1"/>
        <v>0.67726396917148357</v>
      </c>
      <c r="R8" s="143">
        <f t="shared" si="1"/>
        <v>0.6734154929577465</v>
      </c>
      <c r="S8" s="143">
        <f t="shared" si="1"/>
        <v>0.66900175131348516</v>
      </c>
      <c r="T8" s="143">
        <f t="shared" si="1"/>
        <v>0.67435897435897441</v>
      </c>
      <c r="U8" s="143">
        <f t="shared" si="1"/>
        <v>0.68472906403940892</v>
      </c>
      <c r="V8" s="143">
        <f t="shared" si="1"/>
        <v>0.68235294117647061</v>
      </c>
      <c r="W8" s="143">
        <f t="shared" si="1"/>
        <v>0.68833333333333324</v>
      </c>
      <c r="X8" s="143"/>
      <c r="Y8" s="143"/>
    </row>
    <row r="9" spans="1:25" ht="15">
      <c r="A9" s="142"/>
      <c r="B9" s="141"/>
      <c r="C9" s="141"/>
      <c r="D9" s="141"/>
      <c r="E9" s="141"/>
      <c r="F9" s="141"/>
      <c r="G9" s="141"/>
      <c r="H9" s="141"/>
      <c r="I9" s="141"/>
      <c r="J9" s="141"/>
      <c r="K9" s="141"/>
      <c r="L9" s="141"/>
      <c r="M9" s="141"/>
      <c r="N9" s="141"/>
      <c r="O9" s="141"/>
      <c r="P9" s="141"/>
      <c r="Q9" s="141"/>
      <c r="R9" s="141"/>
      <c r="S9" s="141"/>
      <c r="T9" s="141"/>
      <c r="U9" s="141"/>
      <c r="V9" s="141"/>
      <c r="W9" s="141"/>
      <c r="X9" s="141"/>
      <c r="Y9" s="141"/>
    </row>
    <row r="10" spans="1:25" s="149" customFormat="1" ht="15">
      <c r="A10" s="156" t="s">
        <v>451</v>
      </c>
      <c r="B10" s="151">
        <v>2758</v>
      </c>
      <c r="C10" s="151">
        <v>2765</v>
      </c>
      <c r="D10" s="151">
        <v>2802</v>
      </c>
      <c r="E10" s="151">
        <v>2869</v>
      </c>
      <c r="F10" s="151">
        <v>2988</v>
      </c>
      <c r="G10" s="151">
        <v>2837</v>
      </c>
      <c r="H10" s="151">
        <v>2744</v>
      </c>
      <c r="I10" s="151">
        <v>2822</v>
      </c>
      <c r="J10" s="151">
        <v>3814</v>
      </c>
      <c r="K10" s="151">
        <v>3797</v>
      </c>
      <c r="L10" s="151">
        <v>3790</v>
      </c>
      <c r="M10" s="151">
        <v>3853</v>
      </c>
      <c r="N10" s="151">
        <v>3988</v>
      </c>
      <c r="O10" s="151">
        <v>3963</v>
      </c>
      <c r="P10" s="151">
        <v>3961</v>
      </c>
      <c r="Q10" s="151">
        <v>4041</v>
      </c>
      <c r="R10" s="151">
        <v>4150</v>
      </c>
      <c r="S10" s="151">
        <v>4264</v>
      </c>
      <c r="T10" s="151">
        <v>4339</v>
      </c>
      <c r="U10" s="151">
        <v>4439</v>
      </c>
      <c r="V10" s="151">
        <v>4329</v>
      </c>
      <c r="W10" s="151">
        <v>4400</v>
      </c>
      <c r="X10" s="151"/>
      <c r="Y10" s="151"/>
    </row>
    <row r="11" spans="1:25" s="157" customFormat="1" ht="15">
      <c r="A11" s="143" t="s">
        <v>432</v>
      </c>
      <c r="B11" s="154"/>
      <c r="C11" s="154"/>
      <c r="D11" s="154"/>
      <c r="E11" s="154"/>
      <c r="F11" s="154">
        <f>F10/B10-1</f>
        <v>8.3393763596809389E-2</v>
      </c>
      <c r="G11" s="154">
        <f t="shared" ref="G11:W11" si="2">G10/C10-1</f>
        <v>2.6039783001808425E-2</v>
      </c>
      <c r="H11" s="155">
        <f t="shared" si="2"/>
        <v>-2.0699500356887945E-2</v>
      </c>
      <c r="I11" s="155">
        <f t="shared" si="2"/>
        <v>-1.6382014639247156E-2</v>
      </c>
      <c r="J11" s="154">
        <f t="shared" si="2"/>
        <v>0.27643908969210185</v>
      </c>
      <c r="K11" s="154">
        <f t="shared" si="2"/>
        <v>0.33838561861120908</v>
      </c>
      <c r="L11" s="154">
        <f t="shared" si="2"/>
        <v>0.38119533527696792</v>
      </c>
      <c r="M11" s="154">
        <f t="shared" si="2"/>
        <v>0.36534372785258684</v>
      </c>
      <c r="N11" s="154">
        <f t="shared" si="2"/>
        <v>4.5621394861038223E-2</v>
      </c>
      <c r="O11" s="154">
        <f t="shared" si="2"/>
        <v>4.3718725309454864E-2</v>
      </c>
      <c r="P11" s="154">
        <f t="shared" si="2"/>
        <v>4.5118733509234898E-2</v>
      </c>
      <c r="Q11" s="154">
        <f t="shared" si="2"/>
        <v>4.8793148196210723E-2</v>
      </c>
      <c r="R11" s="154">
        <f t="shared" si="2"/>
        <v>4.0621865596790263E-2</v>
      </c>
      <c r="S11" s="154">
        <f t="shared" si="2"/>
        <v>7.595256119101701E-2</v>
      </c>
      <c r="T11" s="154">
        <f t="shared" si="2"/>
        <v>9.5430446856854312E-2</v>
      </c>
      <c r="U11" s="154">
        <f t="shared" si="2"/>
        <v>9.8490472655283323E-2</v>
      </c>
      <c r="V11" s="154">
        <f t="shared" si="2"/>
        <v>4.3132530120481904E-2</v>
      </c>
      <c r="W11" s="154">
        <f t="shared" si="2"/>
        <v>3.1894934333958735E-2</v>
      </c>
      <c r="X11" s="154"/>
      <c r="Y11" s="154"/>
    </row>
    <row r="12" spans="1:25" ht="15">
      <c r="A12" s="142" t="s">
        <v>454</v>
      </c>
      <c r="B12" s="141">
        <v>32.6</v>
      </c>
      <c r="C12" s="141">
        <v>31.9</v>
      </c>
      <c r="D12" s="141">
        <v>32</v>
      </c>
      <c r="E12" s="141">
        <v>32.299999999999997</v>
      </c>
      <c r="F12" s="141">
        <v>30.4</v>
      </c>
      <c r="G12" s="141">
        <v>29</v>
      </c>
      <c r="H12" s="141">
        <v>29.2</v>
      </c>
      <c r="I12" s="141">
        <v>30.3</v>
      </c>
      <c r="J12" s="141">
        <v>23.9</v>
      </c>
      <c r="K12" s="141">
        <v>23.6</v>
      </c>
      <c r="L12" s="141">
        <v>23.9</v>
      </c>
      <c r="M12" s="141">
        <v>23.9</v>
      </c>
      <c r="N12" s="141">
        <v>23.7</v>
      </c>
      <c r="O12" s="141">
        <v>23.5</v>
      </c>
      <c r="P12" s="141">
        <v>24.6</v>
      </c>
      <c r="Q12" s="141">
        <v>25.7</v>
      </c>
      <c r="R12" s="141">
        <v>23.7</v>
      </c>
      <c r="S12" s="141">
        <v>26.7</v>
      </c>
      <c r="T12" s="141">
        <v>27</v>
      </c>
      <c r="U12" s="141">
        <v>27.4</v>
      </c>
      <c r="V12" s="141">
        <v>27.4</v>
      </c>
      <c r="W12" s="141">
        <v>27.4</v>
      </c>
      <c r="X12" s="141"/>
      <c r="Y12" s="141"/>
    </row>
    <row r="13" spans="1:25" s="143" customFormat="1" ht="15">
      <c r="A13" s="143" t="s">
        <v>432</v>
      </c>
      <c r="F13" s="148">
        <f>F12/B12-1</f>
        <v>-6.7484662576687171E-2</v>
      </c>
      <c r="G13" s="148">
        <f t="shared" ref="G13:W13" si="3">G12/C12-1</f>
        <v>-9.0909090909090828E-2</v>
      </c>
      <c r="H13" s="148">
        <f t="shared" si="3"/>
        <v>-8.7500000000000022E-2</v>
      </c>
      <c r="I13" s="148">
        <f t="shared" si="3"/>
        <v>-6.1919504643962786E-2</v>
      </c>
      <c r="J13" s="148">
        <f t="shared" si="3"/>
        <v>-0.21381578947368418</v>
      </c>
      <c r="K13" s="148">
        <f t="shared" si="3"/>
        <v>-0.18620689655172407</v>
      </c>
      <c r="L13" s="148">
        <f t="shared" si="3"/>
        <v>-0.18150684931506855</v>
      </c>
      <c r="M13" s="148">
        <f t="shared" si="3"/>
        <v>-0.21122112211221133</v>
      </c>
      <c r="N13" s="148">
        <f t="shared" si="3"/>
        <v>-8.3682008368201055E-3</v>
      </c>
      <c r="O13" s="143">
        <f t="shared" si="3"/>
        <v>-4.2372881355933201E-3</v>
      </c>
      <c r="P13" s="143">
        <f t="shared" si="3"/>
        <v>2.9288702928870425E-2</v>
      </c>
      <c r="Q13" s="143">
        <f t="shared" si="3"/>
        <v>7.5313807531380839E-2</v>
      </c>
      <c r="R13" s="143">
        <f t="shared" si="3"/>
        <v>0</v>
      </c>
      <c r="S13" s="143">
        <f t="shared" si="3"/>
        <v>0.13617021276595742</v>
      </c>
      <c r="T13" s="143">
        <f t="shared" si="3"/>
        <v>9.7560975609755962E-2</v>
      </c>
      <c r="U13" s="143">
        <f t="shared" si="3"/>
        <v>6.6147859922178975E-2</v>
      </c>
      <c r="V13" s="143">
        <f t="shared" si="3"/>
        <v>0.15611814345991548</v>
      </c>
      <c r="W13" s="143">
        <f t="shared" si="3"/>
        <v>2.621722846441954E-2</v>
      </c>
    </row>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AE9B-D121-48DF-8B5E-12E521E10EB0}">
  <dimension ref="A1:X54"/>
  <sheetViews>
    <sheetView showGridLines="0" workbookViewId="0">
      <selection activeCell="F19" sqref="F19"/>
    </sheetView>
  </sheetViews>
  <sheetFormatPr defaultRowHeight="13.5"/>
  <cols>
    <col min="4" max="4" width="19.08203125" customWidth="1"/>
    <col min="6" max="6" width="9.08203125" bestFit="1" customWidth="1"/>
  </cols>
  <sheetData>
    <row r="1" spans="1:24" ht="15">
      <c r="A1" s="150"/>
      <c r="B1" s="150"/>
      <c r="C1" s="150"/>
      <c r="D1" s="150"/>
      <c r="E1" s="150"/>
      <c r="F1" s="150"/>
      <c r="G1" s="150"/>
      <c r="H1" s="150"/>
      <c r="I1" s="150"/>
      <c r="J1" s="150"/>
      <c r="K1" s="150"/>
      <c r="L1" s="150"/>
      <c r="M1" s="150"/>
      <c r="N1" s="150"/>
      <c r="O1" s="150"/>
      <c r="P1" s="150"/>
      <c r="Q1" s="150"/>
      <c r="R1" s="150"/>
      <c r="S1" s="150"/>
      <c r="T1" s="150"/>
      <c r="U1" s="150"/>
      <c r="V1" s="150"/>
      <c r="W1" s="161"/>
      <c r="X1" s="161"/>
    </row>
    <row r="2" spans="1:24" ht="15">
      <c r="A2" s="150"/>
      <c r="B2" s="150"/>
      <c r="C2" s="150"/>
      <c r="D2" s="150"/>
      <c r="E2" s="150"/>
      <c r="F2" s="150"/>
      <c r="G2" s="150"/>
      <c r="H2" s="150"/>
      <c r="I2" s="150"/>
      <c r="J2" s="150"/>
      <c r="K2" s="150"/>
      <c r="L2" s="150"/>
      <c r="M2" s="150"/>
      <c r="N2" s="150"/>
      <c r="O2" s="150"/>
      <c r="P2" s="150"/>
      <c r="Q2" s="150"/>
      <c r="R2" s="150"/>
      <c r="S2" s="150"/>
      <c r="T2" s="150"/>
      <c r="U2" s="150"/>
      <c r="V2" s="150"/>
      <c r="W2" s="161"/>
      <c r="X2" s="161"/>
    </row>
    <row r="3" spans="1:24" ht="15">
      <c r="A3" s="150"/>
      <c r="B3" s="150"/>
      <c r="C3" s="150"/>
      <c r="D3" s="150"/>
      <c r="E3" s="150"/>
      <c r="F3" s="150"/>
      <c r="G3" s="150"/>
      <c r="H3" s="150"/>
      <c r="I3" s="150"/>
      <c r="J3" s="150"/>
      <c r="K3" s="150"/>
      <c r="L3" s="150"/>
      <c r="M3" s="150"/>
      <c r="N3" s="150"/>
      <c r="O3" s="150"/>
      <c r="P3" s="150"/>
      <c r="Q3" s="150"/>
      <c r="R3" s="150"/>
      <c r="S3" s="150"/>
      <c r="T3" s="150"/>
      <c r="U3" s="150"/>
      <c r="V3" s="150"/>
      <c r="W3" s="161"/>
      <c r="X3" s="161"/>
    </row>
    <row r="4" spans="1:24" ht="15">
      <c r="A4" s="150"/>
      <c r="B4" s="150"/>
      <c r="C4" s="150"/>
      <c r="D4" s="150" t="s">
        <v>514</v>
      </c>
      <c r="E4" s="168" t="s">
        <v>490</v>
      </c>
      <c r="F4" s="168" t="s">
        <v>489</v>
      </c>
      <c r="G4" s="168" t="s">
        <v>488</v>
      </c>
      <c r="H4" s="168" t="s">
        <v>444</v>
      </c>
      <c r="I4" s="168" t="s">
        <v>440</v>
      </c>
      <c r="J4" s="168" t="s">
        <v>441</v>
      </c>
      <c r="K4" s="168" t="s">
        <v>442</v>
      </c>
      <c r="L4" s="168" t="s">
        <v>491</v>
      </c>
      <c r="M4" s="150"/>
      <c r="N4" s="150"/>
      <c r="O4" s="150"/>
      <c r="P4" s="150"/>
      <c r="Q4" s="150"/>
      <c r="R4" s="150"/>
      <c r="S4" s="150"/>
      <c r="T4" s="150"/>
      <c r="U4" s="150"/>
      <c r="V4" s="150"/>
      <c r="W4" s="161"/>
      <c r="X4" s="161"/>
    </row>
    <row r="5" spans="1:24" ht="15">
      <c r="A5" s="150"/>
      <c r="B5" s="150"/>
      <c r="C5" s="150"/>
      <c r="D5" s="150" t="s">
        <v>494</v>
      </c>
      <c r="E5" s="150">
        <f>'モデル(百万円)'!F41</f>
        <v>68290</v>
      </c>
      <c r="F5" s="150">
        <f>'モデル(百万円)'!G41</f>
        <v>65976</v>
      </c>
      <c r="G5" s="150">
        <f>'モデル(百万円)'!H41</f>
        <v>45169</v>
      </c>
      <c r="H5" s="150">
        <f>'モデル(百万円)'!I41</f>
        <v>38498</v>
      </c>
      <c r="I5" s="150">
        <f>'モデル(百万円)'!J41</f>
        <v>57983</v>
      </c>
      <c r="J5" s="150">
        <f>'モデル(百万円)'!K41</f>
        <v>69478</v>
      </c>
      <c r="K5" s="150"/>
      <c r="L5" s="150">
        <v>78600</v>
      </c>
      <c r="M5" s="150"/>
      <c r="N5" s="150"/>
      <c r="O5" s="150"/>
      <c r="P5" s="150"/>
      <c r="Q5" s="150"/>
      <c r="R5" s="150"/>
      <c r="S5" s="150"/>
      <c r="T5" s="150"/>
      <c r="U5" s="150"/>
      <c r="V5" s="150"/>
      <c r="W5" s="161"/>
      <c r="X5" s="161"/>
    </row>
    <row r="6" spans="1:24" s="165" customFormat="1" ht="15">
      <c r="A6" s="163"/>
      <c r="B6" s="163"/>
      <c r="C6" s="163"/>
      <c r="D6" s="162" t="s">
        <v>432</v>
      </c>
      <c r="E6" s="163"/>
      <c r="F6" s="155">
        <f>F5/E5-1</f>
        <v>-3.3884902621174384E-2</v>
      </c>
      <c r="G6" s="155">
        <f t="shared" ref="G6:J6" si="0">G5/F5-1</f>
        <v>-0.3153722565781496</v>
      </c>
      <c r="H6" s="155">
        <f t="shared" si="0"/>
        <v>-0.14768978724346349</v>
      </c>
      <c r="I6" s="163">
        <f t="shared" si="0"/>
        <v>0.50613018858122505</v>
      </c>
      <c r="J6" s="163">
        <f t="shared" si="0"/>
        <v>0.19824776227514951</v>
      </c>
      <c r="K6" s="163"/>
      <c r="L6" s="163"/>
      <c r="M6" s="163"/>
      <c r="N6" s="163"/>
      <c r="O6" s="163"/>
      <c r="P6" s="163"/>
      <c r="Q6" s="163"/>
      <c r="R6" s="163"/>
      <c r="S6" s="163"/>
      <c r="T6" s="163"/>
      <c r="U6" s="163"/>
      <c r="V6" s="163"/>
      <c r="W6" s="162"/>
      <c r="X6" s="162"/>
    </row>
    <row r="7" spans="1:24" ht="15">
      <c r="A7" s="150"/>
      <c r="B7" s="150"/>
      <c r="C7" s="150"/>
      <c r="D7" s="150" t="s">
        <v>507</v>
      </c>
      <c r="E7" s="150">
        <v>36119</v>
      </c>
      <c r="F7" s="150">
        <v>35915</v>
      </c>
      <c r="G7" s="150">
        <v>21340</v>
      </c>
      <c r="H7" s="150">
        <v>15976</v>
      </c>
      <c r="I7" s="150">
        <v>29966</v>
      </c>
      <c r="J7" s="150">
        <v>42300</v>
      </c>
      <c r="K7" s="150"/>
      <c r="L7" s="150">
        <v>42300</v>
      </c>
      <c r="M7" s="150"/>
      <c r="N7" s="150"/>
      <c r="O7" s="150"/>
      <c r="P7" s="150"/>
      <c r="Q7" s="150"/>
      <c r="R7" s="150"/>
      <c r="S7" s="150"/>
      <c r="T7" s="150"/>
      <c r="U7" s="150"/>
      <c r="V7" s="150"/>
      <c r="W7" s="161"/>
      <c r="X7" s="161"/>
    </row>
    <row r="8" spans="1:24" ht="15">
      <c r="A8" s="150"/>
      <c r="B8" s="150"/>
      <c r="C8" s="150"/>
      <c r="D8" s="162" t="s">
        <v>432</v>
      </c>
      <c r="E8" s="150"/>
      <c r="F8" s="155">
        <f t="shared" ref="F8:J8" si="1">F7/E7-1</f>
        <v>-5.647996899138974E-3</v>
      </c>
      <c r="G8" s="155">
        <f t="shared" si="1"/>
        <v>-0.40581929555895868</v>
      </c>
      <c r="H8" s="155">
        <f t="shared" si="1"/>
        <v>-0.25135895032802247</v>
      </c>
      <c r="I8" s="163">
        <f t="shared" si="1"/>
        <v>0.87568853279919878</v>
      </c>
      <c r="J8" s="163">
        <f t="shared" si="1"/>
        <v>0.41159981312153771</v>
      </c>
      <c r="K8" s="150"/>
      <c r="L8" s="150"/>
      <c r="M8" s="150"/>
      <c r="N8" s="150"/>
      <c r="O8" s="150"/>
      <c r="P8" s="150"/>
      <c r="Q8" s="150"/>
      <c r="R8" s="150"/>
      <c r="S8" s="150"/>
      <c r="T8" s="150"/>
      <c r="U8" s="150"/>
      <c r="V8" s="150"/>
      <c r="W8" s="161"/>
      <c r="X8" s="161"/>
    </row>
    <row r="9" spans="1:24" ht="15">
      <c r="A9" s="150"/>
      <c r="B9" s="150"/>
      <c r="C9" s="150"/>
      <c r="D9" s="150" t="s">
        <v>508</v>
      </c>
      <c r="E9" s="150">
        <v>24139</v>
      </c>
      <c r="F9" s="150">
        <v>22003</v>
      </c>
      <c r="G9" s="150">
        <v>15894</v>
      </c>
      <c r="H9" s="150">
        <v>14475</v>
      </c>
      <c r="I9" s="150">
        <v>17380</v>
      </c>
      <c r="J9" s="150">
        <v>22900</v>
      </c>
      <c r="K9" s="150"/>
      <c r="L9" s="150">
        <v>22900</v>
      </c>
      <c r="M9" s="150"/>
      <c r="N9" s="150"/>
      <c r="O9" s="150"/>
      <c r="P9" s="150"/>
      <c r="Q9" s="150"/>
      <c r="R9" s="150"/>
      <c r="S9" s="150"/>
      <c r="T9" s="150"/>
      <c r="U9" s="150"/>
      <c r="V9" s="150"/>
      <c r="W9" s="161"/>
      <c r="X9" s="161"/>
    </row>
    <row r="10" spans="1:24" ht="15">
      <c r="A10" s="150"/>
      <c r="B10" s="150"/>
      <c r="C10" s="150"/>
      <c r="D10" s="162" t="s">
        <v>432</v>
      </c>
      <c r="E10" s="150"/>
      <c r="F10" s="155">
        <f t="shared" ref="F10:J10" si="2">F9/E9-1</f>
        <v>-8.8487509838850009E-2</v>
      </c>
      <c r="G10" s="155">
        <f t="shared" si="2"/>
        <v>-0.27764395764213967</v>
      </c>
      <c r="H10" s="155">
        <f t="shared" si="2"/>
        <v>-8.9278973197432943E-2</v>
      </c>
      <c r="I10" s="163">
        <f t="shared" si="2"/>
        <v>0.2006908462867012</v>
      </c>
      <c r="J10" s="163">
        <f t="shared" si="2"/>
        <v>0.31760644418872275</v>
      </c>
      <c r="K10" s="150"/>
      <c r="L10" s="150"/>
      <c r="M10" s="150"/>
      <c r="N10" s="150"/>
      <c r="O10" s="150"/>
      <c r="P10" s="150"/>
      <c r="Q10" s="150"/>
      <c r="R10" s="150"/>
      <c r="S10" s="150"/>
      <c r="T10" s="150"/>
      <c r="U10" s="150"/>
      <c r="V10" s="150"/>
      <c r="W10" s="161"/>
      <c r="X10" s="161"/>
    </row>
    <row r="11" spans="1:24" ht="15">
      <c r="A11" s="150"/>
      <c r="B11" s="150"/>
      <c r="C11" s="150"/>
      <c r="D11" s="150" t="s">
        <v>509</v>
      </c>
      <c r="E11" s="150">
        <v>3046</v>
      </c>
      <c r="F11" s="150">
        <v>3359</v>
      </c>
      <c r="G11" s="150">
        <v>3872</v>
      </c>
      <c r="H11" s="150">
        <v>4229</v>
      </c>
      <c r="I11" s="150">
        <v>5798</v>
      </c>
      <c r="J11" s="150">
        <v>8550</v>
      </c>
      <c r="K11" s="150"/>
      <c r="L11" s="150">
        <v>8550</v>
      </c>
      <c r="M11" s="150"/>
      <c r="N11" s="150"/>
      <c r="O11" s="150"/>
      <c r="P11" s="150"/>
      <c r="Q11" s="150"/>
      <c r="R11" s="150"/>
      <c r="S11" s="150"/>
      <c r="T11" s="150"/>
      <c r="U11" s="150"/>
      <c r="V11" s="150"/>
      <c r="W11" s="161"/>
      <c r="X11" s="161"/>
    </row>
    <row r="12" spans="1:24" ht="15">
      <c r="A12" s="150"/>
      <c r="B12" s="150"/>
      <c r="C12" s="150"/>
      <c r="D12" s="162" t="s">
        <v>432</v>
      </c>
      <c r="E12" s="150"/>
      <c r="F12" s="163">
        <f t="shared" ref="F12:J12" si="3">F11/E11-1</f>
        <v>0.10275771503611297</v>
      </c>
      <c r="G12" s="163">
        <f t="shared" si="3"/>
        <v>0.15272402500744264</v>
      </c>
      <c r="H12" s="163">
        <f t="shared" si="3"/>
        <v>9.2200413223140432E-2</v>
      </c>
      <c r="I12" s="163">
        <f t="shared" si="3"/>
        <v>0.37100969496334835</v>
      </c>
      <c r="J12" s="163">
        <f t="shared" si="3"/>
        <v>0.47464642980338057</v>
      </c>
      <c r="K12" s="150"/>
      <c r="L12" s="150"/>
      <c r="M12" s="150"/>
      <c r="N12" s="150"/>
      <c r="O12" s="150"/>
      <c r="P12" s="150"/>
      <c r="Q12" s="150"/>
      <c r="R12" s="150"/>
      <c r="S12" s="150"/>
      <c r="T12" s="150"/>
      <c r="U12" s="150"/>
      <c r="V12" s="150"/>
      <c r="W12" s="161"/>
      <c r="X12" s="161"/>
    </row>
    <row r="13" spans="1:24" ht="15">
      <c r="A13" s="150"/>
      <c r="B13" s="150"/>
      <c r="C13" s="150"/>
      <c r="D13" s="150" t="s">
        <v>487</v>
      </c>
      <c r="E13" s="150">
        <v>4983</v>
      </c>
      <c r="F13" s="150">
        <v>4698</v>
      </c>
      <c r="G13" s="150">
        <v>4061</v>
      </c>
      <c r="H13" s="150">
        <v>3817</v>
      </c>
      <c r="I13" s="150">
        <v>4839</v>
      </c>
      <c r="J13" s="150">
        <v>4850</v>
      </c>
      <c r="K13" s="150"/>
      <c r="L13" s="150">
        <v>4850</v>
      </c>
      <c r="M13" s="150"/>
      <c r="N13" s="150"/>
      <c r="O13" s="150"/>
      <c r="P13" s="150"/>
      <c r="Q13" s="150"/>
      <c r="R13" s="150"/>
      <c r="S13" s="150"/>
      <c r="T13" s="150"/>
      <c r="U13" s="150"/>
      <c r="V13" s="150"/>
      <c r="W13" s="161"/>
      <c r="X13" s="161"/>
    </row>
    <row r="14" spans="1:24" ht="15">
      <c r="A14" s="150"/>
      <c r="B14" s="150"/>
      <c r="C14" s="150"/>
      <c r="D14" s="162" t="s">
        <v>432</v>
      </c>
      <c r="E14" s="150"/>
      <c r="F14" s="155">
        <f t="shared" ref="F14:J14" si="4">F13/E13-1</f>
        <v>-5.7194461167971111E-2</v>
      </c>
      <c r="G14" s="155">
        <f t="shared" si="4"/>
        <v>-0.1355896126011068</v>
      </c>
      <c r="H14" s="155">
        <f t="shared" si="4"/>
        <v>-6.0083723220881513E-2</v>
      </c>
      <c r="I14" s="163">
        <f t="shared" si="4"/>
        <v>0.26774954152475772</v>
      </c>
      <c r="J14" s="163">
        <f t="shared" si="4"/>
        <v>2.2731969415168418E-3</v>
      </c>
      <c r="K14" s="150"/>
      <c r="L14" s="150"/>
      <c r="M14" s="150"/>
      <c r="N14" s="150"/>
      <c r="O14" s="150"/>
      <c r="P14" s="150"/>
      <c r="Q14" s="150"/>
      <c r="R14" s="150"/>
      <c r="S14" s="150"/>
      <c r="T14" s="150"/>
      <c r="U14" s="150"/>
      <c r="V14" s="150"/>
      <c r="W14" s="161"/>
      <c r="X14" s="161"/>
    </row>
    <row r="15" spans="1:24" ht="15">
      <c r="A15" s="150"/>
      <c r="B15" s="150"/>
      <c r="C15" s="150"/>
      <c r="D15" s="150"/>
      <c r="E15" s="150">
        <f>E19+E17</f>
        <v>1269</v>
      </c>
      <c r="F15" s="150">
        <f t="shared" ref="F15:J15" si="5">F19+F17</f>
        <v>975</v>
      </c>
      <c r="G15" s="150">
        <f t="shared" si="5"/>
        <v>-26015</v>
      </c>
      <c r="H15" s="150">
        <f t="shared" si="5"/>
        <v>-31688</v>
      </c>
      <c r="I15" s="150">
        <f t="shared" si="5"/>
        <v>-8461</v>
      </c>
      <c r="J15" s="150">
        <f t="shared" si="5"/>
        <v>-1886</v>
      </c>
      <c r="K15" s="150"/>
      <c r="L15" s="150"/>
      <c r="M15" s="150"/>
      <c r="N15" s="150"/>
      <c r="O15" s="150"/>
      <c r="P15" s="150"/>
      <c r="Q15" s="150"/>
      <c r="R15" s="150"/>
      <c r="S15" s="150"/>
      <c r="T15" s="150"/>
      <c r="U15" s="150"/>
      <c r="V15" s="150"/>
      <c r="W15" s="161"/>
      <c r="X15" s="161"/>
    </row>
    <row r="16" spans="1:24" ht="15">
      <c r="A16" s="150"/>
      <c r="B16" s="150"/>
      <c r="C16" s="150"/>
      <c r="D16" s="150"/>
      <c r="E16" s="150"/>
      <c r="F16" s="150"/>
      <c r="G16" s="150"/>
      <c r="H16" s="150"/>
      <c r="I16" s="150"/>
      <c r="J16" s="150"/>
      <c r="K16" s="150"/>
      <c r="L16" s="150"/>
      <c r="M16" s="150"/>
      <c r="N16" s="150"/>
      <c r="O16" s="150"/>
      <c r="P16" s="150"/>
      <c r="Q16" s="150"/>
      <c r="R16" s="150"/>
      <c r="S16" s="150"/>
      <c r="T16" s="150"/>
      <c r="U16" s="150"/>
      <c r="V16" s="150"/>
      <c r="W16" s="161"/>
      <c r="X16" s="161"/>
    </row>
    <row r="17" spans="1:24" ht="15">
      <c r="A17" s="150"/>
      <c r="B17" s="150"/>
      <c r="C17" s="150"/>
      <c r="D17" s="150" t="s">
        <v>535</v>
      </c>
      <c r="E17" s="150">
        <f>'モデル(百万円)'!F46</f>
        <v>-879</v>
      </c>
      <c r="F17" s="150">
        <f>'モデル(百万円)'!G46</f>
        <v>-992</v>
      </c>
      <c r="G17" s="150">
        <f>'モデル(百万円)'!H46</f>
        <v>-14406</v>
      </c>
      <c r="H17" s="150">
        <f>'モデル(百万円)'!I46</f>
        <v>-16595</v>
      </c>
      <c r="I17" s="150">
        <f>'モデル(百万円)'!J46</f>
        <v>-5049</v>
      </c>
      <c r="J17" s="150">
        <f>'モデル(百万円)'!K46</f>
        <v>-1609</v>
      </c>
      <c r="K17" s="150"/>
      <c r="L17" s="150">
        <v>-1100</v>
      </c>
      <c r="M17" s="150"/>
      <c r="N17" s="150"/>
      <c r="O17" s="150"/>
      <c r="P17" s="150"/>
      <c r="Q17" s="150"/>
      <c r="R17" s="150"/>
      <c r="S17" s="150"/>
      <c r="T17" s="150"/>
      <c r="U17" s="150"/>
      <c r="V17" s="150"/>
      <c r="W17" s="161"/>
      <c r="X17" s="161"/>
    </row>
    <row r="18" spans="1:24" ht="15">
      <c r="A18" s="150"/>
      <c r="B18" s="150"/>
      <c r="C18" s="150"/>
      <c r="D18" s="162" t="s">
        <v>432</v>
      </c>
      <c r="E18" s="150"/>
      <c r="F18" s="163">
        <f t="shared" ref="F18:J18" si="6">F17/E17-1</f>
        <v>0.12855517633674629</v>
      </c>
      <c r="G18" s="163">
        <f t="shared" si="6"/>
        <v>13.522177419354838</v>
      </c>
      <c r="H18" s="163">
        <f t="shared" si="6"/>
        <v>0.1519505761488269</v>
      </c>
      <c r="I18" s="155">
        <f t="shared" si="6"/>
        <v>-0.69575173244953303</v>
      </c>
      <c r="J18" s="155">
        <f t="shared" si="6"/>
        <v>-0.6813230342642107</v>
      </c>
      <c r="K18" s="150"/>
      <c r="L18" s="150"/>
      <c r="M18" s="150"/>
      <c r="N18" s="150"/>
      <c r="O18" s="150"/>
      <c r="P18" s="150"/>
      <c r="Q18" s="150"/>
      <c r="R18" s="150"/>
      <c r="S18" s="150"/>
      <c r="T18" s="150"/>
      <c r="U18" s="150"/>
      <c r="V18" s="150"/>
      <c r="W18" s="161"/>
      <c r="X18" s="161"/>
    </row>
    <row r="19" spans="1:24" ht="15">
      <c r="A19" s="150"/>
      <c r="B19" s="150"/>
      <c r="C19" s="150"/>
      <c r="D19" s="150" t="s">
        <v>438</v>
      </c>
      <c r="E19" s="150">
        <v>2148</v>
      </c>
      <c r="F19" s="150">
        <v>1967</v>
      </c>
      <c r="G19" s="150">
        <v>-11609</v>
      </c>
      <c r="H19" s="150">
        <v>-15093</v>
      </c>
      <c r="I19" s="150">
        <v>-3412</v>
      </c>
      <c r="J19" s="150">
        <v>-277</v>
      </c>
      <c r="K19" s="150"/>
      <c r="L19" s="150">
        <v>800</v>
      </c>
      <c r="M19" s="150"/>
      <c r="N19" s="150"/>
      <c r="O19" s="150"/>
      <c r="P19" s="150"/>
      <c r="Q19" s="150"/>
      <c r="R19" s="150"/>
      <c r="S19" s="150"/>
      <c r="T19" s="150"/>
      <c r="U19" s="150"/>
      <c r="V19" s="150"/>
      <c r="W19" s="161"/>
      <c r="X19" s="161"/>
    </row>
    <row r="20" spans="1:24" ht="15">
      <c r="A20" s="150"/>
      <c r="B20" s="150"/>
      <c r="C20" s="150"/>
      <c r="D20" s="162" t="s">
        <v>432</v>
      </c>
      <c r="E20" s="150"/>
      <c r="F20" s="155">
        <f t="shared" ref="F20:J20" si="7">F19/E19-1</f>
        <v>-8.4264432029795167E-2</v>
      </c>
      <c r="G20" s="155">
        <f t="shared" si="7"/>
        <v>-6.9018810371123536</v>
      </c>
      <c r="H20" s="163">
        <f t="shared" si="7"/>
        <v>0.30011198208286682</v>
      </c>
      <c r="I20" s="155">
        <f t="shared" si="7"/>
        <v>-0.7739349367256344</v>
      </c>
      <c r="J20" s="155">
        <f t="shared" si="7"/>
        <v>-0.91881594372801878</v>
      </c>
      <c r="K20" s="150"/>
      <c r="L20" s="150"/>
      <c r="M20" s="150"/>
      <c r="N20" s="150"/>
      <c r="O20" s="150"/>
      <c r="P20" s="150"/>
      <c r="Q20" s="150"/>
      <c r="R20" s="150"/>
      <c r="S20" s="150"/>
      <c r="T20" s="150"/>
      <c r="U20" s="150"/>
      <c r="V20" s="150"/>
      <c r="W20" s="161"/>
      <c r="X20" s="161"/>
    </row>
    <row r="21" spans="1:24" ht="15">
      <c r="A21" s="150"/>
      <c r="B21" s="150"/>
      <c r="C21" s="150"/>
      <c r="D21" s="150" t="s">
        <v>507</v>
      </c>
      <c r="E21" s="150">
        <v>1171</v>
      </c>
      <c r="F21" s="150">
        <v>1288</v>
      </c>
      <c r="G21" s="150">
        <v>-10212</v>
      </c>
      <c r="H21" s="150">
        <v>-14836</v>
      </c>
      <c r="I21" s="150">
        <v>-4283</v>
      </c>
      <c r="J21" s="150">
        <v>-927</v>
      </c>
      <c r="K21" s="150"/>
      <c r="L21" s="150">
        <v>-800</v>
      </c>
      <c r="M21" s="150"/>
      <c r="N21" s="150"/>
      <c r="O21" s="150"/>
      <c r="P21" s="150"/>
      <c r="Q21" s="150"/>
      <c r="R21" s="150"/>
      <c r="S21" s="150"/>
      <c r="T21" s="150"/>
      <c r="U21" s="150"/>
      <c r="V21" s="150"/>
      <c r="W21" s="161"/>
      <c r="X21" s="161"/>
    </row>
    <row r="22" spans="1:24" ht="15">
      <c r="A22" s="150"/>
      <c r="B22" s="150"/>
      <c r="C22" s="150"/>
      <c r="D22" s="162" t="s">
        <v>432</v>
      </c>
      <c r="E22" s="150"/>
      <c r="F22" s="163">
        <f t="shared" ref="F22:J22" si="8">F21/E21-1</f>
        <v>9.9914602903501182E-2</v>
      </c>
      <c r="G22" s="155">
        <f t="shared" si="8"/>
        <v>-8.9285714285714288</v>
      </c>
      <c r="H22" s="163">
        <f t="shared" si="8"/>
        <v>0.45280062671367016</v>
      </c>
      <c r="I22" s="155">
        <f t="shared" si="8"/>
        <v>-0.71131032623348611</v>
      </c>
      <c r="J22" s="155">
        <f t="shared" si="8"/>
        <v>-0.78356292318468368</v>
      </c>
      <c r="K22" s="150"/>
      <c r="L22" s="150"/>
      <c r="M22" s="150"/>
      <c r="N22" s="150"/>
      <c r="O22" s="150"/>
      <c r="P22" s="150"/>
      <c r="Q22" s="150"/>
      <c r="R22" s="150"/>
      <c r="S22" s="150"/>
      <c r="T22" s="150"/>
      <c r="U22" s="150"/>
      <c r="V22" s="150"/>
      <c r="W22" s="161"/>
      <c r="X22" s="161"/>
    </row>
    <row r="23" spans="1:24" ht="15">
      <c r="A23" s="150"/>
      <c r="B23" s="150"/>
      <c r="C23" s="150"/>
      <c r="D23" s="150" t="s">
        <v>508</v>
      </c>
      <c r="E23" s="150">
        <v>321</v>
      </c>
      <c r="F23" s="150">
        <v>271</v>
      </c>
      <c r="G23" s="150">
        <v>-1798</v>
      </c>
      <c r="H23" s="150">
        <v>-479</v>
      </c>
      <c r="I23" s="150">
        <v>258</v>
      </c>
      <c r="J23" s="150">
        <v>285</v>
      </c>
      <c r="K23" s="150"/>
      <c r="L23" s="150">
        <v>1200</v>
      </c>
      <c r="M23" s="150"/>
      <c r="N23" s="150"/>
      <c r="O23" s="150"/>
      <c r="P23" s="150"/>
      <c r="Q23" s="150"/>
      <c r="R23" s="150"/>
      <c r="S23" s="150"/>
      <c r="T23" s="150"/>
      <c r="U23" s="150"/>
      <c r="V23" s="150"/>
      <c r="W23" s="161"/>
      <c r="X23" s="161"/>
    </row>
    <row r="24" spans="1:24" ht="15">
      <c r="A24" s="150"/>
      <c r="B24" s="150"/>
      <c r="C24" s="150"/>
      <c r="D24" s="162" t="s">
        <v>432</v>
      </c>
      <c r="E24" s="150"/>
      <c r="F24" s="155">
        <f t="shared" ref="F24:J24" si="9">F23/E23-1</f>
        <v>-0.15576323987538943</v>
      </c>
      <c r="G24" s="155">
        <f t="shared" si="9"/>
        <v>-7.6346863468634689</v>
      </c>
      <c r="H24" s="155">
        <f t="shared" si="9"/>
        <v>-0.73359288097886544</v>
      </c>
      <c r="I24" s="155">
        <f t="shared" si="9"/>
        <v>-1.5386221294363258</v>
      </c>
      <c r="J24" s="163">
        <f t="shared" si="9"/>
        <v>0.10465116279069764</v>
      </c>
      <c r="K24" s="150"/>
      <c r="L24" s="150"/>
      <c r="M24" s="150"/>
      <c r="N24" s="150"/>
      <c r="O24" s="150"/>
      <c r="P24" s="150"/>
      <c r="Q24" s="150"/>
      <c r="R24" s="150"/>
      <c r="S24" s="150"/>
      <c r="T24" s="150"/>
      <c r="U24" s="150"/>
      <c r="V24" s="150"/>
      <c r="W24" s="161"/>
      <c r="X24" s="161"/>
    </row>
    <row r="25" spans="1:24" ht="15">
      <c r="A25" s="150"/>
      <c r="B25" s="150"/>
      <c r="C25" s="150"/>
      <c r="D25" s="150" t="s">
        <v>509</v>
      </c>
      <c r="E25" s="150">
        <v>152</v>
      </c>
      <c r="F25" s="150">
        <v>238</v>
      </c>
      <c r="G25" s="150">
        <v>264</v>
      </c>
      <c r="H25" s="150">
        <v>22</v>
      </c>
      <c r="I25" s="150">
        <v>447</v>
      </c>
      <c r="J25" s="150">
        <v>1026</v>
      </c>
      <c r="K25" s="150"/>
      <c r="L25" s="150">
        <v>1200</v>
      </c>
      <c r="M25" s="150"/>
      <c r="N25" s="150"/>
      <c r="O25" s="150"/>
      <c r="P25" s="150"/>
      <c r="Q25" s="150"/>
      <c r="R25" s="150"/>
      <c r="S25" s="150"/>
      <c r="T25" s="150"/>
      <c r="U25" s="150"/>
      <c r="V25" s="150"/>
      <c r="W25" s="161"/>
      <c r="X25" s="161"/>
    </row>
    <row r="26" spans="1:24" ht="15">
      <c r="A26" s="150"/>
      <c r="B26" s="150"/>
      <c r="C26" s="150"/>
      <c r="D26" s="162" t="s">
        <v>432</v>
      </c>
      <c r="E26" s="150"/>
      <c r="F26" s="163">
        <f t="shared" ref="F26:J26" si="10">F25/E25-1</f>
        <v>0.56578947368421062</v>
      </c>
      <c r="G26" s="163">
        <f t="shared" si="10"/>
        <v>0.10924369747899165</v>
      </c>
      <c r="H26" s="155">
        <f t="shared" si="10"/>
        <v>-0.91666666666666663</v>
      </c>
      <c r="I26" s="163">
        <f t="shared" si="10"/>
        <v>19.318181818181817</v>
      </c>
      <c r="J26" s="163">
        <f t="shared" si="10"/>
        <v>1.2953020134228188</v>
      </c>
      <c r="K26" s="150"/>
      <c r="L26" s="150"/>
      <c r="M26" s="150"/>
      <c r="N26" s="150"/>
      <c r="O26" s="150"/>
      <c r="P26" s="150"/>
      <c r="Q26" s="150"/>
      <c r="R26" s="150"/>
      <c r="S26" s="150"/>
      <c r="T26" s="150"/>
      <c r="U26" s="150"/>
      <c r="V26" s="150"/>
      <c r="W26" s="161"/>
      <c r="X26" s="161"/>
    </row>
    <row r="27" spans="1:24" ht="15">
      <c r="A27" s="150"/>
      <c r="B27" s="150"/>
      <c r="C27" s="150"/>
      <c r="D27" s="150" t="s">
        <v>487</v>
      </c>
      <c r="E27" s="150">
        <v>299</v>
      </c>
      <c r="F27" s="150">
        <v>168</v>
      </c>
      <c r="G27" s="150">
        <v>136</v>
      </c>
      <c r="H27" s="150">
        <v>200</v>
      </c>
      <c r="I27" s="150">
        <v>164</v>
      </c>
      <c r="J27" s="150">
        <v>-106</v>
      </c>
      <c r="K27" s="150"/>
      <c r="L27" s="150">
        <v>-800</v>
      </c>
      <c r="M27" s="150"/>
      <c r="N27" s="150"/>
      <c r="O27" s="150"/>
      <c r="P27" s="150"/>
      <c r="Q27" s="150"/>
      <c r="R27" s="150"/>
      <c r="S27" s="150"/>
      <c r="T27" s="150"/>
      <c r="U27" s="150"/>
      <c r="V27" s="150"/>
      <c r="W27" s="161"/>
      <c r="X27" s="161"/>
    </row>
    <row r="28" spans="1:24" ht="15">
      <c r="A28" s="150"/>
      <c r="B28" s="150"/>
      <c r="C28" s="150"/>
      <c r="D28" s="162" t="s">
        <v>432</v>
      </c>
      <c r="E28" s="150"/>
      <c r="F28" s="155">
        <f t="shared" ref="F28:J28" si="11">F27/E27-1</f>
        <v>-0.43812709030100339</v>
      </c>
      <c r="G28" s="155">
        <f t="shared" si="11"/>
        <v>-0.19047619047619047</v>
      </c>
      <c r="H28" s="163">
        <f t="shared" si="11"/>
        <v>0.47058823529411775</v>
      </c>
      <c r="I28" s="155">
        <f t="shared" si="11"/>
        <v>-0.18000000000000005</v>
      </c>
      <c r="J28" s="155">
        <f t="shared" si="11"/>
        <v>-1.6463414634146343</v>
      </c>
      <c r="K28" s="150"/>
      <c r="L28" s="150"/>
      <c r="M28" s="150"/>
      <c r="N28" s="150"/>
      <c r="O28" s="150"/>
      <c r="P28" s="150"/>
      <c r="Q28" s="150"/>
      <c r="R28" s="150"/>
      <c r="S28" s="150"/>
      <c r="T28" s="150"/>
      <c r="U28" s="150"/>
      <c r="V28" s="150"/>
      <c r="W28" s="161"/>
      <c r="X28" s="161"/>
    </row>
    <row r="29" spans="1:24" ht="15">
      <c r="A29" s="150"/>
      <c r="B29" s="150"/>
      <c r="C29" s="150"/>
      <c r="D29" s="150"/>
      <c r="E29" s="150"/>
      <c r="F29" s="150"/>
      <c r="G29" s="150"/>
      <c r="H29" s="150"/>
      <c r="I29" s="150"/>
      <c r="J29" s="150"/>
      <c r="K29" s="150"/>
      <c r="L29" s="150"/>
      <c r="M29" s="150"/>
      <c r="N29" s="150"/>
      <c r="O29" s="150"/>
      <c r="P29" s="150"/>
      <c r="Q29" s="150"/>
      <c r="R29" s="150"/>
      <c r="S29" s="150"/>
      <c r="T29" s="150"/>
      <c r="U29" s="150"/>
      <c r="V29" s="150"/>
      <c r="W29" s="161"/>
      <c r="X29" s="161"/>
    </row>
    <row r="30" spans="1:24" ht="15">
      <c r="A30" s="150"/>
      <c r="B30" s="150"/>
      <c r="C30" s="150"/>
      <c r="D30" s="150"/>
      <c r="E30" s="150"/>
      <c r="F30" s="150"/>
      <c r="G30" s="150"/>
      <c r="H30" s="150"/>
      <c r="I30" s="150"/>
      <c r="J30" s="150"/>
      <c r="K30" s="150"/>
      <c r="L30" s="150"/>
      <c r="M30" s="150"/>
      <c r="N30" s="150"/>
      <c r="O30" s="150"/>
      <c r="P30" s="150"/>
      <c r="Q30" s="150"/>
      <c r="R30" s="150"/>
      <c r="S30" s="150"/>
      <c r="T30" s="150"/>
      <c r="U30" s="150"/>
      <c r="V30" s="150"/>
      <c r="W30" s="161"/>
      <c r="X30" s="161"/>
    </row>
    <row r="31" spans="1:24" ht="15">
      <c r="A31" s="150"/>
      <c r="B31" s="150"/>
      <c r="C31" s="150"/>
      <c r="D31" s="150"/>
      <c r="E31" s="150"/>
      <c r="F31" s="150"/>
      <c r="G31" s="150"/>
      <c r="H31" s="150"/>
      <c r="I31" s="150"/>
      <c r="J31" s="150"/>
      <c r="K31" s="150"/>
      <c r="L31" s="150"/>
      <c r="M31" s="150"/>
      <c r="N31" s="150"/>
      <c r="O31" s="150"/>
      <c r="P31" s="150"/>
      <c r="Q31" s="150"/>
      <c r="R31" s="150"/>
      <c r="S31" s="150"/>
      <c r="T31" s="150"/>
      <c r="U31" s="150"/>
      <c r="V31" s="150"/>
      <c r="W31" s="161"/>
      <c r="X31" s="161"/>
    </row>
    <row r="32" spans="1:24" ht="15">
      <c r="A32" s="150"/>
      <c r="B32" s="150"/>
      <c r="C32" s="150"/>
      <c r="D32" s="150"/>
      <c r="E32" s="150"/>
      <c r="F32" s="150"/>
      <c r="G32" s="150"/>
      <c r="H32" s="150"/>
      <c r="I32" s="150"/>
      <c r="J32" s="150"/>
      <c r="K32" s="150"/>
      <c r="L32" s="150"/>
      <c r="M32" s="150"/>
      <c r="N32" s="150"/>
      <c r="O32" s="150"/>
      <c r="P32" s="150"/>
      <c r="Q32" s="150"/>
      <c r="R32" s="150"/>
      <c r="S32" s="150"/>
      <c r="T32" s="150"/>
      <c r="U32" s="150"/>
      <c r="V32" s="150"/>
      <c r="W32" s="161"/>
      <c r="X32" s="161"/>
    </row>
    <row r="33" spans="1:24" ht="15">
      <c r="A33" s="150"/>
      <c r="B33" s="150"/>
      <c r="C33" s="150"/>
      <c r="D33" s="150"/>
      <c r="E33" s="150"/>
      <c r="F33" s="150"/>
      <c r="G33" s="150"/>
      <c r="H33" s="150"/>
      <c r="I33" s="150"/>
      <c r="J33" s="150"/>
      <c r="K33" s="150"/>
      <c r="L33" s="150"/>
      <c r="M33" s="150"/>
      <c r="N33" s="150"/>
      <c r="O33" s="150"/>
      <c r="P33" s="150"/>
      <c r="Q33" s="150"/>
      <c r="R33" s="150"/>
      <c r="S33" s="150"/>
      <c r="T33" s="150"/>
      <c r="U33" s="150"/>
      <c r="V33" s="150"/>
      <c r="W33" s="161"/>
      <c r="X33" s="161"/>
    </row>
    <row r="34" spans="1:24" ht="15">
      <c r="A34" s="150"/>
      <c r="B34" s="150"/>
      <c r="C34" s="150"/>
      <c r="D34" s="150"/>
      <c r="E34" s="150"/>
      <c r="F34" s="150"/>
      <c r="G34" s="150"/>
      <c r="H34" s="150"/>
      <c r="I34" s="150"/>
      <c r="J34" s="150"/>
      <c r="K34" s="150"/>
      <c r="L34" s="150"/>
      <c r="M34" s="150"/>
      <c r="N34" s="150"/>
      <c r="O34" s="150"/>
      <c r="P34" s="150"/>
      <c r="Q34" s="150"/>
      <c r="R34" s="150"/>
      <c r="S34" s="150"/>
      <c r="T34" s="150"/>
      <c r="U34" s="150"/>
      <c r="V34" s="150"/>
      <c r="W34" s="161"/>
      <c r="X34" s="161"/>
    </row>
    <row r="35" spans="1:24" ht="15">
      <c r="A35" s="150"/>
      <c r="B35" s="150"/>
      <c r="C35" s="150"/>
      <c r="D35" s="150"/>
      <c r="E35" s="150"/>
      <c r="F35" s="150"/>
      <c r="G35" s="150"/>
      <c r="H35" s="150"/>
      <c r="I35" s="150"/>
      <c r="J35" s="150"/>
      <c r="K35" s="150"/>
      <c r="L35" s="150"/>
      <c r="M35" s="150"/>
      <c r="N35" s="150"/>
      <c r="O35" s="150"/>
      <c r="P35" s="150"/>
      <c r="Q35" s="150"/>
      <c r="R35" s="150"/>
      <c r="S35" s="150"/>
      <c r="T35" s="150"/>
      <c r="U35" s="150"/>
      <c r="V35" s="150"/>
      <c r="W35" s="161"/>
      <c r="X35" s="161"/>
    </row>
    <row r="36" spans="1:24" ht="15">
      <c r="A36" s="150"/>
      <c r="B36" s="150"/>
      <c r="C36" s="150"/>
      <c r="D36" s="150"/>
      <c r="E36" s="150"/>
      <c r="F36" s="150"/>
      <c r="G36" s="150"/>
      <c r="H36" s="150"/>
      <c r="I36" s="150"/>
      <c r="J36" s="150"/>
      <c r="K36" s="150"/>
      <c r="L36" s="150"/>
      <c r="M36" s="150"/>
      <c r="N36" s="150"/>
      <c r="O36" s="150"/>
      <c r="P36" s="150"/>
      <c r="Q36" s="150"/>
      <c r="R36" s="150"/>
      <c r="S36" s="150"/>
      <c r="T36" s="150"/>
      <c r="U36" s="150"/>
      <c r="V36" s="150"/>
      <c r="W36" s="161"/>
      <c r="X36" s="161"/>
    </row>
    <row r="37" spans="1:24" ht="15">
      <c r="A37" s="150"/>
      <c r="B37" s="150"/>
      <c r="C37" s="150"/>
      <c r="D37" s="150"/>
      <c r="E37" s="150"/>
      <c r="F37" s="150"/>
      <c r="G37" s="150"/>
      <c r="H37" s="150"/>
      <c r="I37" s="150"/>
      <c r="J37" s="150"/>
      <c r="K37" s="150"/>
      <c r="L37" s="150"/>
      <c r="M37" s="150"/>
      <c r="N37" s="150"/>
      <c r="O37" s="150"/>
      <c r="P37" s="150"/>
      <c r="Q37" s="150"/>
      <c r="R37" s="150"/>
      <c r="S37" s="150"/>
      <c r="T37" s="150"/>
      <c r="U37" s="150"/>
      <c r="V37" s="150"/>
      <c r="W37" s="161"/>
      <c r="X37" s="161"/>
    </row>
    <row r="38" spans="1:24" ht="15">
      <c r="A38" s="150"/>
      <c r="B38" s="150"/>
      <c r="C38" s="150"/>
      <c r="D38" s="150"/>
      <c r="E38" s="150"/>
      <c r="F38" s="150"/>
      <c r="G38" s="150"/>
      <c r="H38" s="150"/>
      <c r="I38" s="150"/>
      <c r="J38" s="150"/>
      <c r="K38" s="150"/>
      <c r="L38" s="150"/>
      <c r="M38" s="150"/>
      <c r="N38" s="150"/>
      <c r="O38" s="150"/>
      <c r="P38" s="150"/>
      <c r="Q38" s="150"/>
      <c r="R38" s="150"/>
      <c r="S38" s="150"/>
      <c r="T38" s="150"/>
      <c r="U38" s="150"/>
      <c r="V38" s="150"/>
      <c r="W38" s="161"/>
      <c r="X38" s="161"/>
    </row>
    <row r="39" spans="1:24" ht="15">
      <c r="A39" s="150"/>
      <c r="B39" s="150"/>
      <c r="C39" s="150"/>
      <c r="D39" s="150"/>
      <c r="E39" s="150"/>
      <c r="F39" s="150"/>
      <c r="G39" s="150"/>
      <c r="H39" s="150"/>
      <c r="I39" s="150"/>
      <c r="J39" s="150"/>
      <c r="K39" s="150"/>
      <c r="L39" s="150"/>
      <c r="M39" s="150"/>
      <c r="N39" s="150"/>
      <c r="O39" s="150"/>
      <c r="P39" s="150"/>
      <c r="Q39" s="150"/>
      <c r="R39" s="150"/>
      <c r="S39" s="150"/>
      <c r="T39" s="150"/>
      <c r="U39" s="150"/>
      <c r="V39" s="150"/>
      <c r="W39" s="161"/>
      <c r="X39" s="161"/>
    </row>
    <row r="40" spans="1:24" ht="15">
      <c r="A40" s="150"/>
      <c r="B40" s="150"/>
      <c r="C40" s="150"/>
      <c r="D40" s="150"/>
      <c r="E40" s="150"/>
      <c r="F40" s="150"/>
      <c r="G40" s="150"/>
      <c r="H40" s="150"/>
      <c r="I40" s="150"/>
      <c r="J40" s="150"/>
      <c r="K40" s="150"/>
      <c r="L40" s="150"/>
      <c r="M40" s="150"/>
      <c r="N40" s="150"/>
      <c r="O40" s="150"/>
      <c r="P40" s="150"/>
      <c r="Q40" s="150"/>
      <c r="R40" s="150"/>
      <c r="S40" s="150"/>
      <c r="T40" s="150"/>
      <c r="U40" s="150"/>
      <c r="V40" s="150"/>
      <c r="W40" s="161"/>
      <c r="X40" s="161"/>
    </row>
    <row r="41" spans="1:24" ht="15">
      <c r="A41" s="150"/>
      <c r="B41" s="150"/>
      <c r="C41" s="150"/>
      <c r="D41" s="150"/>
      <c r="E41" s="150"/>
      <c r="F41" s="150"/>
      <c r="G41" s="150"/>
      <c r="H41" s="150"/>
      <c r="I41" s="150"/>
      <c r="J41" s="150"/>
      <c r="K41" s="150"/>
      <c r="L41" s="150"/>
      <c r="M41" s="150"/>
      <c r="N41" s="150"/>
      <c r="O41" s="150"/>
      <c r="P41" s="150"/>
      <c r="Q41" s="150"/>
      <c r="R41" s="150"/>
      <c r="S41" s="150"/>
      <c r="T41" s="150"/>
      <c r="U41" s="150"/>
      <c r="V41" s="150"/>
      <c r="W41" s="161"/>
      <c r="X41" s="161"/>
    </row>
    <row r="42" spans="1:24" ht="15">
      <c r="A42" s="150"/>
      <c r="B42" s="150"/>
      <c r="C42" s="150"/>
      <c r="D42" s="150"/>
      <c r="E42" s="150"/>
      <c r="F42" s="150"/>
      <c r="G42" s="150"/>
      <c r="H42" s="150"/>
      <c r="I42" s="150"/>
      <c r="J42" s="150"/>
      <c r="K42" s="150"/>
      <c r="L42" s="150"/>
      <c r="M42" s="150"/>
      <c r="N42" s="150"/>
      <c r="O42" s="150"/>
      <c r="P42" s="150"/>
      <c r="Q42" s="150"/>
      <c r="R42" s="150"/>
      <c r="S42" s="150"/>
      <c r="T42" s="150"/>
      <c r="U42" s="150"/>
      <c r="V42" s="150"/>
      <c r="W42" s="161"/>
      <c r="X42" s="161"/>
    </row>
    <row r="43" spans="1:24" ht="15">
      <c r="A43" s="150"/>
      <c r="B43" s="150"/>
      <c r="C43" s="150"/>
      <c r="D43" s="150"/>
      <c r="E43" s="150"/>
      <c r="F43" s="150"/>
      <c r="G43" s="150"/>
      <c r="H43" s="150"/>
      <c r="I43" s="150"/>
      <c r="J43" s="150"/>
      <c r="K43" s="150"/>
      <c r="L43" s="150"/>
      <c r="M43" s="150"/>
      <c r="N43" s="150"/>
      <c r="O43" s="150"/>
      <c r="P43" s="150"/>
      <c r="Q43" s="150"/>
      <c r="R43" s="150"/>
      <c r="S43" s="150"/>
      <c r="T43" s="150"/>
      <c r="U43" s="150"/>
      <c r="V43" s="150"/>
      <c r="W43" s="161"/>
      <c r="X43" s="161"/>
    </row>
    <row r="44" spans="1:24" ht="15">
      <c r="A44" s="150"/>
      <c r="B44" s="150"/>
      <c r="C44" s="150"/>
      <c r="D44" s="150"/>
      <c r="E44" s="150"/>
      <c r="F44" s="150"/>
      <c r="G44" s="150"/>
      <c r="H44" s="150"/>
      <c r="I44" s="150"/>
      <c r="J44" s="150"/>
      <c r="K44" s="150"/>
      <c r="L44" s="150"/>
      <c r="M44" s="150"/>
      <c r="N44" s="150"/>
      <c r="O44" s="150"/>
      <c r="P44" s="150"/>
      <c r="Q44" s="150"/>
      <c r="R44" s="150"/>
      <c r="S44" s="150"/>
      <c r="T44" s="150"/>
      <c r="U44" s="150"/>
      <c r="V44" s="150"/>
      <c r="W44" s="161"/>
      <c r="X44" s="161"/>
    </row>
    <row r="45" spans="1:24" ht="15">
      <c r="A45" s="150"/>
      <c r="B45" s="150"/>
      <c r="C45" s="150"/>
      <c r="D45" s="150"/>
      <c r="E45" s="150"/>
      <c r="F45" s="150"/>
      <c r="G45" s="150"/>
      <c r="H45" s="150"/>
      <c r="I45" s="150"/>
      <c r="J45" s="150"/>
      <c r="K45" s="150"/>
      <c r="L45" s="150"/>
      <c r="M45" s="150"/>
      <c r="N45" s="150"/>
      <c r="O45" s="150"/>
      <c r="P45" s="150"/>
      <c r="Q45" s="150"/>
      <c r="R45" s="150"/>
      <c r="S45" s="150"/>
      <c r="T45" s="150"/>
      <c r="U45" s="150"/>
      <c r="V45" s="150"/>
      <c r="W45" s="161"/>
      <c r="X45" s="161"/>
    </row>
    <row r="46" spans="1:24" ht="15">
      <c r="A46" s="150"/>
      <c r="B46" s="150"/>
      <c r="C46" s="150"/>
      <c r="D46" s="150"/>
      <c r="E46" s="150"/>
      <c r="F46" s="150"/>
      <c r="G46" s="150"/>
      <c r="H46" s="150"/>
      <c r="I46" s="150"/>
      <c r="J46" s="150"/>
      <c r="K46" s="150"/>
      <c r="L46" s="150"/>
      <c r="M46" s="150"/>
      <c r="N46" s="150"/>
      <c r="O46" s="150"/>
      <c r="P46" s="150"/>
      <c r="Q46" s="150"/>
      <c r="R46" s="150"/>
      <c r="S46" s="150"/>
      <c r="T46" s="150"/>
      <c r="U46" s="150"/>
      <c r="V46" s="150"/>
      <c r="W46" s="161"/>
      <c r="X46" s="161"/>
    </row>
    <row r="47" spans="1:24" ht="15">
      <c r="A47" s="150"/>
      <c r="B47" s="150"/>
      <c r="C47" s="150"/>
      <c r="D47" s="150"/>
      <c r="E47" s="150"/>
      <c r="F47" s="150"/>
      <c r="G47" s="150"/>
      <c r="H47" s="150"/>
      <c r="I47" s="150"/>
      <c r="J47" s="150"/>
      <c r="K47" s="150"/>
      <c r="L47" s="150"/>
      <c r="M47" s="150"/>
      <c r="N47" s="150"/>
      <c r="O47" s="150"/>
      <c r="P47" s="150"/>
      <c r="Q47" s="150"/>
      <c r="R47" s="150"/>
      <c r="S47" s="150"/>
      <c r="T47" s="150"/>
      <c r="U47" s="150"/>
      <c r="V47" s="150"/>
      <c r="W47" s="161"/>
      <c r="X47" s="161"/>
    </row>
    <row r="48" spans="1:24" ht="15">
      <c r="A48" s="150"/>
      <c r="B48" s="150"/>
      <c r="C48" s="150"/>
      <c r="D48" s="150"/>
      <c r="E48" s="150"/>
      <c r="F48" s="150"/>
      <c r="G48" s="150"/>
      <c r="H48" s="150"/>
      <c r="I48" s="150"/>
      <c r="J48" s="150"/>
      <c r="K48" s="150"/>
      <c r="L48" s="150"/>
      <c r="M48" s="150"/>
      <c r="N48" s="150"/>
      <c r="O48" s="150"/>
      <c r="P48" s="150"/>
      <c r="Q48" s="150"/>
      <c r="R48" s="150"/>
      <c r="S48" s="150"/>
      <c r="T48" s="150"/>
      <c r="U48" s="150"/>
      <c r="V48" s="150"/>
      <c r="W48" s="161"/>
      <c r="X48" s="161"/>
    </row>
    <row r="49" spans="1:24" ht="15">
      <c r="A49" s="150"/>
      <c r="B49" s="150"/>
      <c r="C49" s="150"/>
      <c r="D49" s="150"/>
      <c r="E49" s="150"/>
      <c r="F49" s="150"/>
      <c r="G49" s="150"/>
      <c r="H49" s="150"/>
      <c r="I49" s="150"/>
      <c r="J49" s="150"/>
      <c r="K49" s="150"/>
      <c r="L49" s="150"/>
      <c r="M49" s="150"/>
      <c r="N49" s="150"/>
      <c r="O49" s="150"/>
      <c r="P49" s="150"/>
      <c r="Q49" s="150"/>
      <c r="R49" s="150"/>
      <c r="S49" s="150"/>
      <c r="T49" s="150"/>
      <c r="U49" s="150"/>
      <c r="V49" s="150"/>
      <c r="W49" s="161"/>
      <c r="X49" s="161"/>
    </row>
    <row r="50" spans="1:24" ht="15">
      <c r="A50" s="150"/>
      <c r="B50" s="150"/>
      <c r="C50" s="150"/>
      <c r="D50" s="150"/>
      <c r="E50" s="150"/>
      <c r="F50" s="150"/>
      <c r="G50" s="150"/>
      <c r="H50" s="150"/>
      <c r="I50" s="150"/>
      <c r="J50" s="150"/>
      <c r="K50" s="150"/>
      <c r="L50" s="150"/>
      <c r="M50" s="150"/>
      <c r="N50" s="150"/>
      <c r="O50" s="150"/>
      <c r="P50" s="150"/>
      <c r="Q50" s="150"/>
      <c r="R50" s="150"/>
      <c r="S50" s="150"/>
      <c r="T50" s="150"/>
      <c r="U50" s="150"/>
      <c r="V50" s="150"/>
      <c r="W50" s="161"/>
      <c r="X50" s="161"/>
    </row>
    <row r="51" spans="1:24" ht="15">
      <c r="A51" s="150"/>
      <c r="B51" s="150"/>
      <c r="C51" s="150"/>
      <c r="D51" s="150"/>
      <c r="E51" s="150"/>
      <c r="F51" s="150"/>
      <c r="G51" s="150"/>
      <c r="H51" s="150"/>
      <c r="I51" s="150"/>
      <c r="J51" s="150"/>
      <c r="K51" s="150"/>
      <c r="L51" s="150"/>
      <c r="M51" s="150"/>
      <c r="N51" s="150"/>
      <c r="O51" s="150"/>
      <c r="P51" s="150"/>
      <c r="Q51" s="150"/>
      <c r="R51" s="150"/>
      <c r="S51" s="150"/>
      <c r="T51" s="150"/>
      <c r="U51" s="150"/>
      <c r="V51" s="150"/>
      <c r="W51" s="161"/>
      <c r="X51" s="161"/>
    </row>
    <row r="52" spans="1:24" ht="15">
      <c r="A52" s="150"/>
      <c r="B52" s="150"/>
      <c r="C52" s="150"/>
      <c r="D52" s="150"/>
      <c r="E52" s="150"/>
      <c r="F52" s="150"/>
      <c r="G52" s="150"/>
      <c r="H52" s="150"/>
      <c r="I52" s="150"/>
      <c r="J52" s="150"/>
      <c r="K52" s="150"/>
      <c r="L52" s="150"/>
      <c r="M52" s="150"/>
      <c r="N52" s="150"/>
      <c r="O52" s="150"/>
      <c r="P52" s="150"/>
      <c r="Q52" s="150"/>
      <c r="R52" s="150"/>
      <c r="S52" s="150"/>
      <c r="T52" s="150"/>
      <c r="U52" s="150"/>
      <c r="V52" s="150"/>
      <c r="W52" s="161"/>
      <c r="X52" s="161"/>
    </row>
    <row r="53" spans="1:24" ht="15">
      <c r="A53" s="150"/>
      <c r="B53" s="150"/>
      <c r="C53" s="150"/>
      <c r="D53" s="150"/>
      <c r="E53" s="150"/>
      <c r="F53" s="150"/>
      <c r="G53" s="150"/>
      <c r="H53" s="150"/>
      <c r="I53" s="150"/>
      <c r="J53" s="150"/>
      <c r="K53" s="150"/>
      <c r="L53" s="150"/>
      <c r="M53" s="150"/>
      <c r="N53" s="150"/>
      <c r="O53" s="150"/>
      <c r="P53" s="150"/>
      <c r="Q53" s="150"/>
      <c r="R53" s="150"/>
      <c r="S53" s="150"/>
      <c r="T53" s="150"/>
      <c r="U53" s="150"/>
      <c r="V53" s="150"/>
      <c r="W53" s="161"/>
      <c r="X53" s="161"/>
    </row>
    <row r="54" spans="1:24" ht="15">
      <c r="A54" s="150"/>
      <c r="B54" s="150"/>
      <c r="C54" s="150"/>
      <c r="D54" s="150"/>
      <c r="E54" s="150"/>
      <c r="F54" s="150"/>
      <c r="G54" s="150"/>
      <c r="H54" s="150"/>
      <c r="I54" s="150"/>
      <c r="J54" s="150"/>
      <c r="K54" s="150"/>
      <c r="L54" s="150"/>
      <c r="M54" s="150"/>
      <c r="N54" s="150"/>
      <c r="O54" s="150"/>
      <c r="P54" s="150"/>
      <c r="Q54" s="150"/>
      <c r="R54" s="150"/>
      <c r="S54" s="150"/>
      <c r="T54" s="150"/>
      <c r="U54" s="150"/>
      <c r="V54" s="150"/>
      <c r="W54" s="161"/>
      <c r="X54" s="161"/>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F31ED-EF1F-4B94-A65C-7FEEEAE48569}">
  <dimension ref="A1:U103"/>
  <sheetViews>
    <sheetView showGridLines="0" workbookViewId="0">
      <selection activeCell="C22" sqref="C22"/>
    </sheetView>
  </sheetViews>
  <sheetFormatPr defaultRowHeight="13.5"/>
  <cols>
    <col min="2" max="2" width="22.1640625" customWidth="1"/>
    <col min="3" max="8" width="10.9140625" bestFit="1" customWidth="1"/>
    <col min="9" max="9" width="9.08203125" bestFit="1" customWidth="1"/>
    <col min="10" max="10" width="10.9140625" bestFit="1" customWidth="1"/>
    <col min="11" max="14" width="9.08203125" bestFit="1" customWidth="1"/>
    <col min="17" max="17" width="12.58203125" customWidth="1"/>
    <col min="18" max="18" width="13.9140625" customWidth="1"/>
    <col min="19" max="19" width="11.58203125" customWidth="1"/>
    <col min="20" max="20" width="11.33203125" customWidth="1"/>
  </cols>
  <sheetData>
    <row r="1" spans="1:20" ht="15">
      <c r="A1" s="150"/>
      <c r="B1" s="150"/>
      <c r="C1" s="150"/>
      <c r="D1" s="150"/>
      <c r="E1" s="150"/>
      <c r="F1" s="150"/>
      <c r="G1" s="150"/>
      <c r="H1" s="150"/>
      <c r="I1" s="150"/>
      <c r="J1" s="150"/>
      <c r="K1" s="150"/>
      <c r="L1" s="161"/>
      <c r="M1" s="161"/>
      <c r="N1" s="161"/>
      <c r="O1" s="161"/>
      <c r="P1" s="161"/>
      <c r="Q1" s="161"/>
      <c r="R1" s="161"/>
      <c r="S1" s="161"/>
      <c r="T1" s="161"/>
    </row>
    <row r="2" spans="1:20" ht="15">
      <c r="A2" s="150"/>
      <c r="B2" s="150"/>
      <c r="C2" s="168" t="s">
        <v>490</v>
      </c>
      <c r="D2" s="168" t="s">
        <v>489</v>
      </c>
      <c r="E2" s="168" t="s">
        <v>488</v>
      </c>
      <c r="F2" s="168" t="s">
        <v>444</v>
      </c>
      <c r="G2" s="168" t="s">
        <v>440</v>
      </c>
      <c r="H2" s="168" t="s">
        <v>441</v>
      </c>
      <c r="I2" s="168" t="s">
        <v>442</v>
      </c>
      <c r="J2" s="168" t="s">
        <v>491</v>
      </c>
      <c r="K2" s="150"/>
      <c r="L2" s="161"/>
      <c r="M2" s="161"/>
      <c r="N2" s="161"/>
      <c r="O2" s="161"/>
      <c r="P2" s="161"/>
      <c r="Q2" s="161"/>
      <c r="R2" s="161"/>
      <c r="S2" s="161"/>
      <c r="T2" s="161"/>
    </row>
    <row r="3" spans="1:20" ht="15">
      <c r="A3" s="150"/>
      <c r="B3" s="150" t="s">
        <v>495</v>
      </c>
      <c r="C3" s="150"/>
      <c r="D3" s="150"/>
      <c r="E3" s="150"/>
      <c r="F3" s="150"/>
      <c r="G3" s="150"/>
      <c r="H3" s="150"/>
      <c r="I3" s="150"/>
      <c r="J3" s="150"/>
      <c r="K3" s="150"/>
      <c r="L3" s="161"/>
      <c r="M3" s="161"/>
      <c r="N3" s="161"/>
      <c r="O3" s="161"/>
      <c r="P3" s="161"/>
      <c r="Q3" s="161"/>
      <c r="R3" s="161"/>
      <c r="S3" s="161"/>
      <c r="T3" s="161"/>
    </row>
    <row r="4" spans="1:20" ht="15">
      <c r="A4" s="150"/>
      <c r="B4" s="150" t="s">
        <v>450</v>
      </c>
      <c r="C4" s="150">
        <v>23972</v>
      </c>
      <c r="D4" s="150">
        <v>28134</v>
      </c>
      <c r="E4" s="150">
        <v>28578</v>
      </c>
      <c r="F4" s="150">
        <v>27771</v>
      </c>
      <c r="G4" s="150">
        <v>27609</v>
      </c>
      <c r="H4" s="150">
        <v>27965</v>
      </c>
      <c r="I4" s="150"/>
      <c r="J4" s="150">
        <v>29400</v>
      </c>
      <c r="K4" s="150"/>
      <c r="L4" s="161"/>
      <c r="M4" s="161"/>
      <c r="N4" s="161"/>
      <c r="O4" s="161"/>
      <c r="P4" s="161"/>
      <c r="Q4" s="161"/>
      <c r="R4" s="161"/>
      <c r="S4" s="161"/>
      <c r="T4" s="161"/>
    </row>
    <row r="5" spans="1:20" s="165" customFormat="1" ht="15">
      <c r="A5" s="163"/>
      <c r="B5" s="162" t="s">
        <v>432</v>
      </c>
      <c r="C5" s="163"/>
      <c r="D5" s="163">
        <f>D4/C4-1</f>
        <v>0.1736192224261639</v>
      </c>
      <c r="E5" s="163">
        <f t="shared" ref="E5:H5" si="0">E4/D4-1</f>
        <v>1.5781616549370936E-2</v>
      </c>
      <c r="F5" s="155">
        <f t="shared" si="0"/>
        <v>-2.8238505143816872E-2</v>
      </c>
      <c r="G5" s="155">
        <f t="shared" si="0"/>
        <v>-5.8334233552986836E-3</v>
      </c>
      <c r="H5" s="163">
        <f t="shared" si="0"/>
        <v>1.2894346046578908E-2</v>
      </c>
      <c r="I5" s="163"/>
      <c r="J5" s="163"/>
      <c r="K5" s="163"/>
      <c r="L5" s="162"/>
      <c r="M5" s="162"/>
      <c r="N5" s="162"/>
      <c r="O5" s="162"/>
      <c r="P5" s="162"/>
      <c r="Q5" s="162"/>
      <c r="R5" s="162"/>
      <c r="S5" s="162"/>
      <c r="T5" s="162"/>
    </row>
    <row r="6" spans="1:20" ht="15">
      <c r="A6" s="150"/>
      <c r="B6" s="150" t="s">
        <v>496</v>
      </c>
      <c r="C6" s="150">
        <v>21515</v>
      </c>
      <c r="D6" s="150">
        <v>25503</v>
      </c>
      <c r="E6" s="150">
        <v>25744</v>
      </c>
      <c r="F6" s="150">
        <v>25558</v>
      </c>
      <c r="G6" s="150">
        <v>25246</v>
      </c>
      <c r="H6" s="150">
        <v>25379</v>
      </c>
      <c r="I6" s="150"/>
      <c r="J6" s="150">
        <v>26200</v>
      </c>
      <c r="K6" s="150"/>
      <c r="L6" s="161"/>
      <c r="M6" s="161"/>
      <c r="N6" s="161"/>
      <c r="O6" s="161"/>
      <c r="P6" s="161"/>
      <c r="Q6" s="161"/>
      <c r="R6" s="161"/>
      <c r="S6" s="161"/>
      <c r="T6" s="161"/>
    </row>
    <row r="7" spans="1:20" ht="15">
      <c r="A7" s="150"/>
      <c r="B7" s="162" t="s">
        <v>432</v>
      </c>
      <c r="C7" s="150"/>
      <c r="D7" s="163">
        <f t="shared" ref="D7:H7" si="1">D6/C6-1</f>
        <v>0.18535905182430867</v>
      </c>
      <c r="E7" s="163">
        <f t="shared" si="1"/>
        <v>9.4498686429047574E-3</v>
      </c>
      <c r="F7" s="155">
        <f t="shared" si="1"/>
        <v>-7.2249844623990533E-3</v>
      </c>
      <c r="G7" s="155">
        <f t="shared" si="1"/>
        <v>-1.2207527975584997E-2</v>
      </c>
      <c r="H7" s="163">
        <f t="shared" si="1"/>
        <v>5.2681612928779931E-3</v>
      </c>
      <c r="I7" s="150"/>
      <c r="J7" s="150"/>
      <c r="K7" s="150"/>
      <c r="L7" s="161"/>
      <c r="M7" s="161"/>
      <c r="N7" s="161"/>
      <c r="O7" s="161"/>
      <c r="P7" s="161"/>
      <c r="Q7" s="161"/>
      <c r="R7" s="161"/>
      <c r="S7" s="161"/>
      <c r="T7" s="161"/>
    </row>
    <row r="8" spans="1:20" ht="15">
      <c r="A8" s="150"/>
      <c r="B8" s="150" t="s">
        <v>497</v>
      </c>
      <c r="C8" s="150">
        <v>20245</v>
      </c>
      <c r="D8" s="150">
        <v>24185</v>
      </c>
      <c r="E8" s="150">
        <v>24437</v>
      </c>
      <c r="F8" s="150">
        <v>24242</v>
      </c>
      <c r="G8" s="150">
        <v>23899</v>
      </c>
      <c r="H8" s="150">
        <v>24063</v>
      </c>
      <c r="I8" s="150"/>
      <c r="J8" s="150">
        <v>124800</v>
      </c>
      <c r="K8" s="150"/>
      <c r="L8" s="161"/>
      <c r="M8" s="161"/>
      <c r="N8" s="161"/>
      <c r="O8" s="161"/>
      <c r="P8" s="161"/>
      <c r="Q8" s="161"/>
      <c r="R8" s="161"/>
      <c r="S8" s="161"/>
      <c r="T8" s="161"/>
    </row>
    <row r="9" spans="1:20" ht="15">
      <c r="A9" s="150"/>
      <c r="B9" s="150" t="s">
        <v>498</v>
      </c>
      <c r="C9" s="150">
        <v>17597</v>
      </c>
      <c r="D9" s="150">
        <v>18908</v>
      </c>
      <c r="E9" s="150">
        <v>18924</v>
      </c>
      <c r="F9" s="150">
        <v>17879</v>
      </c>
      <c r="G9" s="150">
        <v>17399</v>
      </c>
      <c r="H9" s="150">
        <v>17639</v>
      </c>
      <c r="I9" s="150"/>
      <c r="J9" s="150">
        <v>18200</v>
      </c>
      <c r="K9" s="150"/>
      <c r="L9" s="161"/>
      <c r="M9" s="161"/>
      <c r="N9" s="161"/>
      <c r="O9" s="161"/>
      <c r="P9" s="161"/>
      <c r="Q9" s="161"/>
      <c r="R9" s="161"/>
      <c r="S9" s="161"/>
      <c r="T9" s="161"/>
    </row>
    <row r="10" spans="1:20" ht="15">
      <c r="A10" s="150"/>
      <c r="B10" s="150" t="s">
        <v>499</v>
      </c>
      <c r="C10" s="150">
        <v>2534</v>
      </c>
      <c r="D10" s="150">
        <v>5166</v>
      </c>
      <c r="E10" s="150">
        <v>5391</v>
      </c>
      <c r="F10" s="150">
        <v>6207</v>
      </c>
      <c r="G10" s="150">
        <v>6315</v>
      </c>
      <c r="H10" s="150">
        <v>6198</v>
      </c>
      <c r="I10" s="150"/>
      <c r="J10" s="150">
        <v>6300</v>
      </c>
      <c r="K10" s="150"/>
      <c r="L10" s="161"/>
      <c r="M10" s="161"/>
      <c r="N10" s="161"/>
      <c r="O10" s="161"/>
      <c r="P10" s="161"/>
      <c r="Q10" s="161"/>
      <c r="R10" s="161"/>
      <c r="S10" s="161"/>
      <c r="T10" s="161"/>
    </row>
    <row r="11" spans="1:20" ht="15">
      <c r="A11" s="150"/>
      <c r="B11" s="150" t="s">
        <v>500</v>
      </c>
      <c r="C11" s="150">
        <v>1837</v>
      </c>
      <c r="D11" s="150">
        <v>2052</v>
      </c>
      <c r="E11" s="150">
        <v>2167</v>
      </c>
      <c r="F11" s="150">
        <v>2179</v>
      </c>
      <c r="G11" s="150">
        <v>2504</v>
      </c>
      <c r="H11" s="150">
        <v>2596</v>
      </c>
      <c r="I11" s="150"/>
      <c r="J11" s="150">
        <v>2750</v>
      </c>
      <c r="K11" s="150"/>
      <c r="L11" s="161"/>
      <c r="M11" s="161"/>
      <c r="N11" s="161"/>
      <c r="O11" s="161"/>
      <c r="P11" s="161"/>
      <c r="Q11" s="161"/>
      <c r="R11" s="161"/>
      <c r="S11" s="161"/>
      <c r="T11" s="161"/>
    </row>
    <row r="12" spans="1:20" ht="15">
      <c r="A12" s="150"/>
      <c r="B12" s="150" t="s">
        <v>501</v>
      </c>
      <c r="C12" s="150">
        <v>1723</v>
      </c>
      <c r="D12" s="150">
        <v>1941</v>
      </c>
      <c r="E12" s="150">
        <v>2035</v>
      </c>
      <c r="F12" s="150">
        <v>2023</v>
      </c>
      <c r="G12" s="150">
        <v>2319</v>
      </c>
      <c r="H12" s="150">
        <v>2370</v>
      </c>
      <c r="I12" s="150"/>
      <c r="J12" s="150">
        <v>2450</v>
      </c>
      <c r="K12" s="150"/>
      <c r="L12" s="161"/>
      <c r="M12" s="161"/>
      <c r="N12" s="161"/>
      <c r="O12" s="161"/>
      <c r="P12" s="161"/>
      <c r="Q12" s="161"/>
      <c r="R12" s="161"/>
      <c r="S12" s="161"/>
      <c r="T12" s="161"/>
    </row>
    <row r="13" spans="1:20" ht="15">
      <c r="A13" s="150"/>
      <c r="B13" s="150" t="s">
        <v>502</v>
      </c>
      <c r="C13" s="150">
        <v>1270</v>
      </c>
      <c r="D13" s="150">
        <v>1318</v>
      </c>
      <c r="E13" s="150">
        <v>1307</v>
      </c>
      <c r="F13" s="150">
        <v>1316</v>
      </c>
      <c r="G13" s="150">
        <v>1347</v>
      </c>
      <c r="H13" s="150">
        <v>1316</v>
      </c>
      <c r="I13" s="150"/>
      <c r="J13" s="150">
        <v>1400</v>
      </c>
      <c r="K13" s="150"/>
      <c r="L13" s="161"/>
      <c r="M13" s="161"/>
      <c r="N13" s="161"/>
      <c r="O13" s="161"/>
      <c r="P13" s="161"/>
      <c r="Q13" s="161"/>
      <c r="R13" s="161"/>
      <c r="S13" s="161"/>
      <c r="T13" s="161"/>
    </row>
    <row r="14" spans="1:20" ht="15">
      <c r="A14" s="150"/>
      <c r="B14" s="162" t="s">
        <v>432</v>
      </c>
      <c r="C14" s="150"/>
      <c r="D14" s="163">
        <f t="shared" ref="D14:H14" si="2">D13/C13-1</f>
        <v>3.7795275590551292E-2</v>
      </c>
      <c r="E14" s="155">
        <f t="shared" si="2"/>
        <v>-8.3459787556904308E-3</v>
      </c>
      <c r="F14" s="163">
        <f t="shared" si="2"/>
        <v>6.8859984697782206E-3</v>
      </c>
      <c r="G14" s="163">
        <f t="shared" si="2"/>
        <v>2.3556231003039496E-2</v>
      </c>
      <c r="H14" s="155">
        <f t="shared" si="2"/>
        <v>-2.3014105419450592E-2</v>
      </c>
      <c r="I14" s="150"/>
      <c r="J14" s="150"/>
      <c r="K14" s="150"/>
      <c r="L14" s="161"/>
      <c r="M14" s="161"/>
      <c r="N14" s="161"/>
      <c r="O14" s="161"/>
      <c r="P14" s="161"/>
      <c r="Q14" s="161"/>
      <c r="R14" s="161"/>
      <c r="S14" s="161"/>
      <c r="T14" s="161"/>
    </row>
    <row r="15" spans="1:20" ht="15">
      <c r="A15" s="150"/>
      <c r="B15" s="150" t="s">
        <v>503</v>
      </c>
      <c r="C15" s="150">
        <v>921</v>
      </c>
      <c r="D15" s="150">
        <v>907</v>
      </c>
      <c r="E15" s="150">
        <v>843</v>
      </c>
      <c r="F15" s="150">
        <v>825</v>
      </c>
      <c r="G15" s="150">
        <v>814</v>
      </c>
      <c r="H15" s="150">
        <v>786</v>
      </c>
      <c r="I15" s="150"/>
      <c r="J15" s="150">
        <v>800</v>
      </c>
      <c r="K15" s="150"/>
      <c r="L15" s="161"/>
      <c r="M15" s="161"/>
      <c r="N15" s="161"/>
      <c r="O15" s="161"/>
      <c r="P15" s="161"/>
      <c r="Q15" s="161"/>
      <c r="R15" s="161"/>
      <c r="S15" s="161"/>
      <c r="T15" s="161"/>
    </row>
    <row r="16" spans="1:20" ht="15">
      <c r="A16" s="150"/>
      <c r="B16" s="150" t="s">
        <v>504</v>
      </c>
      <c r="C16" s="150">
        <v>394</v>
      </c>
      <c r="D16" s="150">
        <v>458</v>
      </c>
      <c r="E16" s="150">
        <v>510</v>
      </c>
      <c r="F16" s="150">
        <v>539</v>
      </c>
      <c r="G16" s="150">
        <v>581</v>
      </c>
      <c r="H16" s="150">
        <v>581</v>
      </c>
      <c r="I16" s="150"/>
      <c r="J16" s="150">
        <v>600</v>
      </c>
      <c r="K16" s="150"/>
      <c r="L16" s="161"/>
      <c r="M16" s="161"/>
      <c r="N16" s="161"/>
      <c r="O16" s="161"/>
      <c r="P16" s="161"/>
      <c r="Q16" s="161"/>
      <c r="R16" s="161"/>
      <c r="S16" s="161"/>
      <c r="T16" s="161"/>
    </row>
    <row r="17" spans="1:20" ht="15">
      <c r="A17" s="150"/>
      <c r="B17" s="150" t="s">
        <v>505</v>
      </c>
      <c r="C17" s="150">
        <v>45</v>
      </c>
      <c r="D17" s="150">
        <v>47</v>
      </c>
      <c r="E17" s="150">
        <v>46</v>
      </c>
      <c r="F17" s="150">
        <v>48</v>
      </c>
      <c r="G17" s="150">
        <v>48</v>
      </c>
      <c r="H17" s="150">
        <v>51</v>
      </c>
      <c r="I17" s="150"/>
      <c r="J17" s="150">
        <v>50</v>
      </c>
      <c r="K17" s="150"/>
      <c r="L17" s="161"/>
      <c r="M17" s="161"/>
      <c r="N17" s="161"/>
      <c r="O17" s="161"/>
      <c r="P17" s="161"/>
      <c r="Q17" s="161"/>
      <c r="R17" s="161"/>
      <c r="S17" s="161"/>
      <c r="T17" s="161"/>
    </row>
    <row r="18" spans="1:20" ht="15">
      <c r="A18" s="150"/>
      <c r="B18" s="150"/>
      <c r="C18" s="150"/>
      <c r="D18" s="150"/>
      <c r="E18" s="150"/>
      <c r="F18" s="150"/>
      <c r="G18" s="150"/>
      <c r="H18" s="150"/>
      <c r="I18" s="150"/>
      <c r="J18" s="150"/>
      <c r="K18" s="150"/>
      <c r="L18" s="161"/>
      <c r="M18" s="161"/>
      <c r="N18" s="161"/>
      <c r="O18" s="161"/>
      <c r="P18" s="161"/>
      <c r="Q18" s="161"/>
      <c r="R18" s="161"/>
      <c r="S18" s="161"/>
      <c r="T18" s="161"/>
    </row>
    <row r="19" spans="1:20" ht="15">
      <c r="A19" s="150"/>
      <c r="B19" s="150" t="s">
        <v>506</v>
      </c>
      <c r="C19" s="150">
        <v>2457</v>
      </c>
      <c r="D19" s="150">
        <v>2631</v>
      </c>
      <c r="E19" s="150">
        <v>2834</v>
      </c>
      <c r="F19" s="150">
        <v>2213</v>
      </c>
      <c r="G19" s="150">
        <v>2363</v>
      </c>
      <c r="H19" s="150">
        <v>2586</v>
      </c>
      <c r="I19" s="150"/>
      <c r="J19" s="150">
        <v>3200</v>
      </c>
      <c r="K19" s="150"/>
      <c r="L19" s="161"/>
      <c r="M19" s="161"/>
      <c r="N19" s="161"/>
      <c r="O19" s="161"/>
      <c r="P19" s="161"/>
      <c r="Q19" s="161"/>
      <c r="R19" s="161"/>
      <c r="S19" s="161"/>
      <c r="T19" s="161"/>
    </row>
    <row r="20" spans="1:20" ht="15">
      <c r="A20" s="150"/>
      <c r="B20" s="162" t="s">
        <v>432</v>
      </c>
      <c r="C20" s="150"/>
      <c r="D20" s="163">
        <f t="shared" ref="D20:H20" si="3">D19/C19-1</f>
        <v>7.0818070818070789E-2</v>
      </c>
      <c r="E20" s="163">
        <f t="shared" si="3"/>
        <v>7.7156974534397627E-2</v>
      </c>
      <c r="F20" s="155">
        <f t="shared" si="3"/>
        <v>-0.21912491178546223</v>
      </c>
      <c r="G20" s="163">
        <f t="shared" si="3"/>
        <v>6.7781292363307655E-2</v>
      </c>
      <c r="H20" s="163">
        <f t="shared" si="3"/>
        <v>9.4371561574269958E-2</v>
      </c>
      <c r="I20" s="150"/>
      <c r="J20" s="150"/>
      <c r="K20" s="150"/>
      <c r="L20" s="161"/>
      <c r="M20" s="161"/>
      <c r="N20" s="161"/>
      <c r="O20" s="161"/>
      <c r="P20" s="161"/>
      <c r="Q20" s="161"/>
      <c r="R20" s="161"/>
      <c r="S20" s="161"/>
      <c r="T20" s="161"/>
    </row>
    <row r="21" spans="1:20" ht="15">
      <c r="A21" s="150"/>
      <c r="B21" s="150" t="s">
        <v>507</v>
      </c>
      <c r="C21" s="150">
        <v>579</v>
      </c>
      <c r="D21" s="150">
        <v>579</v>
      </c>
      <c r="E21" s="150">
        <v>581</v>
      </c>
      <c r="F21" s="150">
        <v>588</v>
      </c>
      <c r="G21" s="150">
        <v>699</v>
      </c>
      <c r="H21" s="150">
        <v>809</v>
      </c>
      <c r="I21" s="150"/>
      <c r="J21" s="150">
        <v>1050</v>
      </c>
      <c r="K21" s="150"/>
      <c r="L21" s="161"/>
      <c r="M21" s="161"/>
      <c r="N21" s="161"/>
      <c r="O21" s="161"/>
      <c r="P21" s="161"/>
      <c r="Q21" s="161"/>
      <c r="R21" s="161"/>
      <c r="S21" s="161"/>
      <c r="T21" s="161"/>
    </row>
    <row r="22" spans="1:20" ht="15">
      <c r="A22" s="150"/>
      <c r="B22" s="150" t="s">
        <v>508</v>
      </c>
      <c r="C22" s="150">
        <v>658</v>
      </c>
      <c r="D22" s="150">
        <v>676</v>
      </c>
      <c r="E22" s="150">
        <v>660</v>
      </c>
      <c r="F22" s="150">
        <v>535</v>
      </c>
      <c r="G22" s="150">
        <v>480</v>
      </c>
      <c r="H22" s="150">
        <v>451</v>
      </c>
      <c r="I22" s="150"/>
      <c r="J22" s="150">
        <v>600</v>
      </c>
      <c r="K22" s="150"/>
      <c r="L22" s="161"/>
      <c r="M22" s="161"/>
      <c r="N22" s="161"/>
      <c r="O22" s="161"/>
      <c r="P22" s="161"/>
      <c r="Q22" s="161"/>
      <c r="R22" s="161"/>
      <c r="S22" s="161"/>
      <c r="T22" s="161"/>
    </row>
    <row r="23" spans="1:20" ht="15">
      <c r="A23" s="150"/>
      <c r="B23" s="150" t="s">
        <v>509</v>
      </c>
      <c r="C23" s="150">
        <v>433</v>
      </c>
      <c r="D23" s="150">
        <v>494</v>
      </c>
      <c r="E23" s="150">
        <v>579</v>
      </c>
      <c r="F23" s="150">
        <v>628</v>
      </c>
      <c r="G23" s="150">
        <v>703</v>
      </c>
      <c r="H23" s="150">
        <v>808</v>
      </c>
      <c r="I23" s="150"/>
      <c r="J23" s="150">
        <v>950</v>
      </c>
      <c r="K23" s="150"/>
      <c r="L23" s="161"/>
      <c r="M23" s="161"/>
      <c r="N23" s="161"/>
      <c r="O23" s="161"/>
      <c r="P23" s="161"/>
      <c r="Q23" s="161"/>
      <c r="R23" s="161"/>
      <c r="S23" s="161"/>
      <c r="T23" s="161"/>
    </row>
    <row r="24" spans="1:20" ht="15">
      <c r="A24" s="150"/>
      <c r="B24" s="150" t="s">
        <v>510</v>
      </c>
      <c r="C24" s="150">
        <v>316</v>
      </c>
      <c r="D24" s="150">
        <v>296</v>
      </c>
      <c r="E24" s="150">
        <v>303</v>
      </c>
      <c r="F24" s="150">
        <v>352</v>
      </c>
      <c r="G24" s="150">
        <v>360</v>
      </c>
      <c r="H24" s="150">
        <v>372</v>
      </c>
      <c r="I24" s="150"/>
      <c r="J24" s="150">
        <v>400</v>
      </c>
      <c r="K24" s="150"/>
      <c r="L24" s="161"/>
      <c r="M24" s="161"/>
      <c r="N24" s="161"/>
      <c r="O24" s="161"/>
      <c r="P24" s="161"/>
      <c r="Q24" s="161"/>
      <c r="R24" s="161"/>
      <c r="S24" s="161"/>
      <c r="T24" s="161"/>
    </row>
    <row r="25" spans="1:20" ht="15">
      <c r="A25" s="150"/>
      <c r="B25" s="150" t="s">
        <v>511</v>
      </c>
      <c r="C25" s="150">
        <v>112</v>
      </c>
      <c r="D25" s="150">
        <v>108</v>
      </c>
      <c r="E25" s="150">
        <v>109</v>
      </c>
      <c r="F25" s="150">
        <v>110</v>
      </c>
      <c r="G25" s="150">
        <v>121</v>
      </c>
      <c r="H25" s="150">
        <v>146</v>
      </c>
      <c r="I25" s="150"/>
      <c r="J25" s="150">
        <v>200</v>
      </c>
      <c r="K25" s="150"/>
      <c r="L25" s="161"/>
      <c r="M25" s="161"/>
      <c r="N25" s="161"/>
      <c r="O25" s="161"/>
      <c r="P25" s="161"/>
      <c r="Q25" s="161"/>
      <c r="R25" s="161"/>
      <c r="S25" s="161"/>
      <c r="T25" s="161"/>
    </row>
    <row r="26" spans="1:20" ht="15">
      <c r="A26" s="150"/>
      <c r="B26" s="150" t="s">
        <v>512</v>
      </c>
      <c r="C26" s="150">
        <v>359</v>
      </c>
      <c r="D26" s="150">
        <v>478</v>
      </c>
      <c r="E26" s="150">
        <v>602</v>
      </c>
      <c r="F26" s="150"/>
      <c r="G26" s="150"/>
      <c r="H26" s="150"/>
      <c r="I26" s="150"/>
      <c r="J26" s="150"/>
      <c r="K26" s="150"/>
      <c r="L26" s="161"/>
      <c r="M26" s="161"/>
      <c r="N26" s="161"/>
      <c r="O26" s="161"/>
      <c r="P26" s="161"/>
      <c r="Q26" s="161"/>
      <c r="R26" s="161"/>
      <c r="S26" s="161"/>
      <c r="T26" s="161"/>
    </row>
    <row r="27" spans="1:20" ht="15">
      <c r="A27" s="150"/>
      <c r="B27" s="150"/>
      <c r="C27" s="150"/>
      <c r="D27" s="150"/>
      <c r="E27" s="150"/>
      <c r="F27" s="150"/>
      <c r="G27" s="150"/>
      <c r="H27" s="150"/>
      <c r="I27" s="150"/>
      <c r="J27" s="150"/>
      <c r="K27" s="150"/>
      <c r="L27" s="161"/>
      <c r="M27" s="161"/>
      <c r="N27" s="161"/>
      <c r="O27" s="161"/>
      <c r="P27" s="161"/>
      <c r="Q27" s="161"/>
      <c r="R27" s="161"/>
      <c r="S27" s="161"/>
      <c r="T27" s="161"/>
    </row>
    <row r="28" spans="1:20" ht="15">
      <c r="A28" s="150"/>
      <c r="B28" s="150"/>
      <c r="C28" s="150"/>
      <c r="D28" s="150"/>
      <c r="E28" s="150"/>
      <c r="F28" s="150"/>
      <c r="G28" s="150"/>
      <c r="H28" s="150"/>
      <c r="I28" s="150"/>
      <c r="J28" s="150"/>
      <c r="K28" s="150"/>
      <c r="L28" s="161"/>
      <c r="M28" s="161"/>
      <c r="N28" s="161"/>
      <c r="O28" s="161"/>
      <c r="P28" s="161"/>
      <c r="Q28" s="161"/>
      <c r="R28" s="161"/>
      <c r="S28" s="161"/>
      <c r="T28" s="161"/>
    </row>
    <row r="29" spans="1:20" ht="15">
      <c r="A29" s="150"/>
      <c r="B29" s="150" t="s">
        <v>513</v>
      </c>
      <c r="C29" s="150"/>
      <c r="D29" s="150"/>
      <c r="E29" s="150"/>
      <c r="F29" s="150"/>
      <c r="G29" s="150"/>
      <c r="H29" s="150"/>
      <c r="I29" s="150"/>
      <c r="J29" s="150"/>
      <c r="K29" s="150"/>
      <c r="L29" s="161"/>
      <c r="M29" s="161"/>
      <c r="N29" s="161"/>
      <c r="O29" s="161"/>
      <c r="P29" s="161"/>
      <c r="Q29" s="161"/>
      <c r="R29" s="161"/>
      <c r="S29" s="161"/>
      <c r="T29" s="161"/>
    </row>
    <row r="30" spans="1:20" ht="15">
      <c r="A30" s="150"/>
      <c r="B30" s="150" t="s">
        <v>450</v>
      </c>
      <c r="C30" s="150">
        <v>1385694</v>
      </c>
      <c r="D30" s="150">
        <v>1441853</v>
      </c>
      <c r="E30" s="150">
        <v>1463673</v>
      </c>
      <c r="F30" s="150">
        <v>1337079</v>
      </c>
      <c r="G30" s="150">
        <v>1292759</v>
      </c>
      <c r="H30" s="150">
        <v>1299825</v>
      </c>
      <c r="I30" s="150"/>
      <c r="J30" s="150">
        <v>1382500</v>
      </c>
      <c r="K30" s="150"/>
      <c r="L30" s="161"/>
      <c r="M30" s="161"/>
      <c r="N30" s="161"/>
      <c r="O30" s="161"/>
      <c r="P30" s="161"/>
      <c r="Q30" s="161"/>
      <c r="R30" s="161"/>
      <c r="S30" s="161"/>
      <c r="T30" s="161"/>
    </row>
    <row r="31" spans="1:20" ht="15">
      <c r="A31" s="150"/>
      <c r="B31" s="162" t="s">
        <v>432</v>
      </c>
      <c r="C31" s="150"/>
      <c r="D31" s="163">
        <f t="shared" ref="D31" si="4">D30/C30-1</f>
        <v>4.0527706694262866E-2</v>
      </c>
      <c r="E31" s="163">
        <f t="shared" ref="E31" si="5">E30/D30-1</f>
        <v>1.5133304157913363E-2</v>
      </c>
      <c r="F31" s="155">
        <f t="shared" ref="F31" si="6">F30/E30-1</f>
        <v>-8.6490630079259501E-2</v>
      </c>
      <c r="G31" s="155">
        <f t="shared" ref="G31" si="7">G30/F30-1</f>
        <v>-3.3146882121400489E-2</v>
      </c>
      <c r="H31" s="163">
        <f t="shared" ref="H31" si="8">H30/G30-1</f>
        <v>5.4658292844993461E-3</v>
      </c>
      <c r="I31" s="150"/>
      <c r="J31" s="150"/>
      <c r="K31" s="150"/>
      <c r="L31" s="161"/>
      <c r="M31" s="161"/>
      <c r="N31" s="161"/>
      <c r="O31" s="161"/>
      <c r="P31" s="161"/>
      <c r="Q31" s="161"/>
      <c r="R31" s="161"/>
      <c r="S31" s="161"/>
      <c r="T31" s="161"/>
    </row>
    <row r="32" spans="1:20" ht="15">
      <c r="A32" s="150"/>
      <c r="B32" s="150" t="s">
        <v>496</v>
      </c>
      <c r="C32" s="150">
        <v>738283</v>
      </c>
      <c r="D32" s="150">
        <v>776079</v>
      </c>
      <c r="E32" s="150">
        <v>767178</v>
      </c>
      <c r="F32" s="150">
        <v>745660</v>
      </c>
      <c r="G32" s="150">
        <v>732868</v>
      </c>
      <c r="H32" s="150">
        <v>761654</v>
      </c>
      <c r="I32" s="150"/>
      <c r="J32" s="150">
        <v>813000</v>
      </c>
      <c r="K32" s="150"/>
      <c r="L32" s="161"/>
      <c r="M32" s="161"/>
      <c r="N32" s="161"/>
      <c r="O32" s="161"/>
      <c r="P32" s="161"/>
      <c r="Q32" s="161"/>
      <c r="R32" s="161"/>
      <c r="S32" s="161"/>
      <c r="T32" s="161"/>
    </row>
    <row r="33" spans="1:20" ht="15">
      <c r="A33" s="150"/>
      <c r="B33" s="162" t="s">
        <v>432</v>
      </c>
      <c r="C33" s="150"/>
      <c r="D33" s="163">
        <f t="shared" ref="D33:H33" si="9">D32/C32-1</f>
        <v>5.1194460660749286E-2</v>
      </c>
      <c r="E33" s="155">
        <f t="shared" si="9"/>
        <v>-1.1469193213577533E-2</v>
      </c>
      <c r="F33" s="155">
        <f t="shared" si="9"/>
        <v>-2.8048249558772498E-2</v>
      </c>
      <c r="G33" s="155">
        <f t="shared" si="9"/>
        <v>-1.7155271839712438E-2</v>
      </c>
      <c r="H33" s="163">
        <f t="shared" si="9"/>
        <v>3.9278560395596518E-2</v>
      </c>
      <c r="I33" s="150"/>
      <c r="J33" s="150"/>
      <c r="K33" s="150"/>
      <c r="L33" s="161"/>
      <c r="M33" s="161"/>
      <c r="N33" s="161"/>
      <c r="O33" s="161"/>
      <c r="P33" s="161"/>
      <c r="Q33" s="161"/>
      <c r="R33" s="161"/>
      <c r="S33" s="161"/>
      <c r="T33" s="161"/>
    </row>
    <row r="34" spans="1:20" ht="15">
      <c r="A34" s="150"/>
      <c r="B34" s="150" t="s">
        <v>497</v>
      </c>
      <c r="C34" s="150">
        <v>626245</v>
      </c>
      <c r="D34" s="150">
        <v>659772</v>
      </c>
      <c r="E34" s="150">
        <v>649163</v>
      </c>
      <c r="F34" s="150">
        <v>623607</v>
      </c>
      <c r="G34" s="150">
        <v>614217</v>
      </c>
      <c r="H34" s="150">
        <v>640806</v>
      </c>
      <c r="I34" s="150"/>
      <c r="J34" s="150">
        <v>684400</v>
      </c>
      <c r="K34" s="150"/>
      <c r="L34" s="161"/>
      <c r="M34" s="161"/>
      <c r="N34" s="161"/>
      <c r="O34" s="161"/>
      <c r="P34" s="161"/>
      <c r="Q34" s="161"/>
      <c r="R34" s="161"/>
      <c r="S34" s="161"/>
      <c r="T34" s="161"/>
    </row>
    <row r="35" spans="1:20" ht="15">
      <c r="A35" s="150"/>
      <c r="B35" s="162" t="s">
        <v>432</v>
      </c>
      <c r="C35" s="150"/>
      <c r="D35" s="163">
        <f t="shared" ref="D35" si="10">D34/C34-1</f>
        <v>5.3536555182077228E-2</v>
      </c>
      <c r="E35" s="155">
        <f t="shared" ref="E35" si="11">E34/D34-1</f>
        <v>-1.6079797263297002E-2</v>
      </c>
      <c r="F35" s="155">
        <f t="shared" ref="F35" si="12">F34/E34-1</f>
        <v>-3.9367616453802823E-2</v>
      </c>
      <c r="G35" s="155">
        <f t="shared" ref="G35" si="13">G34/F34-1</f>
        <v>-1.5057560290375194E-2</v>
      </c>
      <c r="H35" s="163">
        <f t="shared" ref="H35" si="14">H34/G34-1</f>
        <v>4.3289260961516751E-2</v>
      </c>
      <c r="I35" s="150"/>
      <c r="J35" s="150"/>
      <c r="K35" s="150"/>
      <c r="L35" s="161"/>
      <c r="M35" s="161"/>
      <c r="N35" s="161"/>
      <c r="O35" s="161"/>
      <c r="P35" s="161"/>
      <c r="Q35" s="161"/>
      <c r="R35" s="161"/>
      <c r="S35" s="161"/>
      <c r="T35" s="161"/>
    </row>
    <row r="36" spans="1:20" ht="15">
      <c r="A36" s="150"/>
      <c r="B36" s="150" t="s">
        <v>498</v>
      </c>
      <c r="C36" s="150">
        <v>580751</v>
      </c>
      <c r="D36" s="150">
        <v>604413</v>
      </c>
      <c r="E36" s="150">
        <v>592225</v>
      </c>
      <c r="F36" s="150">
        <v>562077</v>
      </c>
      <c r="G36" s="150">
        <v>552042</v>
      </c>
      <c r="H36" s="150">
        <v>576262</v>
      </c>
      <c r="I36" s="150"/>
      <c r="J36" s="150">
        <v>617100</v>
      </c>
      <c r="K36" s="150"/>
      <c r="L36" s="161"/>
      <c r="M36" s="161"/>
      <c r="N36" s="161"/>
      <c r="O36" s="161"/>
      <c r="P36" s="161"/>
      <c r="Q36" s="161"/>
      <c r="R36" s="161"/>
      <c r="S36" s="161"/>
      <c r="T36" s="161"/>
    </row>
    <row r="37" spans="1:20" ht="15">
      <c r="A37" s="150"/>
      <c r="B37" s="150" t="s">
        <v>499</v>
      </c>
      <c r="C37" s="150">
        <v>13835</v>
      </c>
      <c r="D37" s="150">
        <v>20270</v>
      </c>
      <c r="E37" s="150">
        <v>21145</v>
      </c>
      <c r="F37" s="150">
        <v>24426</v>
      </c>
      <c r="G37" s="150">
        <v>24050</v>
      </c>
      <c r="H37" s="150">
        <v>24314</v>
      </c>
      <c r="I37" s="150"/>
      <c r="J37" s="150">
        <v>24700</v>
      </c>
      <c r="K37" s="150"/>
      <c r="L37" s="161"/>
      <c r="M37" s="161"/>
      <c r="N37" s="161"/>
      <c r="O37" s="161"/>
      <c r="P37" s="161"/>
      <c r="Q37" s="161"/>
      <c r="R37" s="161"/>
      <c r="S37" s="161"/>
      <c r="T37" s="161"/>
    </row>
    <row r="38" spans="1:20" ht="15">
      <c r="A38" s="150"/>
      <c r="B38" s="150" t="s">
        <v>500</v>
      </c>
      <c r="C38" s="150">
        <v>31659</v>
      </c>
      <c r="D38" s="150">
        <v>35089</v>
      </c>
      <c r="E38" s="150">
        <v>35793</v>
      </c>
      <c r="F38" s="150">
        <v>37104</v>
      </c>
      <c r="G38" s="150">
        <v>38125</v>
      </c>
      <c r="H38" s="150">
        <v>40230</v>
      </c>
      <c r="I38" s="150"/>
      <c r="J38" s="150">
        <v>42600</v>
      </c>
      <c r="K38" s="150"/>
      <c r="L38" s="161"/>
      <c r="M38" s="161"/>
      <c r="N38" s="161"/>
      <c r="O38" s="161"/>
      <c r="P38" s="161"/>
      <c r="Q38" s="161"/>
      <c r="R38" s="161"/>
      <c r="S38" s="161"/>
      <c r="T38" s="161"/>
    </row>
    <row r="39" spans="1:20" ht="15">
      <c r="A39" s="150"/>
      <c r="B39" s="150" t="s">
        <v>502</v>
      </c>
      <c r="C39" s="150">
        <v>112038</v>
      </c>
      <c r="D39" s="150">
        <v>116307</v>
      </c>
      <c r="E39" s="150">
        <v>118015</v>
      </c>
      <c r="F39" s="150">
        <v>122053</v>
      </c>
      <c r="G39" s="150">
        <v>118651</v>
      </c>
      <c r="H39" s="150">
        <v>120848</v>
      </c>
      <c r="I39" s="150"/>
      <c r="J39" s="150">
        <v>128600</v>
      </c>
      <c r="K39" s="150"/>
      <c r="L39" s="161"/>
      <c r="M39" s="161"/>
      <c r="N39" s="161"/>
      <c r="O39" s="161"/>
      <c r="P39" s="161"/>
      <c r="Q39" s="161"/>
      <c r="R39" s="161"/>
      <c r="S39" s="161"/>
      <c r="T39" s="161"/>
    </row>
    <row r="40" spans="1:20" ht="15">
      <c r="A40" s="150"/>
      <c r="B40" s="162" t="s">
        <v>432</v>
      </c>
      <c r="C40" s="150"/>
      <c r="D40" s="163">
        <f t="shared" ref="D40" si="15">D39/C39-1</f>
        <v>3.8103143576286636E-2</v>
      </c>
      <c r="E40" s="163">
        <f t="shared" ref="E40" si="16">E39/D39-1</f>
        <v>1.468527259752217E-2</v>
      </c>
      <c r="F40" s="163">
        <f t="shared" ref="F40" si="17">F39/E39-1</f>
        <v>3.4215989492861087E-2</v>
      </c>
      <c r="G40" s="155">
        <f t="shared" ref="G40" si="18">G39/F39-1</f>
        <v>-2.787313707979322E-2</v>
      </c>
      <c r="H40" s="163">
        <f t="shared" ref="H40" si="19">H39/G39-1</f>
        <v>1.8516489536539948E-2</v>
      </c>
      <c r="I40" s="150"/>
      <c r="J40" s="150"/>
      <c r="K40" s="150"/>
      <c r="L40" s="161"/>
      <c r="M40" s="161"/>
      <c r="N40" s="161"/>
      <c r="O40" s="161"/>
      <c r="P40" s="161"/>
      <c r="Q40" s="161"/>
      <c r="R40" s="161"/>
      <c r="S40" s="161"/>
      <c r="T40" s="161"/>
    </row>
    <row r="41" spans="1:20" ht="15">
      <c r="A41" s="150"/>
      <c r="B41" s="150" t="s">
        <v>503</v>
      </c>
      <c r="C41" s="150">
        <v>89191</v>
      </c>
      <c r="D41" s="150">
        <v>92367</v>
      </c>
      <c r="E41" s="150">
        <v>93568</v>
      </c>
      <c r="F41" s="150">
        <v>97058</v>
      </c>
      <c r="G41" s="150">
        <v>96315</v>
      </c>
      <c r="H41" s="150">
        <v>99285</v>
      </c>
      <c r="I41" s="150"/>
      <c r="J41" s="150">
        <v>106300</v>
      </c>
      <c r="K41" s="150"/>
      <c r="L41" s="161"/>
      <c r="M41" s="161"/>
      <c r="N41" s="161"/>
      <c r="O41" s="161"/>
      <c r="P41" s="161"/>
      <c r="Q41" s="161"/>
      <c r="R41" s="161"/>
      <c r="S41" s="161"/>
      <c r="T41" s="161"/>
    </row>
    <row r="42" spans="1:20" ht="15">
      <c r="A42" s="150"/>
      <c r="B42" s="150" t="s">
        <v>504</v>
      </c>
      <c r="C42" s="150">
        <v>22847</v>
      </c>
      <c r="D42" s="150">
        <v>23940</v>
      </c>
      <c r="E42" s="150">
        <v>24447</v>
      </c>
      <c r="F42" s="150">
        <v>24885</v>
      </c>
      <c r="G42" s="150">
        <v>22336</v>
      </c>
      <c r="H42" s="150">
        <v>21563</v>
      </c>
      <c r="I42" s="150"/>
      <c r="J42" s="150">
        <v>22300</v>
      </c>
      <c r="K42" s="150"/>
      <c r="L42" s="161"/>
      <c r="M42" s="161"/>
      <c r="N42" s="161"/>
      <c r="O42" s="161"/>
      <c r="P42" s="161"/>
      <c r="Q42" s="161"/>
      <c r="R42" s="161"/>
      <c r="S42" s="161"/>
      <c r="T42" s="161"/>
    </row>
    <row r="43" spans="1:20" ht="15">
      <c r="A43" s="150"/>
      <c r="B43" s="162" t="s">
        <v>432</v>
      </c>
      <c r="C43" s="150"/>
      <c r="D43" s="150"/>
      <c r="E43" s="150"/>
      <c r="F43" s="150"/>
      <c r="G43" s="150"/>
      <c r="H43" s="150"/>
      <c r="I43" s="150"/>
      <c r="J43" s="150"/>
      <c r="K43" s="150"/>
      <c r="L43" s="161"/>
      <c r="M43" s="161"/>
      <c r="N43" s="161"/>
      <c r="O43" s="161"/>
      <c r="P43" s="161"/>
      <c r="Q43" s="161"/>
      <c r="R43" s="161"/>
      <c r="S43" s="161"/>
      <c r="T43" s="161"/>
    </row>
    <row r="44" spans="1:20" ht="15">
      <c r="A44" s="150"/>
      <c r="B44" s="150" t="s">
        <v>506</v>
      </c>
      <c r="C44" s="150">
        <v>647411</v>
      </c>
      <c r="D44" s="150">
        <v>665774</v>
      </c>
      <c r="E44" s="150">
        <v>696495</v>
      </c>
      <c r="F44" s="150">
        <v>591419</v>
      </c>
      <c r="G44" s="150">
        <v>559891</v>
      </c>
      <c r="H44" s="150">
        <v>538161</v>
      </c>
      <c r="I44" s="150"/>
      <c r="J44" s="150">
        <v>569500</v>
      </c>
      <c r="K44" s="150"/>
      <c r="L44" s="161"/>
      <c r="M44" s="161"/>
      <c r="N44" s="161"/>
      <c r="O44" s="161"/>
      <c r="P44" s="161"/>
      <c r="Q44" s="161"/>
      <c r="R44" s="161"/>
      <c r="S44" s="161"/>
      <c r="T44" s="161"/>
    </row>
    <row r="45" spans="1:20" ht="15">
      <c r="A45" s="150"/>
      <c r="B45" s="162" t="s">
        <v>432</v>
      </c>
      <c r="C45" s="150"/>
      <c r="D45" s="163">
        <f t="shared" ref="D45" si="20">D44/C44-1</f>
        <v>2.8363744205767372E-2</v>
      </c>
      <c r="E45" s="163">
        <f t="shared" ref="E45" si="21">E44/D44-1</f>
        <v>4.6143285859766126E-2</v>
      </c>
      <c r="F45" s="155">
        <f t="shared" ref="F45" si="22">F44/E44-1</f>
        <v>-0.15086396887271269</v>
      </c>
      <c r="G45" s="155">
        <f t="shared" ref="G45" si="23">G44/F44-1</f>
        <v>-5.330907529179818E-2</v>
      </c>
      <c r="H45" s="155">
        <f t="shared" ref="H45" si="24">H44/G44-1</f>
        <v>-3.8811125736973762E-2</v>
      </c>
      <c r="I45" s="150"/>
      <c r="J45" s="150"/>
      <c r="K45" s="150"/>
      <c r="L45" s="161"/>
      <c r="M45" s="161"/>
      <c r="N45" s="161"/>
      <c r="O45" s="161"/>
      <c r="P45" s="161"/>
      <c r="Q45" s="161"/>
      <c r="R45" s="161"/>
      <c r="S45" s="161"/>
      <c r="T45" s="161"/>
    </row>
    <row r="46" spans="1:20" ht="15">
      <c r="A46" s="150"/>
      <c r="B46" s="150" t="s">
        <v>507</v>
      </c>
      <c r="C46" s="150">
        <v>222367</v>
      </c>
      <c r="D46" s="150">
        <v>223050</v>
      </c>
      <c r="E46" s="150">
        <v>222359</v>
      </c>
      <c r="F46" s="150">
        <v>215173</v>
      </c>
      <c r="G46" s="150">
        <v>204575</v>
      </c>
      <c r="H46" s="150">
        <v>188706</v>
      </c>
      <c r="I46" s="150"/>
      <c r="J46" s="150">
        <v>192300</v>
      </c>
      <c r="K46" s="150"/>
      <c r="L46" s="161"/>
      <c r="M46" s="161"/>
      <c r="N46" s="161"/>
      <c r="O46" s="161"/>
      <c r="P46" s="161"/>
      <c r="Q46" s="161"/>
      <c r="R46" s="161"/>
      <c r="S46" s="161"/>
      <c r="T46" s="161"/>
    </row>
    <row r="47" spans="1:20" ht="15">
      <c r="A47" s="150"/>
      <c r="B47" s="150" t="s">
        <v>508</v>
      </c>
      <c r="C47" s="150">
        <v>220317</v>
      </c>
      <c r="D47" s="150">
        <v>220775</v>
      </c>
      <c r="E47" s="150">
        <v>222113</v>
      </c>
      <c r="F47" s="150">
        <v>190487</v>
      </c>
      <c r="G47" s="150">
        <v>164232</v>
      </c>
      <c r="H47" s="150">
        <v>147177</v>
      </c>
      <c r="I47" s="150"/>
      <c r="J47" s="150">
        <v>158900</v>
      </c>
      <c r="K47" s="150"/>
      <c r="L47" s="161"/>
      <c r="M47" s="161"/>
      <c r="N47" s="161"/>
      <c r="O47" s="161"/>
      <c r="P47" s="161"/>
      <c r="Q47" s="161"/>
      <c r="R47" s="161"/>
      <c r="S47" s="161"/>
      <c r="T47" s="161"/>
    </row>
    <row r="48" spans="1:20" ht="15">
      <c r="A48" s="150"/>
      <c r="B48" s="150" t="s">
        <v>509</v>
      </c>
      <c r="C48" s="150">
        <v>17854</v>
      </c>
      <c r="D48" s="150">
        <v>20605</v>
      </c>
      <c r="E48" s="150">
        <v>23559</v>
      </c>
      <c r="F48" s="150">
        <v>24786</v>
      </c>
      <c r="G48" s="150">
        <v>26503</v>
      </c>
      <c r="H48" s="150">
        <v>28863</v>
      </c>
      <c r="I48" s="150"/>
      <c r="J48" s="150">
        <v>31700</v>
      </c>
      <c r="K48" s="150"/>
      <c r="L48" s="141"/>
    </row>
    <row r="49" spans="1:21" ht="15">
      <c r="A49" s="150"/>
      <c r="B49" s="150" t="s">
        <v>510</v>
      </c>
      <c r="C49" s="150">
        <v>94301</v>
      </c>
      <c r="D49" s="150">
        <v>87306</v>
      </c>
      <c r="E49" s="150">
        <v>93292</v>
      </c>
      <c r="F49" s="150">
        <v>108143</v>
      </c>
      <c r="G49" s="150">
        <v>109204</v>
      </c>
      <c r="H49" s="150">
        <v>110530</v>
      </c>
      <c r="I49" s="150"/>
      <c r="J49" s="150">
        <v>113700</v>
      </c>
      <c r="K49" s="150"/>
      <c r="L49" s="141"/>
    </row>
    <row r="50" spans="1:21" ht="15">
      <c r="A50" s="150"/>
      <c r="B50" s="150" t="s">
        <v>511</v>
      </c>
      <c r="C50" s="150">
        <v>59908</v>
      </c>
      <c r="D50" s="150">
        <v>52243</v>
      </c>
      <c r="E50" s="150">
        <v>54529</v>
      </c>
      <c r="F50" s="150">
        <v>52830</v>
      </c>
      <c r="G50" s="150">
        <v>55377</v>
      </c>
      <c r="H50" s="150">
        <v>62885</v>
      </c>
      <c r="I50" s="150"/>
      <c r="J50" s="150">
        <v>72900</v>
      </c>
      <c r="K50" s="150"/>
      <c r="L50" s="141"/>
    </row>
    <row r="51" spans="1:21" ht="15">
      <c r="A51" s="150"/>
      <c r="B51" s="150" t="s">
        <v>512</v>
      </c>
      <c r="C51" s="150">
        <v>32664</v>
      </c>
      <c r="D51" s="150">
        <v>61795</v>
      </c>
      <c r="E51" s="150">
        <v>80643</v>
      </c>
      <c r="F51" s="150"/>
      <c r="G51" s="150"/>
      <c r="H51" s="150"/>
      <c r="I51" s="150"/>
      <c r="J51" s="150"/>
      <c r="K51" s="150"/>
      <c r="L51" s="141"/>
    </row>
    <row r="52" spans="1:21" ht="15">
      <c r="A52" s="150"/>
      <c r="B52" s="150"/>
      <c r="C52" s="150"/>
      <c r="D52" s="150"/>
      <c r="E52" s="150"/>
      <c r="F52" s="150"/>
      <c r="G52" s="150"/>
      <c r="H52" s="150"/>
      <c r="I52" s="150"/>
      <c r="J52" s="150"/>
      <c r="K52" s="150"/>
      <c r="L52" s="141"/>
    </row>
    <row r="53" spans="1:21">
      <c r="A53" s="149"/>
      <c r="B53" s="149"/>
      <c r="C53" s="149"/>
      <c r="D53" s="149"/>
      <c r="E53" s="149"/>
      <c r="F53" s="149"/>
      <c r="G53" s="149"/>
      <c r="H53" s="149"/>
      <c r="I53" s="149"/>
      <c r="J53" s="149"/>
      <c r="K53" s="149"/>
    </row>
    <row r="54" spans="1:21" ht="15">
      <c r="A54" s="150" t="s">
        <v>515</v>
      </c>
      <c r="B54" s="150"/>
      <c r="C54" s="168" t="s">
        <v>516</v>
      </c>
      <c r="D54" s="168" t="s">
        <v>517</v>
      </c>
      <c r="E54" s="168" t="s">
        <v>518</v>
      </c>
      <c r="F54" s="168" t="s">
        <v>519</v>
      </c>
      <c r="G54" s="168" t="s">
        <v>520</v>
      </c>
      <c r="H54" s="168" t="s">
        <v>521</v>
      </c>
      <c r="I54" s="168" t="s">
        <v>522</v>
      </c>
      <c r="J54" s="168" t="s">
        <v>523</v>
      </c>
      <c r="K54" s="168" t="s">
        <v>524</v>
      </c>
      <c r="L54" s="168" t="s">
        <v>525</v>
      </c>
      <c r="M54" s="168" t="s">
        <v>526</v>
      </c>
      <c r="N54" s="168" t="s">
        <v>441</v>
      </c>
      <c r="O54" s="168"/>
      <c r="P54" s="168"/>
      <c r="Q54" s="150" t="s">
        <v>530</v>
      </c>
      <c r="R54" s="150" t="s">
        <v>531</v>
      </c>
      <c r="S54" s="150" t="s">
        <v>532</v>
      </c>
      <c r="T54" s="150" t="s">
        <v>533</v>
      </c>
      <c r="U54" s="150"/>
    </row>
    <row r="55" spans="1:21" ht="15">
      <c r="A55" s="150" t="s">
        <v>527</v>
      </c>
      <c r="B55" s="150"/>
      <c r="C55" s="150"/>
      <c r="D55" s="150"/>
      <c r="E55" s="150"/>
      <c r="F55" s="150"/>
      <c r="G55" s="150"/>
      <c r="H55" s="150"/>
      <c r="I55" s="150"/>
      <c r="J55" s="150"/>
      <c r="K55" s="150"/>
      <c r="L55" s="150"/>
      <c r="M55" s="150"/>
      <c r="N55" s="150"/>
      <c r="O55" s="150"/>
      <c r="P55" s="150"/>
      <c r="Q55" s="150"/>
      <c r="R55" s="150"/>
      <c r="S55" s="150"/>
      <c r="T55" s="150"/>
      <c r="U55" s="150"/>
    </row>
    <row r="56" spans="1:21" ht="15">
      <c r="A56" s="150"/>
      <c r="B56" s="150" t="s">
        <v>529</v>
      </c>
      <c r="C56" s="150">
        <v>25204</v>
      </c>
      <c r="D56" s="150">
        <v>25153</v>
      </c>
      <c r="E56" s="150">
        <v>25094</v>
      </c>
      <c r="F56" s="150">
        <v>25095</v>
      </c>
      <c r="G56" s="150">
        <v>25111</v>
      </c>
      <c r="H56" s="150">
        <v>25277</v>
      </c>
      <c r="I56" s="150">
        <v>25306</v>
      </c>
      <c r="J56" s="150">
        <v>25281</v>
      </c>
      <c r="K56" s="150">
        <v>25334</v>
      </c>
      <c r="L56" s="150">
        <v>25386</v>
      </c>
      <c r="M56" s="150">
        <v>25355</v>
      </c>
      <c r="N56" s="150">
        <v>25379</v>
      </c>
      <c r="O56" s="150"/>
      <c r="P56" s="150"/>
      <c r="Q56" s="150"/>
      <c r="R56" s="150"/>
      <c r="S56" s="150"/>
      <c r="T56" s="150"/>
      <c r="U56" s="150"/>
    </row>
    <row r="57" spans="1:21" s="174" customFormat="1" ht="15">
      <c r="A57" s="171"/>
      <c r="B57" s="172" t="s">
        <v>432</v>
      </c>
      <c r="C57" s="171"/>
      <c r="D57" s="175">
        <f t="shared" ref="D57" si="25">D56/C56-1</f>
        <v>-2.0234883351848421E-3</v>
      </c>
      <c r="E57" s="175">
        <f t="shared" ref="E57" si="26">E56/D56-1</f>
        <v>-2.3456446547132082E-3</v>
      </c>
      <c r="F57" s="173">
        <f t="shared" ref="F57" si="27">F56/E56-1</f>
        <v>3.9850163385590776E-5</v>
      </c>
      <c r="G57" s="173">
        <f t="shared" ref="G57" si="28">G56/F56-1</f>
        <v>6.3757720661494766E-4</v>
      </c>
      <c r="H57" s="173">
        <f t="shared" ref="H57" si="29">H56/G56-1</f>
        <v>6.610648719684642E-3</v>
      </c>
      <c r="I57" s="173">
        <f t="shared" ref="I57" si="30">I56/H56-1</f>
        <v>1.147288048423567E-3</v>
      </c>
      <c r="J57" s="175">
        <f t="shared" ref="J57" si="31">J56/I56-1</f>
        <v>-9.879080060064549E-4</v>
      </c>
      <c r="K57" s="173">
        <f t="shared" ref="K57" si="32">K56/J56-1</f>
        <v>2.0964360587001352E-3</v>
      </c>
      <c r="L57" s="173">
        <f t="shared" ref="L57" si="33">L56/K56-1</f>
        <v>2.0525775637483257E-3</v>
      </c>
      <c r="M57" s="175">
        <f t="shared" ref="M57" si="34">M56/L56-1</f>
        <v>-1.2211455132750126E-3</v>
      </c>
      <c r="N57" s="173">
        <f t="shared" ref="N57" si="35">N56/M56-1</f>
        <v>9.465588641293099E-4</v>
      </c>
      <c r="O57" s="171"/>
      <c r="P57" s="171"/>
      <c r="Q57" s="171"/>
      <c r="R57" s="171"/>
      <c r="S57" s="171"/>
      <c r="T57" s="171"/>
      <c r="U57" s="171"/>
    </row>
    <row r="58" spans="1:21" ht="15">
      <c r="A58" s="150"/>
      <c r="B58" s="150" t="s">
        <v>497</v>
      </c>
      <c r="C58" s="150">
        <v>23856</v>
      </c>
      <c r="D58" s="150">
        <v>23804</v>
      </c>
      <c r="E58" s="150">
        <v>23744</v>
      </c>
      <c r="F58" s="150">
        <v>23746</v>
      </c>
      <c r="G58" s="150">
        <v>23767</v>
      </c>
      <c r="H58" s="150">
        <v>23927</v>
      </c>
      <c r="I58" s="150">
        <v>23962</v>
      </c>
      <c r="J58" s="150">
        <v>23935</v>
      </c>
      <c r="K58" s="150">
        <v>23984</v>
      </c>
      <c r="L58" s="150">
        <v>24034</v>
      </c>
      <c r="M58" s="150">
        <v>23997</v>
      </c>
      <c r="N58" s="150">
        <v>24063</v>
      </c>
      <c r="O58" s="150"/>
      <c r="P58" s="150"/>
      <c r="Q58" s="150"/>
      <c r="R58" s="150"/>
      <c r="S58" s="150"/>
      <c r="T58" s="150"/>
      <c r="U58" s="150"/>
    </row>
    <row r="59" spans="1:21" ht="15">
      <c r="A59" s="150"/>
      <c r="B59" s="162" t="s">
        <v>432</v>
      </c>
      <c r="C59" s="150"/>
      <c r="D59" s="175">
        <f t="shared" ref="D59" si="36">D58/C58-1</f>
        <v>-2.1797451374916399E-3</v>
      </c>
      <c r="E59" s="175">
        <f t="shared" ref="E59" si="37">E58/D58-1</f>
        <v>-2.5205847756679667E-3</v>
      </c>
      <c r="F59" s="173">
        <f t="shared" ref="F59" si="38">F58/E58-1</f>
        <v>8.4231805929979586E-5</v>
      </c>
      <c r="G59" s="173">
        <f t="shared" ref="G59" si="39">G58/F58-1</f>
        <v>8.8435947106879631E-4</v>
      </c>
      <c r="H59" s="173">
        <f t="shared" ref="H59" si="40">H58/G58-1</f>
        <v>6.7320233937813168E-3</v>
      </c>
      <c r="I59" s="173">
        <f t="shared" ref="I59" si="41">I58/H58-1</f>
        <v>1.4627826305011471E-3</v>
      </c>
      <c r="J59" s="175">
        <f t="shared" ref="J59" si="42">J58/I58-1</f>
        <v>-1.1267840747850588E-3</v>
      </c>
      <c r="K59" s="173">
        <f t="shared" ref="K59" si="43">K58/J58-1</f>
        <v>2.047211196991805E-3</v>
      </c>
      <c r="L59" s="173">
        <f t="shared" ref="L59" si="44">L58/K58-1</f>
        <v>2.0847231487659545E-3</v>
      </c>
      <c r="M59" s="175">
        <f t="shared" ref="M59" si="45">M58/L58-1</f>
        <v>-1.5394857285512265E-3</v>
      </c>
      <c r="N59" s="173">
        <f t="shared" ref="N59" si="46">N58/M58-1</f>
        <v>2.7503437929741192E-3</v>
      </c>
      <c r="O59" s="150"/>
      <c r="P59" s="150"/>
      <c r="Q59" s="150"/>
      <c r="R59" s="150"/>
      <c r="S59" s="150"/>
      <c r="T59" s="150"/>
      <c r="U59" s="150"/>
    </row>
    <row r="60" spans="1:21" ht="15">
      <c r="A60" s="150"/>
      <c r="B60" s="150" t="s">
        <v>498</v>
      </c>
      <c r="C60" s="150">
        <v>17475</v>
      </c>
      <c r="D60" s="150">
        <v>17499</v>
      </c>
      <c r="E60" s="150">
        <v>17469</v>
      </c>
      <c r="F60" s="150">
        <v>17466</v>
      </c>
      <c r="G60" s="150">
        <v>17451</v>
      </c>
      <c r="H60" s="150">
        <v>17509</v>
      </c>
      <c r="I60" s="150">
        <v>17505</v>
      </c>
      <c r="J60" s="150">
        <v>17539</v>
      </c>
      <c r="K60" s="150">
        <v>17543</v>
      </c>
      <c r="L60" s="150">
        <v>17558</v>
      </c>
      <c r="M60" s="150">
        <v>17585</v>
      </c>
      <c r="N60" s="150">
        <v>17639</v>
      </c>
      <c r="O60" s="150"/>
      <c r="P60" s="150"/>
      <c r="Q60" s="150"/>
      <c r="R60" s="150"/>
      <c r="S60" s="150"/>
      <c r="T60" s="150"/>
      <c r="U60" s="150"/>
    </row>
    <row r="61" spans="1:21" ht="15">
      <c r="A61" s="150"/>
      <c r="B61" s="150" t="s">
        <v>499</v>
      </c>
      <c r="C61" s="150">
        <v>6194</v>
      </c>
      <c r="D61" s="150">
        <v>6104</v>
      </c>
      <c r="E61" s="150">
        <v>6076</v>
      </c>
      <c r="F61" s="150">
        <v>6077</v>
      </c>
      <c r="G61" s="150">
        <v>6112</v>
      </c>
      <c r="H61" s="150">
        <v>6202</v>
      </c>
      <c r="I61" s="150">
        <v>6242</v>
      </c>
      <c r="J61" s="150">
        <v>6178</v>
      </c>
      <c r="K61" s="150">
        <v>6222</v>
      </c>
      <c r="L61" s="150">
        <v>6254</v>
      </c>
      <c r="M61" s="150">
        <v>6184</v>
      </c>
      <c r="N61" s="150">
        <v>6198</v>
      </c>
      <c r="O61" s="150"/>
      <c r="P61" s="150"/>
      <c r="Q61" s="150"/>
      <c r="R61" s="150"/>
      <c r="S61" s="150"/>
      <c r="T61" s="150"/>
      <c r="U61" s="150"/>
    </row>
    <row r="62" spans="1:21" ht="15">
      <c r="A62" s="150"/>
      <c r="B62" s="150" t="s">
        <v>500</v>
      </c>
      <c r="C62" s="150">
        <v>2509</v>
      </c>
      <c r="D62" s="150">
        <v>2532</v>
      </c>
      <c r="E62" s="150">
        <v>2524</v>
      </c>
      <c r="F62" s="150">
        <v>2531</v>
      </c>
      <c r="G62" s="150">
        <v>2536</v>
      </c>
      <c r="H62" s="150">
        <v>2563</v>
      </c>
      <c r="I62" s="150">
        <v>2568</v>
      </c>
      <c r="J62" s="150">
        <v>2574</v>
      </c>
      <c r="K62" s="150">
        <v>2570</v>
      </c>
      <c r="L62" s="150">
        <v>2570</v>
      </c>
      <c r="M62" s="150">
        <v>2588</v>
      </c>
      <c r="N62" s="150">
        <v>2596</v>
      </c>
      <c r="O62" s="150"/>
      <c r="P62" s="150"/>
      <c r="Q62" s="150"/>
      <c r="R62" s="150"/>
      <c r="S62" s="150"/>
      <c r="T62" s="150"/>
      <c r="U62" s="150"/>
    </row>
    <row r="63" spans="1:21" ht="15">
      <c r="A63" s="150"/>
      <c r="B63" s="150" t="s">
        <v>501</v>
      </c>
      <c r="C63" s="150">
        <v>2322</v>
      </c>
      <c r="D63" s="150">
        <v>2331</v>
      </c>
      <c r="E63" s="150">
        <v>2325</v>
      </c>
      <c r="F63" s="150">
        <v>2328</v>
      </c>
      <c r="G63" s="150">
        <v>2332</v>
      </c>
      <c r="H63" s="150">
        <v>2347</v>
      </c>
      <c r="I63" s="150">
        <v>2353</v>
      </c>
      <c r="J63" s="150">
        <v>2356</v>
      </c>
      <c r="K63" s="150">
        <v>2351</v>
      </c>
      <c r="L63" s="150">
        <v>2348</v>
      </c>
      <c r="M63" s="150">
        <v>2360</v>
      </c>
      <c r="N63" s="150">
        <v>2370</v>
      </c>
      <c r="O63" s="150"/>
      <c r="P63" s="150"/>
      <c r="Q63" s="150"/>
      <c r="R63" s="150"/>
      <c r="S63" s="150"/>
      <c r="T63" s="150"/>
      <c r="U63" s="150"/>
    </row>
    <row r="64" spans="1:21" ht="15">
      <c r="A64" s="150"/>
      <c r="B64" s="150" t="s">
        <v>502</v>
      </c>
      <c r="C64" s="150">
        <v>1348</v>
      </c>
      <c r="D64" s="150">
        <v>1349</v>
      </c>
      <c r="E64" s="150">
        <v>1350</v>
      </c>
      <c r="F64" s="150">
        <v>1349</v>
      </c>
      <c r="G64" s="150">
        <v>1344</v>
      </c>
      <c r="H64" s="150">
        <v>1350</v>
      </c>
      <c r="I64" s="150">
        <v>1344</v>
      </c>
      <c r="J64" s="150">
        <v>1346</v>
      </c>
      <c r="K64" s="150">
        <v>1350</v>
      </c>
      <c r="L64" s="150">
        <v>1352</v>
      </c>
      <c r="M64" s="150">
        <v>1358</v>
      </c>
      <c r="N64" s="150">
        <v>1316</v>
      </c>
      <c r="O64" s="150"/>
      <c r="P64" s="150"/>
      <c r="Q64" s="150"/>
      <c r="R64" s="150"/>
      <c r="S64" s="150"/>
      <c r="T64" s="150"/>
      <c r="U64" s="150"/>
    </row>
    <row r="65" spans="1:21" ht="15">
      <c r="A65" s="150"/>
      <c r="B65" s="150"/>
      <c r="C65" s="150"/>
      <c r="D65" s="173">
        <f t="shared" ref="D65" si="47">D64/C64-1</f>
        <v>7.4183976261132933E-4</v>
      </c>
      <c r="E65" s="173">
        <f t="shared" ref="E65" si="48">E64/D64-1</f>
        <v>7.4128984432908496E-4</v>
      </c>
      <c r="F65" s="175">
        <f t="shared" ref="F65" si="49">F64/E64-1</f>
        <v>-7.407407407407085E-4</v>
      </c>
      <c r="G65" s="175">
        <f t="shared" ref="G65" si="50">G64/F64-1</f>
        <v>-3.7064492216456468E-3</v>
      </c>
      <c r="H65" s="173">
        <f t="shared" ref="H65" si="51">H64/G64-1</f>
        <v>4.4642857142858094E-3</v>
      </c>
      <c r="I65" s="175">
        <f t="shared" ref="I65" si="52">I64/H64-1</f>
        <v>-4.4444444444444731E-3</v>
      </c>
      <c r="J65" s="173">
        <f t="shared" ref="J65" si="53">J64/I64-1</f>
        <v>1.4880952380953438E-3</v>
      </c>
      <c r="K65" s="173">
        <f t="shared" ref="K65" si="54">K64/J64-1</f>
        <v>2.9717682020802272E-3</v>
      </c>
      <c r="L65" s="173">
        <f t="shared" ref="L65" si="55">L64/K64-1</f>
        <v>1.481481481481417E-3</v>
      </c>
      <c r="M65" s="173">
        <f t="shared" ref="M65" si="56">M64/L64-1</f>
        <v>4.4378698224851743E-3</v>
      </c>
      <c r="N65" s="175">
        <f t="shared" ref="N65" si="57">N64/M64-1</f>
        <v>-3.0927835051546393E-2</v>
      </c>
      <c r="O65" s="150"/>
      <c r="P65" s="150"/>
      <c r="Q65" s="150"/>
      <c r="R65" s="150"/>
      <c r="S65" s="150"/>
      <c r="T65" s="150"/>
      <c r="U65" s="150"/>
    </row>
    <row r="66" spans="1:21" ht="15">
      <c r="A66" s="150"/>
      <c r="B66" s="150" t="s">
        <v>503</v>
      </c>
      <c r="C66" s="150">
        <v>810</v>
      </c>
      <c r="D66" s="150">
        <v>810</v>
      </c>
      <c r="E66" s="150">
        <v>811</v>
      </c>
      <c r="F66" s="150">
        <v>810</v>
      </c>
      <c r="G66" s="150">
        <v>805</v>
      </c>
      <c r="H66" s="150">
        <v>807</v>
      </c>
      <c r="I66" s="150">
        <v>798</v>
      </c>
      <c r="J66" s="150">
        <v>796</v>
      </c>
      <c r="K66" s="150">
        <v>800</v>
      </c>
      <c r="L66" s="150">
        <v>798</v>
      </c>
      <c r="M66" s="150">
        <v>797</v>
      </c>
      <c r="N66" s="150">
        <v>786</v>
      </c>
      <c r="O66" s="150"/>
      <c r="P66" s="150"/>
      <c r="Q66" s="150"/>
      <c r="R66" s="150"/>
      <c r="S66" s="150"/>
      <c r="T66" s="150"/>
      <c r="U66" s="150"/>
    </row>
    <row r="67" spans="1:21" ht="15">
      <c r="A67" s="150"/>
      <c r="B67" s="150" t="s">
        <v>504</v>
      </c>
      <c r="C67" s="150">
        <v>586</v>
      </c>
      <c r="D67" s="150">
        <v>538</v>
      </c>
      <c r="E67" s="150">
        <v>588</v>
      </c>
      <c r="F67" s="150">
        <v>588</v>
      </c>
      <c r="G67" s="150">
        <v>587</v>
      </c>
      <c r="H67" s="150">
        <v>593</v>
      </c>
      <c r="I67" s="150">
        <v>596</v>
      </c>
      <c r="J67" s="150">
        <v>600</v>
      </c>
      <c r="K67" s="150">
        <v>600</v>
      </c>
      <c r="L67" s="150">
        <v>606</v>
      </c>
      <c r="M67" s="150">
        <v>613</v>
      </c>
      <c r="N67" s="150">
        <v>581</v>
      </c>
      <c r="O67" s="150"/>
      <c r="P67" s="150"/>
      <c r="Q67" s="150"/>
      <c r="R67" s="150"/>
      <c r="S67" s="150"/>
      <c r="T67" s="150"/>
      <c r="U67" s="150"/>
    </row>
    <row r="68" spans="1:21" ht="15">
      <c r="A68" s="150"/>
      <c r="B68" s="150" t="s">
        <v>505</v>
      </c>
      <c r="C68" s="150">
        <v>48</v>
      </c>
      <c r="D68" s="150">
        <v>49</v>
      </c>
      <c r="E68" s="150">
        <v>49</v>
      </c>
      <c r="F68" s="150">
        <v>49</v>
      </c>
      <c r="G68" s="150">
        <v>48</v>
      </c>
      <c r="H68" s="150">
        <v>50</v>
      </c>
      <c r="I68" s="150">
        <v>50</v>
      </c>
      <c r="J68" s="150">
        <v>50</v>
      </c>
      <c r="K68" s="150">
        <v>50</v>
      </c>
      <c r="L68" s="150">
        <v>52</v>
      </c>
      <c r="M68" s="150">
        <v>52</v>
      </c>
      <c r="N68" s="150">
        <v>51</v>
      </c>
      <c r="O68" s="150"/>
      <c r="P68" s="150"/>
      <c r="Q68" s="150"/>
      <c r="R68" s="150"/>
      <c r="S68" s="150"/>
      <c r="T68" s="150"/>
      <c r="U68" s="150"/>
    </row>
    <row r="69" spans="1:21" ht="15">
      <c r="A69" s="150" t="s">
        <v>528</v>
      </c>
      <c r="B69" s="150"/>
      <c r="C69" s="150"/>
      <c r="D69" s="150"/>
      <c r="E69" s="150"/>
      <c r="F69" s="150"/>
      <c r="G69" s="150"/>
      <c r="H69" s="150"/>
      <c r="I69" s="150"/>
      <c r="J69" s="150"/>
      <c r="K69" s="150"/>
      <c r="L69" s="150"/>
      <c r="M69" s="150"/>
      <c r="N69" s="150"/>
      <c r="O69" s="150"/>
      <c r="P69" s="150"/>
      <c r="Q69" s="150"/>
      <c r="R69" s="150"/>
      <c r="S69" s="150"/>
      <c r="T69" s="150"/>
      <c r="U69" s="150"/>
    </row>
    <row r="70" spans="1:21" ht="15">
      <c r="A70" s="150"/>
      <c r="B70" s="150" t="s">
        <v>534</v>
      </c>
      <c r="C70" s="150">
        <v>736054</v>
      </c>
      <c r="D70" s="150">
        <v>740865</v>
      </c>
      <c r="E70" s="150">
        <v>740408</v>
      </c>
      <c r="F70" s="150">
        <v>740426</v>
      </c>
      <c r="G70" s="150">
        <v>741230</v>
      </c>
      <c r="H70" s="150">
        <v>753574</v>
      </c>
      <c r="I70" s="150">
        <v>756209</v>
      </c>
      <c r="J70" s="150">
        <v>756360</v>
      </c>
      <c r="K70" s="150">
        <v>758402</v>
      </c>
      <c r="L70" s="150">
        <v>758862</v>
      </c>
      <c r="M70" s="150">
        <v>761620</v>
      </c>
      <c r="N70" s="150">
        <v>761654</v>
      </c>
      <c r="O70" s="150"/>
      <c r="P70" s="150"/>
      <c r="Q70" s="150">
        <f>C70+D70+E70</f>
        <v>2217327</v>
      </c>
      <c r="R70" s="150">
        <f>F70+G70+H70</f>
        <v>2235230</v>
      </c>
      <c r="S70" s="150">
        <f>I70+J70+K70</f>
        <v>2270971</v>
      </c>
      <c r="T70" s="150">
        <f>L70+M70+N70</f>
        <v>2282136</v>
      </c>
      <c r="U70" s="150"/>
    </row>
    <row r="71" spans="1:21" ht="15">
      <c r="A71" s="150"/>
      <c r="B71" s="162" t="s">
        <v>432</v>
      </c>
      <c r="C71" s="150"/>
      <c r="D71" s="173">
        <f t="shared" ref="D71" si="58">D70/C70-1</f>
        <v>6.5362052240731661E-3</v>
      </c>
      <c r="E71" s="175">
        <f t="shared" ref="E71" si="59">E70/D70-1</f>
        <v>-6.1684652399562889E-4</v>
      </c>
      <c r="F71" s="173">
        <f t="shared" ref="F71" si="60">F70/E70-1</f>
        <v>2.4310920465397956E-5</v>
      </c>
      <c r="G71" s="173">
        <f t="shared" ref="G71" si="61">G70/F70-1</f>
        <v>1.0858613825013297E-3</v>
      </c>
      <c r="H71" s="173">
        <f t="shared" ref="H71" si="62">H70/G70-1</f>
        <v>1.665340042901664E-2</v>
      </c>
      <c r="I71" s="173">
        <f t="shared" ref="I71" si="63">I70/H70-1</f>
        <v>3.4966705326882064E-3</v>
      </c>
      <c r="J71" s="173">
        <f t="shared" ref="J71" si="64">J70/I70-1</f>
        <v>1.9968024712735399E-4</v>
      </c>
      <c r="K71" s="173">
        <f t="shared" ref="K71" si="65">K70/J70-1</f>
        <v>2.6997725950606011E-3</v>
      </c>
      <c r="L71" s="173">
        <f t="shared" ref="L71" si="66">L70/K70-1</f>
        <v>6.0653848486680317E-4</v>
      </c>
      <c r="M71" s="173">
        <f t="shared" ref="M71" si="67">M70/L70-1</f>
        <v>3.6343893883208356E-3</v>
      </c>
      <c r="N71" s="173">
        <f t="shared" ref="N71" si="68">N70/M70-1</f>
        <v>4.4641684829649364E-5</v>
      </c>
      <c r="O71" s="150"/>
      <c r="P71" s="150"/>
      <c r="Q71" s="150"/>
      <c r="R71" s="150"/>
      <c r="S71" s="150"/>
      <c r="T71" s="150"/>
      <c r="U71" s="150"/>
    </row>
    <row r="72" spans="1:21" ht="15">
      <c r="A72" s="150"/>
      <c r="B72" s="150" t="s">
        <v>497</v>
      </c>
      <c r="C72" s="150">
        <v>616986</v>
      </c>
      <c r="D72" s="150">
        <v>621066</v>
      </c>
      <c r="E72" s="150">
        <v>620290</v>
      </c>
      <c r="F72" s="150">
        <v>620550</v>
      </c>
      <c r="G72" s="150">
        <v>624275</v>
      </c>
      <c r="H72" s="150">
        <v>632635</v>
      </c>
      <c r="I72" s="150">
        <v>631286</v>
      </c>
      <c r="J72" s="150">
        <v>634564</v>
      </c>
      <c r="K72" s="150">
        <v>636207</v>
      </c>
      <c r="L72" s="150">
        <v>636748</v>
      </c>
      <c r="M72" s="150">
        <v>639611</v>
      </c>
      <c r="N72" s="150">
        <v>640806</v>
      </c>
      <c r="O72" s="150"/>
      <c r="P72" s="150"/>
      <c r="Q72" s="150"/>
      <c r="R72" s="150"/>
      <c r="S72" s="150"/>
      <c r="T72" s="150"/>
      <c r="U72" s="150"/>
    </row>
    <row r="73" spans="1:21" ht="15">
      <c r="A73" s="150"/>
      <c r="B73" s="162" t="s">
        <v>432</v>
      </c>
      <c r="C73" s="150"/>
      <c r="D73" s="173">
        <f t="shared" ref="D73" si="69">D72/C72-1</f>
        <v>6.6127918623761772E-3</v>
      </c>
      <c r="E73" s="175">
        <f t="shared" ref="E73" si="70">E72/D72-1</f>
        <v>-1.2494646301681733E-3</v>
      </c>
      <c r="F73" s="173">
        <f t="shared" ref="F73" si="71">F72/E72-1</f>
        <v>4.1915878057041667E-4</v>
      </c>
      <c r="G73" s="173">
        <f t="shared" ref="G73" si="72">G72/F72-1</f>
        <v>6.0027395052775212E-3</v>
      </c>
      <c r="H73" s="173">
        <f t="shared" ref="H73" si="73">H72/G72-1</f>
        <v>1.3391534179648446E-2</v>
      </c>
      <c r="I73" s="175">
        <f t="shared" ref="I73" si="74">I72/H72-1</f>
        <v>-2.132351197768112E-3</v>
      </c>
      <c r="J73" s="173">
        <f t="shared" ref="J73" si="75">J72/I72-1</f>
        <v>5.1925751561099354E-3</v>
      </c>
      <c r="K73" s="173">
        <f t="shared" ref="K73" si="76">K72/J72-1</f>
        <v>2.5891793420365072E-3</v>
      </c>
      <c r="L73" s="173">
        <f t="shared" ref="L73" si="77">L72/K72-1</f>
        <v>8.503521652543089E-4</v>
      </c>
      <c r="M73" s="173">
        <f t="shared" ref="M73" si="78">M72/L72-1</f>
        <v>4.496284244316362E-3</v>
      </c>
      <c r="N73" s="173">
        <f t="shared" ref="N73" si="79">N72/M72-1</f>
        <v>1.8683230901281878E-3</v>
      </c>
      <c r="O73" s="150"/>
      <c r="P73" s="150"/>
      <c r="Q73" s="150"/>
      <c r="R73" s="150"/>
      <c r="S73" s="150"/>
      <c r="T73" s="150"/>
      <c r="U73" s="150"/>
    </row>
    <row r="74" spans="1:21" ht="15">
      <c r="A74" s="150"/>
      <c r="B74" s="150" t="s">
        <v>498</v>
      </c>
      <c r="C74" s="150">
        <v>555085</v>
      </c>
      <c r="D74" s="150">
        <v>559037</v>
      </c>
      <c r="E74" s="150">
        <v>558463</v>
      </c>
      <c r="F74" s="150">
        <v>558634</v>
      </c>
      <c r="G74" s="150">
        <v>561665</v>
      </c>
      <c r="H74" s="150">
        <v>568820</v>
      </c>
      <c r="I74" s="150">
        <v>567822</v>
      </c>
      <c r="J74" s="150">
        <v>570769</v>
      </c>
      <c r="K74" s="150">
        <v>571511</v>
      </c>
      <c r="L74" s="150">
        <v>572522</v>
      </c>
      <c r="M74" s="150">
        <v>575151</v>
      </c>
      <c r="N74" s="150">
        <v>576262</v>
      </c>
      <c r="O74" s="150"/>
      <c r="P74" s="150"/>
      <c r="Q74" s="150"/>
      <c r="R74" s="150"/>
      <c r="S74" s="150"/>
      <c r="T74" s="150"/>
      <c r="U74" s="150"/>
    </row>
    <row r="75" spans="1:21" ht="15">
      <c r="A75" s="150"/>
      <c r="B75" s="150" t="s">
        <v>499</v>
      </c>
      <c r="C75" s="150">
        <v>23806</v>
      </c>
      <c r="D75" s="150">
        <v>23438</v>
      </c>
      <c r="E75" s="150">
        <v>23305</v>
      </c>
      <c r="F75" s="150">
        <v>23471</v>
      </c>
      <c r="G75" s="150">
        <v>24028</v>
      </c>
      <c r="H75" s="150">
        <v>24611</v>
      </c>
      <c r="I75" s="150">
        <v>24236</v>
      </c>
      <c r="J75" s="150">
        <v>24149</v>
      </c>
      <c r="K75" s="150">
        <v>25047</v>
      </c>
      <c r="L75" s="150">
        <v>24456</v>
      </c>
      <c r="M75" s="150">
        <v>24286</v>
      </c>
      <c r="N75" s="150">
        <v>24314</v>
      </c>
      <c r="O75" s="150"/>
      <c r="P75" s="150"/>
      <c r="Q75" s="150"/>
      <c r="R75" s="150"/>
      <c r="S75" s="150"/>
      <c r="T75" s="150"/>
      <c r="U75" s="150"/>
    </row>
    <row r="76" spans="1:21" ht="15">
      <c r="A76" s="150"/>
      <c r="B76" s="150" t="s">
        <v>500</v>
      </c>
      <c r="C76" s="150">
        <v>38095</v>
      </c>
      <c r="D76" s="150">
        <v>38591</v>
      </c>
      <c r="E76" s="150">
        <v>38522</v>
      </c>
      <c r="F76" s="150">
        <v>38445</v>
      </c>
      <c r="G76" s="150">
        <v>38582</v>
      </c>
      <c r="H76" s="150">
        <v>39194</v>
      </c>
      <c r="I76" s="150">
        <v>39228</v>
      </c>
      <c r="J76" s="150">
        <v>39646</v>
      </c>
      <c r="K76" s="150">
        <v>39649</v>
      </c>
      <c r="L76" s="150">
        <v>39770</v>
      </c>
      <c r="M76" s="150">
        <v>40174</v>
      </c>
      <c r="N76" s="150">
        <v>40230</v>
      </c>
      <c r="O76" s="150"/>
      <c r="P76" s="150"/>
      <c r="Q76" s="150"/>
      <c r="R76" s="150"/>
      <c r="S76" s="150"/>
      <c r="T76" s="150"/>
      <c r="U76" s="150"/>
    </row>
    <row r="77" spans="1:21" ht="15">
      <c r="A77" s="150"/>
      <c r="B77" s="150" t="s">
        <v>502</v>
      </c>
      <c r="C77" s="150">
        <v>119068</v>
      </c>
      <c r="D77" s="150">
        <v>119799</v>
      </c>
      <c r="E77" s="150">
        <v>120118</v>
      </c>
      <c r="F77" s="150">
        <v>119876</v>
      </c>
      <c r="G77" s="150">
        <v>116955</v>
      </c>
      <c r="H77" s="150">
        <v>120949</v>
      </c>
      <c r="I77" s="150">
        <v>124923</v>
      </c>
      <c r="J77" s="150">
        <v>121796</v>
      </c>
      <c r="K77" s="150">
        <v>122195</v>
      </c>
      <c r="L77" s="150">
        <v>122114</v>
      </c>
      <c r="M77" s="150">
        <v>122009</v>
      </c>
      <c r="N77" s="150">
        <v>120848</v>
      </c>
      <c r="O77" s="150"/>
      <c r="P77" s="150"/>
      <c r="Q77" s="150"/>
      <c r="R77" s="150"/>
      <c r="S77" s="150"/>
      <c r="T77" s="150"/>
      <c r="U77" s="150"/>
    </row>
    <row r="78" spans="1:21" ht="15">
      <c r="A78" s="150"/>
      <c r="B78" s="162" t="s">
        <v>432</v>
      </c>
      <c r="C78" s="150"/>
      <c r="D78" s="173">
        <f t="shared" ref="D78" si="80">D77/C77-1</f>
        <v>6.1393489434609094E-3</v>
      </c>
      <c r="E78" s="173">
        <f t="shared" ref="E78" si="81">E77/D77-1</f>
        <v>2.6627935124667879E-3</v>
      </c>
      <c r="F78" s="175">
        <f t="shared" ref="F78" si="82">F77/E77-1</f>
        <v>-2.0146855592001467E-3</v>
      </c>
      <c r="G78" s="175">
        <f t="shared" ref="G78" si="83">G77/F77-1</f>
        <v>-2.4366845740598664E-2</v>
      </c>
      <c r="H78" s="173">
        <f t="shared" ref="H78" si="84">H77/G77-1</f>
        <v>3.4149886708563226E-2</v>
      </c>
      <c r="I78" s="173">
        <f t="shared" ref="I78" si="85">I77/H77-1</f>
        <v>3.2856823950590641E-2</v>
      </c>
      <c r="J78" s="175">
        <f t="shared" ref="J78" si="86">J77/I77-1</f>
        <v>-2.5031419354322293E-2</v>
      </c>
      <c r="K78" s="173">
        <f t="shared" ref="K78" si="87">K77/J77-1</f>
        <v>3.2759696541757588E-3</v>
      </c>
      <c r="L78" s="175">
        <f t="shared" ref="L78" si="88">L77/K77-1</f>
        <v>-6.6287491304883872E-4</v>
      </c>
      <c r="M78" s="175">
        <f t="shared" ref="M78" si="89">M77/L77-1</f>
        <v>-8.5985226919105262E-4</v>
      </c>
      <c r="N78" s="175">
        <f t="shared" ref="N78" si="90">N77/M77-1</f>
        <v>-9.5156914653836688E-3</v>
      </c>
      <c r="O78" s="150"/>
      <c r="P78" s="150"/>
      <c r="Q78" s="150"/>
      <c r="R78" s="150"/>
      <c r="S78" s="150"/>
      <c r="T78" s="150"/>
      <c r="U78" s="150"/>
    </row>
    <row r="79" spans="1:21" ht="15">
      <c r="A79" s="150"/>
      <c r="B79" s="150" t="s">
        <v>503</v>
      </c>
      <c r="C79" s="150">
        <v>96688</v>
      </c>
      <c r="D79" s="150">
        <v>97367</v>
      </c>
      <c r="E79" s="150">
        <v>97671</v>
      </c>
      <c r="F79" s="150">
        <v>97671</v>
      </c>
      <c r="G79" s="150">
        <v>94532</v>
      </c>
      <c r="H79" s="150">
        <v>98955</v>
      </c>
      <c r="I79" s="150">
        <v>102905</v>
      </c>
      <c r="J79" s="150">
        <v>99710</v>
      </c>
      <c r="K79" s="150">
        <v>100129</v>
      </c>
      <c r="L79" s="150">
        <v>10010</v>
      </c>
      <c r="M79" s="150">
        <v>99807</v>
      </c>
      <c r="N79" s="150">
        <v>99285</v>
      </c>
      <c r="O79" s="150"/>
      <c r="P79" s="150"/>
      <c r="Q79" s="150"/>
      <c r="R79" s="150"/>
      <c r="S79" s="150"/>
      <c r="T79" s="150"/>
      <c r="U79" s="150"/>
    </row>
    <row r="80" spans="1:21" ht="15">
      <c r="A80" s="150"/>
      <c r="B80" s="150" t="s">
        <v>504</v>
      </c>
      <c r="C80" s="150">
        <v>22380</v>
      </c>
      <c r="D80" s="150">
        <v>22432</v>
      </c>
      <c r="E80" s="150">
        <v>22447</v>
      </c>
      <c r="F80" s="150">
        <v>22447</v>
      </c>
      <c r="G80" s="150">
        <v>22423</v>
      </c>
      <c r="H80" s="150">
        <v>21994</v>
      </c>
      <c r="I80" s="150">
        <v>22018</v>
      </c>
      <c r="J80" s="150">
        <v>22086</v>
      </c>
      <c r="K80" s="150">
        <v>22066</v>
      </c>
      <c r="L80" s="150">
        <v>22104</v>
      </c>
      <c r="M80" s="150">
        <v>22202</v>
      </c>
      <c r="N80" s="150">
        <v>21563</v>
      </c>
      <c r="O80" s="150"/>
      <c r="P80" s="150"/>
      <c r="Q80" s="150"/>
      <c r="R80" s="150"/>
      <c r="S80" s="150"/>
      <c r="T80" s="150"/>
      <c r="U80" s="150"/>
    </row>
    <row r="81" spans="1:21" ht="15">
      <c r="A81" s="150"/>
      <c r="B81" s="150"/>
      <c r="C81" s="150"/>
      <c r="D81" s="150"/>
      <c r="E81" s="150"/>
      <c r="F81" s="150"/>
      <c r="G81" s="150"/>
      <c r="H81" s="150"/>
      <c r="I81" s="150"/>
      <c r="J81" s="150"/>
      <c r="K81" s="150"/>
      <c r="L81" s="150"/>
      <c r="M81" s="150"/>
      <c r="N81" s="150"/>
      <c r="O81" s="150"/>
      <c r="P81" s="150"/>
      <c r="Q81" s="150"/>
      <c r="R81" s="150"/>
      <c r="S81" s="150"/>
      <c r="T81" s="150"/>
      <c r="U81" s="150"/>
    </row>
    <row r="82" spans="1:21" ht="15">
      <c r="A82" s="150"/>
      <c r="B82" s="150"/>
      <c r="C82" s="168" t="s">
        <v>516</v>
      </c>
      <c r="D82" s="168" t="s">
        <v>517</v>
      </c>
      <c r="E82" s="168" t="s">
        <v>518</v>
      </c>
      <c r="F82" s="168" t="s">
        <v>519</v>
      </c>
      <c r="G82" s="168" t="s">
        <v>520</v>
      </c>
      <c r="H82" s="168" t="s">
        <v>521</v>
      </c>
      <c r="I82" s="168" t="s">
        <v>522</v>
      </c>
      <c r="J82" s="150"/>
      <c r="K82" s="150"/>
      <c r="L82" s="150"/>
      <c r="M82" s="150"/>
      <c r="N82" s="150"/>
      <c r="O82" s="150"/>
      <c r="P82" s="150"/>
      <c r="Q82" s="150"/>
      <c r="R82" s="150"/>
      <c r="S82" s="150"/>
      <c r="T82" s="150"/>
      <c r="U82" s="150"/>
    </row>
    <row r="83" spans="1:21" ht="15">
      <c r="A83" s="150"/>
      <c r="B83" s="150"/>
      <c r="C83" s="150"/>
      <c r="D83" s="150"/>
      <c r="E83" s="150"/>
      <c r="F83" s="150"/>
      <c r="G83" s="150"/>
      <c r="H83" s="150"/>
      <c r="I83" s="150"/>
      <c r="J83" s="150"/>
      <c r="K83" s="150"/>
      <c r="L83" s="150"/>
      <c r="M83" s="150"/>
      <c r="N83" s="150"/>
      <c r="O83" s="150"/>
      <c r="P83" s="150"/>
      <c r="Q83" s="150"/>
      <c r="R83" s="150"/>
      <c r="S83" s="150"/>
      <c r="T83" s="150"/>
      <c r="U83" s="150"/>
    </row>
    <row r="84" spans="1:21" ht="15">
      <c r="A84" s="150"/>
      <c r="B84" s="150" t="s">
        <v>529</v>
      </c>
      <c r="C84" s="150">
        <v>25311</v>
      </c>
      <c r="D84" s="150">
        <v>25436</v>
      </c>
      <c r="E84" s="150">
        <v>25375</v>
      </c>
      <c r="F84" s="150">
        <v>25406</v>
      </c>
      <c r="G84" s="150">
        <v>25418</v>
      </c>
      <c r="H84" s="150">
        <v>25646</v>
      </c>
      <c r="I84" s="150">
        <v>25753</v>
      </c>
      <c r="J84" s="150"/>
      <c r="K84" s="150"/>
      <c r="L84" s="150"/>
      <c r="M84" s="150"/>
      <c r="N84" s="150"/>
      <c r="O84" s="150"/>
      <c r="P84" s="150"/>
      <c r="Q84" s="170">
        <f>E84/E56-1</f>
        <v>1.1197895911373212E-2</v>
      </c>
      <c r="R84" s="170">
        <f>H84/H56-1</f>
        <v>1.4598251374767557E-2</v>
      </c>
      <c r="S84" s="169">
        <f>I84/I56-1</f>
        <v>1.7663795147395911E-2</v>
      </c>
      <c r="T84" s="150"/>
      <c r="U84" s="150"/>
    </row>
    <row r="85" spans="1:21" ht="15">
      <c r="A85" s="150"/>
      <c r="B85" s="150" t="s">
        <v>497</v>
      </c>
      <c r="C85" s="150"/>
      <c r="D85" s="150"/>
      <c r="E85" s="150"/>
      <c r="F85" s="150"/>
      <c r="G85" s="150"/>
      <c r="H85" s="150"/>
      <c r="I85" s="150"/>
      <c r="J85" s="150"/>
      <c r="K85" s="150"/>
      <c r="L85" s="150"/>
      <c r="M85" s="150"/>
      <c r="N85" s="150"/>
      <c r="O85" s="150"/>
      <c r="P85" s="150"/>
      <c r="Q85" s="170"/>
      <c r="R85" s="170"/>
      <c r="S85" s="150"/>
      <c r="T85" s="150"/>
      <c r="U85" s="150"/>
    </row>
    <row r="86" spans="1:21" ht="15">
      <c r="A86" s="150"/>
      <c r="B86" s="150" t="s">
        <v>498</v>
      </c>
      <c r="C86" s="150"/>
      <c r="D86" s="150"/>
      <c r="E86" s="150"/>
      <c r="F86" s="150"/>
      <c r="G86" s="150"/>
      <c r="H86" s="150"/>
      <c r="I86" s="150"/>
      <c r="J86" s="150"/>
      <c r="K86" s="150"/>
      <c r="L86" s="150"/>
      <c r="M86" s="150"/>
      <c r="N86" s="150"/>
      <c r="O86" s="150"/>
      <c r="P86" s="150"/>
      <c r="Q86" s="150"/>
      <c r="R86" s="150"/>
      <c r="S86" s="150"/>
      <c r="T86" s="150"/>
      <c r="U86" s="150"/>
    </row>
    <row r="87" spans="1:21" ht="15">
      <c r="A87" s="150"/>
      <c r="B87" s="150" t="s">
        <v>499</v>
      </c>
      <c r="C87" s="150"/>
      <c r="D87" s="150"/>
      <c r="E87" s="150"/>
      <c r="F87" s="150"/>
      <c r="G87" s="150"/>
      <c r="H87" s="150"/>
      <c r="I87" s="150"/>
      <c r="J87" s="150"/>
      <c r="K87" s="150"/>
      <c r="L87" s="150"/>
      <c r="M87" s="150"/>
      <c r="N87" s="150"/>
      <c r="O87" s="150"/>
      <c r="P87" s="150"/>
      <c r="Q87" s="150"/>
      <c r="R87" s="150"/>
      <c r="S87" s="150"/>
      <c r="T87" s="150"/>
      <c r="U87" s="150"/>
    </row>
    <row r="88" spans="1:21" ht="15">
      <c r="A88" s="150"/>
      <c r="B88" s="150" t="s">
        <v>500</v>
      </c>
      <c r="C88" s="150"/>
      <c r="D88" s="150"/>
      <c r="E88" s="150"/>
      <c r="F88" s="150"/>
      <c r="G88" s="150"/>
      <c r="H88" s="150"/>
      <c r="I88" s="150"/>
      <c r="J88" s="150"/>
      <c r="K88" s="150"/>
      <c r="L88" s="150"/>
      <c r="M88" s="150"/>
      <c r="N88" s="150"/>
      <c r="O88" s="150"/>
      <c r="P88" s="150"/>
      <c r="Q88" s="150"/>
      <c r="R88" s="150"/>
      <c r="S88" s="150"/>
      <c r="T88" s="150"/>
      <c r="U88" s="150"/>
    </row>
    <row r="89" spans="1:21" ht="15">
      <c r="A89" s="150"/>
      <c r="B89" s="150" t="s">
        <v>501</v>
      </c>
      <c r="C89" s="150"/>
      <c r="D89" s="150"/>
      <c r="E89" s="150"/>
      <c r="F89" s="150"/>
      <c r="G89" s="150"/>
      <c r="H89" s="150"/>
      <c r="I89" s="150"/>
      <c r="J89" s="150"/>
      <c r="K89" s="150"/>
      <c r="L89" s="150"/>
      <c r="M89" s="150"/>
      <c r="N89" s="150"/>
      <c r="O89" s="150"/>
      <c r="P89" s="150"/>
      <c r="Q89" s="150"/>
      <c r="R89" s="150"/>
      <c r="S89" s="150"/>
      <c r="T89" s="150"/>
      <c r="U89" s="150"/>
    </row>
    <row r="90" spans="1:21" ht="15">
      <c r="A90" s="150"/>
      <c r="B90" s="150" t="s">
        <v>502</v>
      </c>
      <c r="C90" s="150"/>
      <c r="D90" s="150"/>
      <c r="E90" s="150"/>
      <c r="F90" s="150"/>
      <c r="G90" s="150"/>
      <c r="H90" s="150"/>
      <c r="I90" s="150"/>
      <c r="J90" s="150"/>
      <c r="K90" s="150"/>
      <c r="L90" s="150"/>
      <c r="M90" s="150"/>
      <c r="N90" s="150"/>
      <c r="O90" s="150"/>
      <c r="P90" s="150"/>
      <c r="Q90" s="150"/>
      <c r="R90" s="150"/>
      <c r="S90" s="150"/>
      <c r="T90" s="150"/>
      <c r="U90" s="150"/>
    </row>
    <row r="91" spans="1:21" ht="15">
      <c r="A91" s="150"/>
      <c r="B91" s="150"/>
      <c r="C91" s="150"/>
      <c r="D91" s="150"/>
      <c r="E91" s="150"/>
      <c r="F91" s="150"/>
      <c r="G91" s="150"/>
      <c r="H91" s="150"/>
      <c r="I91" s="150"/>
      <c r="J91" s="150"/>
      <c r="K91" s="150"/>
      <c r="L91" s="150"/>
      <c r="M91" s="150"/>
      <c r="N91" s="150"/>
      <c r="O91" s="150"/>
      <c r="P91" s="150"/>
      <c r="Q91" s="150"/>
      <c r="R91" s="150"/>
      <c r="S91" s="150"/>
      <c r="T91" s="150"/>
      <c r="U91" s="150"/>
    </row>
    <row r="92" spans="1:21" ht="15">
      <c r="A92" s="150"/>
      <c r="B92" s="150" t="s">
        <v>503</v>
      </c>
      <c r="C92" s="150"/>
      <c r="D92" s="150"/>
      <c r="E92" s="150"/>
      <c r="F92" s="150"/>
      <c r="G92" s="150"/>
      <c r="H92" s="150"/>
      <c r="I92" s="150"/>
      <c r="J92" s="150"/>
      <c r="K92" s="150"/>
      <c r="L92" s="150"/>
      <c r="M92" s="150"/>
      <c r="N92" s="150"/>
      <c r="O92" s="150"/>
      <c r="P92" s="150"/>
      <c r="Q92" s="150"/>
      <c r="R92" s="150"/>
      <c r="S92" s="150"/>
      <c r="T92" s="150"/>
      <c r="U92" s="150"/>
    </row>
    <row r="93" spans="1:21" ht="15">
      <c r="A93" s="150"/>
      <c r="B93" s="150" t="s">
        <v>504</v>
      </c>
      <c r="C93" s="150"/>
      <c r="D93" s="150"/>
      <c r="E93" s="150"/>
      <c r="F93" s="150"/>
      <c r="G93" s="150"/>
      <c r="H93" s="150"/>
      <c r="I93" s="150"/>
      <c r="J93" s="150"/>
      <c r="K93" s="150"/>
      <c r="L93" s="150"/>
      <c r="M93" s="150"/>
      <c r="N93" s="150"/>
      <c r="O93" s="150"/>
      <c r="P93" s="150"/>
      <c r="Q93" s="150"/>
      <c r="R93" s="150"/>
      <c r="S93" s="150"/>
      <c r="T93" s="150"/>
      <c r="U93" s="150"/>
    </row>
    <row r="94" spans="1:21" ht="15">
      <c r="A94" s="150"/>
      <c r="B94" s="150" t="s">
        <v>505</v>
      </c>
      <c r="C94" s="150"/>
      <c r="D94" s="150"/>
      <c r="E94" s="150"/>
      <c r="F94" s="150"/>
      <c r="G94" s="150"/>
      <c r="H94" s="150"/>
      <c r="I94" s="150"/>
      <c r="J94" s="150"/>
      <c r="K94" s="150"/>
      <c r="L94" s="150"/>
      <c r="M94" s="150"/>
      <c r="N94" s="150"/>
      <c r="O94" s="150"/>
      <c r="P94" s="150"/>
      <c r="Q94" s="150"/>
      <c r="R94" s="150"/>
      <c r="S94" s="150"/>
      <c r="T94" s="150"/>
      <c r="U94" s="150"/>
    </row>
    <row r="95" spans="1:21" ht="15">
      <c r="A95" s="150"/>
      <c r="B95" s="150"/>
      <c r="C95" s="150"/>
      <c r="D95" s="150"/>
      <c r="E95" s="150"/>
      <c r="F95" s="150"/>
      <c r="G95" s="150"/>
      <c r="H95" s="150"/>
      <c r="I95" s="150"/>
      <c r="J95" s="150"/>
      <c r="K95" s="150"/>
      <c r="L95" s="150"/>
      <c r="M95" s="150"/>
      <c r="N95" s="150"/>
      <c r="O95" s="150"/>
      <c r="P95" s="150"/>
      <c r="Q95" s="150"/>
      <c r="R95" s="150"/>
      <c r="S95" s="150"/>
      <c r="T95" s="150"/>
      <c r="U95" s="150"/>
    </row>
    <row r="96" spans="1:21" ht="15">
      <c r="A96" s="150"/>
      <c r="B96" s="150" t="s">
        <v>534</v>
      </c>
      <c r="C96" s="150">
        <v>764592</v>
      </c>
      <c r="D96" s="150">
        <v>770086</v>
      </c>
      <c r="E96" s="150">
        <v>768618</v>
      </c>
      <c r="F96" s="150">
        <v>768184</v>
      </c>
      <c r="G96" s="150">
        <v>776865</v>
      </c>
      <c r="H96" s="150">
        <v>790648</v>
      </c>
      <c r="I96" s="150">
        <v>792693</v>
      </c>
      <c r="J96" s="150"/>
      <c r="K96" s="150"/>
      <c r="L96" s="150"/>
      <c r="M96" s="150"/>
      <c r="N96" s="150"/>
      <c r="O96" s="150"/>
      <c r="P96" s="150"/>
      <c r="Q96" s="150">
        <f>C96+D96+E96</f>
        <v>2303296</v>
      </c>
      <c r="R96" s="150">
        <f>F96+G96+H96</f>
        <v>2335697</v>
      </c>
      <c r="S96" s="169">
        <f>I96/I70-1</f>
        <v>4.824592143177342E-2</v>
      </c>
      <c r="T96" s="150"/>
      <c r="U96" s="150"/>
    </row>
    <row r="97" spans="1:21" ht="15">
      <c r="A97" s="150"/>
      <c r="B97" s="150" t="s">
        <v>497</v>
      </c>
      <c r="D97" s="150"/>
      <c r="E97" s="150"/>
      <c r="F97" s="150"/>
      <c r="G97" s="150"/>
      <c r="H97" s="150"/>
      <c r="I97" s="150"/>
      <c r="J97" s="150"/>
      <c r="K97" s="150"/>
      <c r="L97" s="150"/>
      <c r="M97" s="150"/>
      <c r="N97" s="150"/>
      <c r="O97" s="150"/>
      <c r="P97" s="150"/>
      <c r="Q97" s="170">
        <f>Q96/Q70-1</f>
        <v>3.877145770560686E-2</v>
      </c>
      <c r="R97" s="170">
        <f>R96/R70-1</f>
        <v>4.494705242860908E-2</v>
      </c>
      <c r="S97" s="150"/>
      <c r="T97" s="150"/>
      <c r="U97" s="150"/>
    </row>
    <row r="98" spans="1:21" ht="15">
      <c r="B98" s="150" t="s">
        <v>498</v>
      </c>
    </row>
    <row r="99" spans="1:21" ht="15">
      <c r="B99" s="150" t="s">
        <v>499</v>
      </c>
      <c r="Q99" s="176"/>
    </row>
    <row r="100" spans="1:21" ht="15">
      <c r="B100" s="150" t="s">
        <v>500</v>
      </c>
    </row>
    <row r="101" spans="1:21" ht="15">
      <c r="B101" s="150" t="s">
        <v>502</v>
      </c>
    </row>
    <row r="102" spans="1:21" ht="15">
      <c r="B102" s="150" t="s">
        <v>503</v>
      </c>
    </row>
    <row r="103" spans="1:21" ht="15">
      <c r="B103" s="150" t="s">
        <v>504</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財務諸表</vt:lpstr>
      <vt:lpstr>251Q</vt:lpstr>
      <vt:lpstr>243Q</vt:lpstr>
      <vt:lpstr>メモ</vt:lpstr>
      <vt:lpstr>モデル(百万円)</vt:lpstr>
      <vt:lpstr>販管費・減価償却費</vt:lpstr>
      <vt:lpstr>モビリティ事業利用料</vt:lpstr>
      <vt:lpstr>海外</vt:lpstr>
      <vt:lpstr>駐車場件数・台数</vt:lpstr>
      <vt:lpstr>リンク集</vt:lpstr>
      <vt:lpstr>業績予想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KxShare</dc:creator>
  <cp:lastModifiedBy>航平 塩谷</cp:lastModifiedBy>
  <dcterms:created xsi:type="dcterms:W3CDTF">2021-10-29T14:40:33Z</dcterms:created>
  <dcterms:modified xsi:type="dcterms:W3CDTF">2025-04-27T08:22:20Z</dcterms:modified>
</cp:coreProperties>
</file>