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 Tool\reports\"/>
    </mc:Choice>
  </mc:AlternateContent>
  <xr:revisionPtr revIDLastSave="1" documentId="1B368A152BFC8D1CD8261BA12FD7EFBE18D6FAA9" xr6:coauthVersionLast="28" xr6:coauthVersionMax="28" xr10:uidLastSave="{867DD531-C242-43C2-A989-424903D01364}"/>
  <bookViews>
    <workbookView xWindow="0" yWindow="852" windowWidth="12120" windowHeight="8232" tabRatio="851" xr2:uid="{00000000-000D-0000-FFFF-FFFF00000000}"/>
  </bookViews>
  <sheets>
    <sheet name="Water Analysis" sheetId="6" r:id="rId1"/>
  </sheets>
  <definedNames>
    <definedName name="_xlnm.Print_Area" localSheetId="0">'Water Analysis'!$A$1:$J$40</definedName>
  </definedNames>
  <calcPr calcId="171027"/>
</workbook>
</file>

<file path=xl/calcChain.xml><?xml version="1.0" encoding="utf-8"?>
<calcChain xmlns="http://schemas.openxmlformats.org/spreadsheetml/2006/main">
  <c r="H13" i="6" l="1"/>
  <c r="C11" i="6"/>
  <c r="C27" i="6"/>
  <c r="E19" i="6"/>
  <c r="H27" i="6"/>
  <c r="E20" i="6"/>
  <c r="E21" i="6"/>
  <c r="E22" i="6"/>
  <c r="E23" i="6"/>
  <c r="E24" i="6"/>
  <c r="E25" i="6"/>
  <c r="E26" i="6"/>
  <c r="J19" i="6"/>
  <c r="J20" i="6"/>
  <c r="J21" i="6"/>
  <c r="J22" i="6"/>
  <c r="H39" i="6"/>
  <c r="H9" i="6"/>
  <c r="J27" i="6" l="1"/>
  <c r="H10" i="6"/>
  <c r="E27" i="6"/>
  <c r="G28" i="6" s="1"/>
  <c r="L21" i="6"/>
</calcChain>
</file>

<file path=xl/sharedStrings.xml><?xml version="1.0" encoding="utf-8"?>
<sst xmlns="http://schemas.openxmlformats.org/spreadsheetml/2006/main" count="71" uniqueCount="66">
  <si>
    <t>System Temperature:</t>
  </si>
  <si>
    <t>pH:</t>
  </si>
  <si>
    <t>mg/l</t>
  </si>
  <si>
    <t>Calcium</t>
  </si>
  <si>
    <t>Magnesium</t>
  </si>
  <si>
    <t>Iron</t>
  </si>
  <si>
    <t>g/ccm</t>
  </si>
  <si>
    <t>Barium</t>
  </si>
  <si>
    <t>Sulfate</t>
  </si>
  <si>
    <t>Carbonate</t>
  </si>
  <si>
    <t>Analysis Number:</t>
  </si>
  <si>
    <t>Date Sampled:</t>
  </si>
  <si>
    <t>Date Completed:</t>
  </si>
  <si>
    <t>Specific Gravity:</t>
  </si>
  <si>
    <t>Chloride</t>
  </si>
  <si>
    <t>Analyst</t>
  </si>
  <si>
    <t>Date</t>
  </si>
  <si>
    <t>Temperature (°F)</t>
  </si>
  <si>
    <t>CATIONS</t>
  </si>
  <si>
    <t>System Pressure:</t>
  </si>
  <si>
    <t>psi</t>
  </si>
  <si>
    <t>°F</t>
  </si>
  <si>
    <t>mg/L</t>
  </si>
  <si>
    <t>Total Dissolved Solids:</t>
  </si>
  <si>
    <t>Total Hardness:</t>
  </si>
  <si>
    <t>meq/L</t>
  </si>
  <si>
    <t>ANIONS</t>
  </si>
  <si>
    <t>Total Cations</t>
  </si>
  <si>
    <t>Total Anions</t>
  </si>
  <si>
    <t>Comprehensive Oilfield Water Analysis</t>
  </si>
  <si>
    <t>Density:</t>
  </si>
  <si>
    <t>lbs/gal</t>
  </si>
  <si>
    <t>Resistivity:</t>
  </si>
  <si>
    <t>ohm meter @ 75F</t>
  </si>
  <si>
    <t>SCALE INDEX</t>
  </si>
  <si>
    <t>A positive scaling index indicates scaling.  Calculations are based on a constant pressure of 1000 psi and various temperatures.</t>
  </si>
  <si>
    <t>BRINE COMPOSITION</t>
  </si>
  <si>
    <t>Total Ionic Strength:</t>
  </si>
  <si>
    <t>Chemical Customer:</t>
  </si>
  <si>
    <t>Production Customer:</t>
  </si>
  <si>
    <t>PHYSICAL PROPERTIES</t>
  </si>
  <si>
    <t>Manganese</t>
  </si>
  <si>
    <t>Potassium</t>
  </si>
  <si>
    <t xml:space="preserve">Sodium </t>
  </si>
  <si>
    <t>Strontium</t>
  </si>
  <si>
    <t>Ionic Balance</t>
  </si>
  <si>
    <t>Concentration</t>
  </si>
  <si>
    <r>
      <t>Dissolved H</t>
    </r>
    <r>
      <rPr>
        <vertAlign val="subscript"/>
        <sz val="8"/>
        <rFont val="Tahoma"/>
        <family val="2"/>
      </rPr>
      <t>2</t>
    </r>
    <r>
      <rPr>
        <sz val="8"/>
        <rFont val="Tahoma"/>
        <family val="2"/>
      </rPr>
      <t>S:</t>
    </r>
  </si>
  <si>
    <r>
      <t>Dissolved CO</t>
    </r>
    <r>
      <rPr>
        <vertAlign val="subscript"/>
        <sz val="8"/>
        <rFont val="Tahoma"/>
        <family val="2"/>
      </rPr>
      <t>2</t>
    </r>
    <r>
      <rPr>
        <sz val="8"/>
        <rFont val="Tahoma"/>
        <family val="2"/>
      </rPr>
      <t>:</t>
    </r>
  </si>
  <si>
    <r>
      <t>CaCO</t>
    </r>
    <r>
      <rPr>
        <b/>
        <vertAlign val="subscript"/>
        <sz val="9"/>
        <rFont val="Tahoma"/>
        <family val="2"/>
      </rPr>
      <t>3</t>
    </r>
  </si>
  <si>
    <r>
      <t>CaSO</t>
    </r>
    <r>
      <rPr>
        <b/>
        <vertAlign val="subscript"/>
        <sz val="9"/>
        <rFont val="Tahoma"/>
        <family val="2"/>
      </rPr>
      <t>4</t>
    </r>
  </si>
  <si>
    <r>
      <t>BaSO</t>
    </r>
    <r>
      <rPr>
        <b/>
        <vertAlign val="subscript"/>
        <sz val="9"/>
        <rFont val="Tahoma"/>
        <family val="2"/>
      </rPr>
      <t>4</t>
    </r>
  </si>
  <si>
    <r>
      <t>SrSO</t>
    </r>
    <r>
      <rPr>
        <b/>
        <vertAlign val="subscript"/>
        <sz val="9"/>
        <rFont val="Tahoma"/>
        <family val="2"/>
      </rPr>
      <t>4</t>
    </r>
  </si>
  <si>
    <t>BOPD:</t>
  </si>
  <si>
    <t>BWPD:</t>
  </si>
  <si>
    <t>Date Received:</t>
  </si>
  <si>
    <t>Lease/Field:</t>
  </si>
  <si>
    <t>Well/Sample Point:</t>
  </si>
  <si>
    <t>ppm</t>
  </si>
  <si>
    <t>Jeff Pflieger</t>
  </si>
  <si>
    <t>Pine Island Chemical</t>
  </si>
  <si>
    <t>Petro Quest</t>
  </si>
  <si>
    <t>Carthage</t>
  </si>
  <si>
    <t>AE Carrol #1 (Separator)</t>
  </si>
  <si>
    <t>(Field)</t>
  </si>
  <si>
    <r>
      <t xml:space="preserve">Bicarbonate </t>
    </r>
    <r>
      <rPr>
        <i/>
        <sz val="9"/>
        <rFont val="Tahoma"/>
        <family val="2"/>
      </rPr>
      <t>(Field)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</si>
</sst>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#,##0.0"/>
    <numFmt numFmtId="167" formatCode="[$-409]mmmm\ d\,\ yyyy;@"/>
    <numFmt numFmtId="168" formatCode="0.000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Bradley Hand ITC"/>
      <family val="4"/>
    </font>
    <font>
      <sz val="9"/>
      <name val="Arial"/>
      <family val="2"/>
    </font>
    <font>
      <sz val="9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i/>
      <sz val="9"/>
      <name val="Tahoma"/>
      <family val="2"/>
    </font>
    <font>
      <sz val="8"/>
      <name val="Tahoma"/>
      <family val="2"/>
    </font>
    <font>
      <vertAlign val="subscript"/>
      <sz val="8"/>
      <name val="Tahoma"/>
      <family val="2"/>
    </font>
    <font>
      <i/>
      <sz val="8"/>
      <name val="Tahoma"/>
      <family val="2"/>
    </font>
    <font>
      <sz val="9"/>
      <color indexed="9"/>
      <name val="Tahoma"/>
      <family val="2"/>
    </font>
    <font>
      <b/>
      <i/>
      <sz val="9"/>
      <name val="Tahoma"/>
      <family val="2"/>
    </font>
    <font>
      <b/>
      <i/>
      <sz val="9"/>
      <color indexed="9"/>
      <name val="Tahoma"/>
      <family val="2"/>
    </font>
    <font>
      <b/>
      <vertAlign val="subscript"/>
      <sz val="9"/>
      <name val="Tahoma"/>
      <family val="2"/>
    </font>
    <font>
      <b/>
      <sz val="10"/>
      <name val="Tahoma"/>
      <family val="2"/>
    </font>
    <font>
      <i/>
      <sz val="9"/>
      <color indexed="22"/>
      <name val="Tahoma"/>
      <family val="2"/>
    </font>
    <font>
      <b/>
      <i/>
      <sz val="9"/>
      <color indexed="22"/>
      <name val="Tahoma"/>
      <family val="2"/>
    </font>
    <font>
      <i/>
      <sz val="7.75"/>
      <name val="Tahoma"/>
      <family val="2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0" fontId="6" fillId="0" borderId="1" xfId="0" applyFont="1" applyBorder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/>
    <xf numFmtId="3" fontId="6" fillId="0" borderId="1" xfId="0" applyNumberFormat="1" applyFont="1" applyBorder="1"/>
    <xf numFmtId="2" fontId="6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9" fillId="0" borderId="0" xfId="0" applyFont="1" applyBorder="1"/>
    <xf numFmtId="3" fontId="6" fillId="0" borderId="0" xfId="1" applyNumberFormat="1" applyFont="1" applyBorder="1"/>
    <xf numFmtId="168" fontId="6" fillId="0" borderId="0" xfId="0" applyNumberFormat="1" applyFont="1" applyBorder="1" applyAlignment="1">
      <alignment horizontal="right"/>
    </xf>
    <xf numFmtId="0" fontId="9" fillId="0" borderId="0" xfId="0" applyFont="1" applyBorder="1" applyAlignment="1"/>
    <xf numFmtId="0" fontId="6" fillId="0" borderId="0" xfId="0" applyFont="1" applyBorder="1" applyAlignment="1">
      <alignment horizontal="right"/>
    </xf>
    <xf numFmtId="0" fontId="8" fillId="0" borderId="0" xfId="0" applyFont="1" applyBorder="1"/>
    <xf numFmtId="168" fontId="6" fillId="0" borderId="0" xfId="1" applyNumberFormat="1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9" fillId="0" borderId="2" xfId="0" applyFont="1" applyBorder="1" applyAlignment="1"/>
    <xf numFmtId="168" fontId="6" fillId="0" borderId="2" xfId="1" applyNumberFormat="1" applyFont="1" applyBorder="1" applyAlignment="1">
      <alignment horizontal="right"/>
    </xf>
    <xf numFmtId="0" fontId="6" fillId="0" borderId="1" xfId="0" applyFont="1" applyBorder="1" applyAlignment="1"/>
    <xf numFmtId="2" fontId="6" fillId="0" borderId="0" xfId="0" applyNumberFormat="1" applyFont="1" applyBorder="1"/>
    <xf numFmtId="0" fontId="7" fillId="0" borderId="0" xfId="0" applyFont="1"/>
    <xf numFmtId="165" fontId="6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0" applyFont="1" applyFill="1"/>
    <xf numFmtId="166" fontId="12" fillId="0" borderId="0" xfId="0" applyNumberFormat="1" applyFont="1"/>
    <xf numFmtId="4" fontId="12" fillId="0" borderId="0" xfId="0" applyNumberFormat="1" applyFont="1" applyBorder="1"/>
    <xf numFmtId="4" fontId="6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left" indent="1"/>
    </xf>
    <xf numFmtId="1" fontId="12" fillId="0" borderId="2" xfId="0" applyNumberFormat="1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7" fillId="0" borderId="0" xfId="0" applyNumberFormat="1" applyFont="1" applyBorder="1"/>
    <xf numFmtId="3" fontId="9" fillId="0" borderId="2" xfId="0" applyNumberFormat="1" applyFont="1" applyBorder="1"/>
    <xf numFmtId="0" fontId="9" fillId="0" borderId="2" xfId="0" applyFont="1" applyBorder="1" applyAlignment="1">
      <alignment horizontal="left"/>
    </xf>
    <xf numFmtId="2" fontId="6" fillId="0" borderId="3" xfId="1" applyNumberFormat="1" applyFont="1" applyBorder="1" applyAlignment="1">
      <alignment horizontal="center"/>
    </xf>
    <xf numFmtId="1" fontId="6" fillId="0" borderId="0" xfId="0" applyNumberFormat="1" applyFont="1" applyBorder="1"/>
    <xf numFmtId="0" fontId="6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2" fontId="6" fillId="0" borderId="4" xfId="1" applyNumberFormat="1" applyFont="1" applyBorder="1" applyAlignment="1">
      <alignment horizontal="center"/>
    </xf>
    <xf numFmtId="2" fontId="6" fillId="0" borderId="5" xfId="1" applyNumberFormat="1" applyFont="1" applyBorder="1" applyAlignment="1">
      <alignment horizontal="center"/>
    </xf>
    <xf numFmtId="2" fontId="6" fillId="0" borderId="6" xfId="1" applyNumberFormat="1" applyFont="1" applyBorder="1" applyAlignment="1">
      <alignment horizontal="center"/>
    </xf>
    <xf numFmtId="2" fontId="6" fillId="0" borderId="3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167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shrinkToFit="1"/>
    </xf>
    <xf numFmtId="0" fontId="6" fillId="0" borderId="1" xfId="0" applyFont="1" applyBorder="1" applyAlignment="1">
      <alignment horizontal="center"/>
    </xf>
    <xf numFmtId="3" fontId="13" fillId="0" borderId="0" xfId="1" applyNumberFormat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6" fillId="0" borderId="0" xfId="1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 shrinkToFit="1"/>
    </xf>
    <xf numFmtId="0" fontId="8" fillId="0" borderId="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2" fontId="6" fillId="0" borderId="0" xfId="1" applyNumberFormat="1" applyFont="1" applyBorder="1" applyAlignment="1">
      <alignment horizontal="left"/>
    </xf>
    <xf numFmtId="15" fontId="6" fillId="0" borderId="0" xfId="0" applyNumberFormat="1" applyFont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164" fontId="13" fillId="0" borderId="0" xfId="1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6" fillId="0" borderId="2" xfId="1" applyNumberFormat="1" applyFont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7" fillId="2" borderId="3" xfId="0" applyFont="1" applyFill="1" applyBorder="1" applyAlignment="1" applyProtection="1">
      <alignment horizontal="center"/>
      <protection locked="0"/>
    </xf>
    <xf numFmtId="0" fontId="16" fillId="0" borderId="6" xfId="0" applyFont="1" applyBorder="1" applyAlignment="1">
      <alignment horizontal="center"/>
    </xf>
    <xf numFmtId="0" fontId="19" fillId="0" borderId="0" xfId="0" applyFont="1" applyBorder="1" applyAlignment="1">
      <alignment horizontal="center" wrapText="1"/>
    </xf>
    <xf numFmtId="0" fontId="20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466725</xdr:colOff>
      <xdr:row>1</xdr:row>
      <xdr:rowOff>228600</xdr:rowOff>
    </xdr:to>
    <xdr:pic>
      <xdr:nvPicPr>
        <xdr:cNvPr id="114901" name="Picture 1">
          <a:extLst>
            <a:ext uri="{FF2B5EF4-FFF2-40B4-BE49-F238E27FC236}">
              <a16:creationId xmlns:a16="http://schemas.microsoft.com/office/drawing/2014/main" id="{00000000-0008-0000-0000-0000D5C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7621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zoomScaleNormal="100" workbookViewId="0">
      <selection activeCell="D1" sqref="D1"/>
    </sheetView>
  </sheetViews>
  <sheetFormatPr defaultColWidth="9.109375" defaultRowHeight="11.4"/>
  <cols>
    <col min="1" max="1" width="9.109375" style="1"/>
    <col min="2" max="2" width="10.33203125" style="2" customWidth="1"/>
    <col min="3" max="3" width="7.88671875" style="2" customWidth="1"/>
    <col min="4" max="4" width="6.88671875" style="2" bestFit="1" customWidth="1"/>
    <col min="5" max="5" width="10.6640625" style="2" customWidth="1"/>
    <col min="6" max="6" width="4.6640625" style="2" customWidth="1"/>
    <col min="7" max="7" width="16.5546875" style="2" bestFit="1" customWidth="1"/>
    <col min="8" max="8" width="7.44140625" style="2" customWidth="1"/>
    <col min="9" max="9" width="3.5546875" style="2" customWidth="1"/>
    <col min="10" max="10" width="7.5546875" style="2" customWidth="1"/>
    <col min="11" max="16384" width="9.109375" style="1"/>
  </cols>
  <sheetData>
    <row r="1" spans="1:18" s="3" customFormat="1" ht="18.75" customHeight="1">
      <c r="A1" s="53"/>
      <c r="B1" s="53"/>
      <c r="C1" s="53"/>
      <c r="D1" s="96" t="s">
        <v>29</v>
      </c>
      <c r="E1" s="96"/>
      <c r="F1" s="96"/>
      <c r="G1" s="96"/>
      <c r="H1" s="96"/>
      <c r="I1" s="96"/>
      <c r="J1" s="96"/>
      <c r="K1" s="4"/>
    </row>
    <row r="2" spans="1:18" s="3" customFormat="1" ht="18.75" customHeight="1">
      <c r="A2" s="53"/>
      <c r="B2" s="53"/>
      <c r="C2" s="53"/>
      <c r="D2" s="96"/>
      <c r="E2" s="96"/>
      <c r="F2" s="96"/>
      <c r="G2" s="96"/>
      <c r="H2" s="96"/>
      <c r="I2" s="96"/>
      <c r="J2" s="96"/>
      <c r="K2" s="4"/>
    </row>
    <row r="3" spans="1:18" s="3" customFormat="1" ht="21" customHeight="1">
      <c r="A3" s="53"/>
      <c r="B3" s="53"/>
      <c r="C3" s="53"/>
      <c r="D3" s="53"/>
      <c r="E3" s="53"/>
      <c r="F3" s="53"/>
      <c r="G3" s="53"/>
      <c r="H3" s="53"/>
      <c r="I3" s="53"/>
      <c r="J3" s="53"/>
    </row>
    <row r="4" spans="1:18" s="3" customFormat="1" ht="18" customHeight="1">
      <c r="A4" s="78" t="s">
        <v>38</v>
      </c>
      <c r="B4" s="78"/>
      <c r="C4" s="78" t="s">
        <v>60</v>
      </c>
      <c r="D4" s="78"/>
      <c r="E4" s="78"/>
      <c r="F4" s="78"/>
      <c r="G4" s="5" t="s">
        <v>10</v>
      </c>
      <c r="H4" s="78">
        <v>58475</v>
      </c>
      <c r="I4" s="78"/>
      <c r="J4" s="78"/>
      <c r="K4" s="4"/>
    </row>
    <row r="5" spans="1:18" s="3" customFormat="1" ht="18" customHeight="1">
      <c r="A5" s="82" t="s">
        <v>39</v>
      </c>
      <c r="B5" s="82"/>
      <c r="C5" s="79" t="s">
        <v>61</v>
      </c>
      <c r="D5" s="79"/>
      <c r="E5" s="79"/>
      <c r="F5" s="79"/>
      <c r="G5" s="4" t="s">
        <v>11</v>
      </c>
      <c r="H5" s="83">
        <v>43144</v>
      </c>
      <c r="I5" s="83"/>
      <c r="J5" s="83"/>
      <c r="K5" s="4"/>
    </row>
    <row r="6" spans="1:18" s="3" customFormat="1" ht="18" customHeight="1">
      <c r="A6" s="82" t="s">
        <v>56</v>
      </c>
      <c r="B6" s="82"/>
      <c r="C6" s="79" t="s">
        <v>62</v>
      </c>
      <c r="D6" s="79"/>
      <c r="E6" s="79"/>
      <c r="F6" s="79"/>
      <c r="G6" s="4" t="s">
        <v>55</v>
      </c>
      <c r="H6" s="83">
        <v>43157</v>
      </c>
      <c r="I6" s="83"/>
      <c r="J6" s="83"/>
      <c r="K6" s="4"/>
    </row>
    <row r="7" spans="1:18" s="3" customFormat="1" ht="18" customHeight="1">
      <c r="A7" s="61" t="s">
        <v>57</v>
      </c>
      <c r="B7" s="61"/>
      <c r="C7" s="69" t="s">
        <v>63</v>
      </c>
      <c r="D7" s="69"/>
      <c r="E7" s="69"/>
      <c r="F7" s="69"/>
      <c r="G7" s="7" t="s">
        <v>12</v>
      </c>
      <c r="H7" s="68">
        <v>43161</v>
      </c>
      <c r="I7" s="68"/>
      <c r="J7" s="68"/>
      <c r="K7" s="4"/>
    </row>
    <row r="8" spans="1:18" s="3" customFormat="1" ht="19.5" customHeight="1">
      <c r="A8" s="67" t="s">
        <v>40</v>
      </c>
      <c r="B8" s="67"/>
      <c r="C8" s="67"/>
      <c r="D8" s="67"/>
      <c r="E8" s="67"/>
      <c r="F8" s="67"/>
      <c r="G8" s="67"/>
      <c r="H8" s="67"/>
      <c r="I8" s="67"/>
      <c r="J8" s="67"/>
      <c r="K8" s="8"/>
      <c r="L8" s="6"/>
    </row>
    <row r="9" spans="1:18" s="3" customFormat="1" ht="18" customHeight="1">
      <c r="A9" s="78" t="s">
        <v>1</v>
      </c>
      <c r="B9" s="78"/>
      <c r="C9" s="52">
        <v>5</v>
      </c>
      <c r="D9" s="9" t="s">
        <v>64</v>
      </c>
      <c r="E9" s="70"/>
      <c r="F9" s="70"/>
      <c r="G9" s="10" t="s">
        <v>24</v>
      </c>
      <c r="H9" s="11">
        <f>(C20*2.5)+(C22*4.115)</f>
        <v>40417.370000000003</v>
      </c>
      <c r="I9" s="76" t="s">
        <v>2</v>
      </c>
      <c r="J9" s="76"/>
      <c r="K9" s="8"/>
      <c r="L9" s="6"/>
    </row>
    <row r="10" spans="1:18" s="3" customFormat="1" ht="18" customHeight="1">
      <c r="A10" s="79" t="s">
        <v>30</v>
      </c>
      <c r="B10" s="79"/>
      <c r="C10" s="12">
        <v>9.3064</v>
      </c>
      <c r="D10" s="13" t="s">
        <v>31</v>
      </c>
      <c r="E10" s="66"/>
      <c r="F10" s="66"/>
      <c r="G10" s="14" t="s">
        <v>23</v>
      </c>
      <c r="H10" s="15">
        <f>C27+H27</f>
        <v>165412.44</v>
      </c>
      <c r="I10" s="77" t="s">
        <v>2</v>
      </c>
      <c r="J10" s="77"/>
      <c r="K10" s="8"/>
      <c r="L10" s="6"/>
    </row>
    <row r="11" spans="1:18" s="3" customFormat="1" ht="18" customHeight="1">
      <c r="A11" s="79" t="s">
        <v>13</v>
      </c>
      <c r="B11" s="79"/>
      <c r="C11" s="16">
        <f>C10/8.345</f>
        <v>1.1152067106051526</v>
      </c>
      <c r="D11" s="13" t="s">
        <v>6</v>
      </c>
      <c r="E11" s="66"/>
      <c r="F11" s="66"/>
      <c r="G11" s="17" t="s">
        <v>47</v>
      </c>
      <c r="H11" s="51">
        <v>1</v>
      </c>
      <c r="I11" s="77" t="s">
        <v>58</v>
      </c>
      <c r="J11" s="77"/>
      <c r="K11" s="8"/>
      <c r="L11" s="6"/>
    </row>
    <row r="12" spans="1:18" s="3" customFormat="1" ht="18" customHeight="1">
      <c r="A12" s="79" t="s">
        <v>0</v>
      </c>
      <c r="B12" s="79"/>
      <c r="C12" s="18">
        <v>98</v>
      </c>
      <c r="D12" s="13" t="s">
        <v>21</v>
      </c>
      <c r="E12" s="66"/>
      <c r="F12" s="66"/>
      <c r="G12" s="17" t="s">
        <v>48</v>
      </c>
      <c r="H12" s="15"/>
      <c r="I12" s="77" t="s">
        <v>58</v>
      </c>
      <c r="J12" s="77"/>
      <c r="K12" s="4"/>
    </row>
    <row r="13" spans="1:18" s="3" customFormat="1" ht="18" customHeight="1">
      <c r="A13" s="79" t="s">
        <v>19</v>
      </c>
      <c r="B13" s="79"/>
      <c r="C13" s="18"/>
      <c r="D13" s="19" t="s">
        <v>20</v>
      </c>
      <c r="E13" s="66"/>
      <c r="F13" s="66"/>
      <c r="G13" s="17" t="s">
        <v>37</v>
      </c>
      <c r="H13" s="20">
        <f>((C19*1.4564)+(C20*4.9903)+(C21*3.5831)+(C22*8.2288)+(C23*3.6405)+(C24*1.2789)+(C25*2.1749)+(C26*2.2826)+(H19*1.4104)+(H20*3.3329)+(H21*0.8195)+(H22*2.0821))*0.00001</f>
        <v>3.2630282386000009</v>
      </c>
      <c r="I13" s="81"/>
      <c r="J13" s="81"/>
      <c r="K13" s="4"/>
      <c r="M13" s="21"/>
      <c r="N13" s="22"/>
    </row>
    <row r="14" spans="1:18" s="3" customFormat="1" ht="18" customHeight="1">
      <c r="A14" s="23" t="s">
        <v>53</v>
      </c>
      <c r="B14" s="49"/>
      <c r="C14" s="48" t="s">
        <v>54</v>
      </c>
      <c r="D14" s="49"/>
      <c r="E14" s="63"/>
      <c r="F14" s="63"/>
      <c r="G14" s="23" t="s">
        <v>32</v>
      </c>
      <c r="H14" s="24"/>
      <c r="I14" s="75" t="s">
        <v>33</v>
      </c>
      <c r="J14" s="75"/>
      <c r="K14" s="4"/>
      <c r="M14" s="21"/>
      <c r="N14" s="22"/>
    </row>
    <row r="15" spans="1:18" s="3" customFormat="1" ht="21" customHeight="1">
      <c r="A15" s="67" t="s">
        <v>36</v>
      </c>
      <c r="B15" s="67"/>
      <c r="C15" s="67"/>
      <c r="D15" s="67"/>
      <c r="E15" s="67"/>
      <c r="F15" s="67"/>
      <c r="G15" s="67"/>
      <c r="H15" s="67"/>
      <c r="I15" s="67"/>
      <c r="J15" s="67"/>
      <c r="K15" s="4"/>
    </row>
    <row r="16" spans="1:18" s="3" customFormat="1">
      <c r="A16" s="65" t="s">
        <v>18</v>
      </c>
      <c r="B16" s="65"/>
      <c r="C16" s="65"/>
      <c r="D16" s="65"/>
      <c r="E16" s="25"/>
      <c r="F16" s="25"/>
      <c r="G16" s="65" t="s">
        <v>26</v>
      </c>
      <c r="H16" s="65"/>
      <c r="I16" s="65"/>
      <c r="J16" s="65"/>
      <c r="K16" s="26"/>
      <c r="L16" s="27"/>
      <c r="Q16" s="28"/>
      <c r="R16" s="4"/>
    </row>
    <row r="17" spans="1:18" s="3" customFormat="1">
      <c r="A17" s="64"/>
      <c r="B17" s="64"/>
      <c r="C17" s="64" t="s">
        <v>46</v>
      </c>
      <c r="D17" s="64"/>
      <c r="E17" s="64"/>
      <c r="F17" s="30"/>
      <c r="G17" s="29"/>
      <c r="H17" s="64" t="s">
        <v>46</v>
      </c>
      <c r="I17" s="64"/>
      <c r="J17" s="64"/>
      <c r="K17" s="26"/>
      <c r="L17" s="27"/>
      <c r="Q17" s="28"/>
      <c r="R17" s="4"/>
    </row>
    <row r="18" spans="1:18" s="3" customFormat="1">
      <c r="A18" s="66"/>
      <c r="B18" s="66"/>
      <c r="C18" s="80" t="s">
        <v>22</v>
      </c>
      <c r="D18" s="80"/>
      <c r="E18" s="44" t="s">
        <v>25</v>
      </c>
      <c r="F18" s="32"/>
      <c r="G18" s="31"/>
      <c r="H18" s="80" t="s">
        <v>22</v>
      </c>
      <c r="I18" s="80"/>
      <c r="J18" s="44" t="s">
        <v>25</v>
      </c>
      <c r="K18" s="26"/>
      <c r="L18" s="27"/>
      <c r="Q18" s="28"/>
      <c r="R18" s="4"/>
    </row>
    <row r="19" spans="1:18" s="3" customFormat="1" ht="18.75" customHeight="1">
      <c r="A19" s="66" t="s">
        <v>7</v>
      </c>
      <c r="B19" s="66"/>
      <c r="C19" s="59">
        <v>428</v>
      </c>
      <c r="D19" s="59"/>
      <c r="E19" s="45">
        <f>C19/137.3*2</f>
        <v>6.2345229424617621</v>
      </c>
      <c r="F19" s="33"/>
      <c r="G19" s="31" t="s">
        <v>14</v>
      </c>
      <c r="H19" s="59">
        <v>105116</v>
      </c>
      <c r="I19" s="59"/>
      <c r="J19" s="45">
        <f>H19/35.5</f>
        <v>2961.0140845070423</v>
      </c>
      <c r="K19" s="26"/>
      <c r="L19" s="27"/>
      <c r="M19" s="34"/>
      <c r="N19" s="35"/>
      <c r="Q19" s="28"/>
      <c r="R19" s="4"/>
    </row>
    <row r="20" spans="1:18" s="3" customFormat="1" ht="18.75" customHeight="1">
      <c r="A20" s="66" t="s">
        <v>3</v>
      </c>
      <c r="B20" s="66"/>
      <c r="C20" s="59">
        <v>13800</v>
      </c>
      <c r="D20" s="59"/>
      <c r="E20" s="45">
        <f>C20/40.1*2</f>
        <v>688.27930174563585</v>
      </c>
      <c r="F20" s="33"/>
      <c r="G20" s="31" t="s">
        <v>9</v>
      </c>
      <c r="H20" s="59">
        <v>0</v>
      </c>
      <c r="I20" s="59"/>
      <c r="J20" s="45">
        <f>H20/60</f>
        <v>0</v>
      </c>
      <c r="K20" s="26"/>
      <c r="L20" s="27"/>
      <c r="M20" s="34"/>
      <c r="N20" s="34"/>
    </row>
    <row r="21" spans="1:18" s="3" customFormat="1" ht="18.75" customHeight="1">
      <c r="A21" s="66" t="s">
        <v>5</v>
      </c>
      <c r="B21" s="66"/>
      <c r="C21" s="59">
        <v>396.8</v>
      </c>
      <c r="D21" s="59"/>
      <c r="E21" s="45">
        <f>C21/55.8*2</f>
        <v>14.222222222222223</v>
      </c>
      <c r="F21" s="33"/>
      <c r="G21" s="31" t="s">
        <v>65</v>
      </c>
      <c r="H21" s="74">
        <v>119</v>
      </c>
      <c r="I21" s="74"/>
      <c r="J21" s="45">
        <f>H21/61</f>
        <v>1.9508196721311475</v>
      </c>
      <c r="K21" s="4"/>
      <c r="L21" s="36">
        <f>E19+E20+E21+E22</f>
        <v>827.08995637534042</v>
      </c>
      <c r="M21" s="34"/>
      <c r="N21" s="34"/>
    </row>
    <row r="22" spans="1:18" s="3" customFormat="1" ht="18.75" customHeight="1">
      <c r="A22" s="66" t="s">
        <v>4</v>
      </c>
      <c r="B22" s="66"/>
      <c r="C22" s="59">
        <v>1438</v>
      </c>
      <c r="D22" s="59"/>
      <c r="E22" s="45">
        <f>C22/24.3*2</f>
        <v>118.35390946502058</v>
      </c>
      <c r="F22" s="33"/>
      <c r="G22" s="31" t="s">
        <v>8</v>
      </c>
      <c r="H22" s="59">
        <v>100</v>
      </c>
      <c r="I22" s="59"/>
      <c r="J22" s="45">
        <f>(H22/96)*2</f>
        <v>2.0833333333333335</v>
      </c>
      <c r="K22" s="37"/>
      <c r="L22" s="27"/>
      <c r="M22" s="34"/>
      <c r="N22" s="34"/>
      <c r="R22" s="4"/>
    </row>
    <row r="23" spans="1:18" s="3" customFormat="1" ht="18.75" customHeight="1">
      <c r="A23" s="66" t="s">
        <v>41</v>
      </c>
      <c r="B23" s="66"/>
      <c r="C23" s="60">
        <v>7.24</v>
      </c>
      <c r="D23" s="60"/>
      <c r="E23" s="45">
        <f>C23/54.9*2</f>
        <v>0.26375227686703095</v>
      </c>
      <c r="F23" s="33"/>
      <c r="G23" s="31"/>
      <c r="H23" s="66"/>
      <c r="I23" s="66"/>
      <c r="J23" s="47"/>
      <c r="K23" s="28"/>
      <c r="L23" s="27"/>
      <c r="M23" s="34"/>
      <c r="N23" s="34"/>
    </row>
    <row r="24" spans="1:18" s="3" customFormat="1" ht="18.75" customHeight="1">
      <c r="A24" s="58" t="s">
        <v>42</v>
      </c>
      <c r="B24" s="58"/>
      <c r="C24" s="73">
        <v>981.4</v>
      </c>
      <c r="D24" s="73"/>
      <c r="E24" s="45">
        <f>C24/39.1*1</f>
        <v>25.099744245524295</v>
      </c>
      <c r="F24" s="33"/>
      <c r="G24" s="38"/>
      <c r="H24" s="73"/>
      <c r="I24" s="73"/>
      <c r="J24" s="45"/>
      <c r="K24" s="26"/>
      <c r="L24" s="27"/>
      <c r="Q24" s="28"/>
      <c r="R24" s="4"/>
    </row>
    <row r="25" spans="1:18" s="3" customFormat="1" ht="18.75" customHeight="1">
      <c r="A25" s="58" t="s">
        <v>43</v>
      </c>
      <c r="B25" s="58"/>
      <c r="C25" s="73">
        <v>41740</v>
      </c>
      <c r="D25" s="73"/>
      <c r="E25" s="45">
        <f>C25/23</f>
        <v>1814.7826086956522</v>
      </c>
      <c r="F25" s="33"/>
      <c r="G25" s="38"/>
      <c r="H25" s="73"/>
      <c r="I25" s="73"/>
      <c r="J25" s="45"/>
      <c r="K25" s="26"/>
      <c r="L25" s="27"/>
      <c r="Q25" s="28"/>
      <c r="R25" s="4"/>
    </row>
    <row r="26" spans="1:18" s="3" customFormat="1" ht="18.75" customHeight="1">
      <c r="A26" s="58" t="s">
        <v>44</v>
      </c>
      <c r="B26" s="58"/>
      <c r="C26" s="73">
        <v>1286</v>
      </c>
      <c r="D26" s="73"/>
      <c r="E26" s="45">
        <f>C26/87.6</f>
        <v>14.680365296803654</v>
      </c>
      <c r="F26" s="33"/>
      <c r="G26" s="38"/>
      <c r="H26" s="73"/>
      <c r="I26" s="73"/>
      <c r="J26" s="45"/>
      <c r="K26" s="26"/>
      <c r="L26" s="27"/>
      <c r="Q26" s="28"/>
      <c r="R26" s="4"/>
    </row>
    <row r="27" spans="1:18" s="3" customFormat="1" ht="18.75" customHeight="1">
      <c r="A27" s="84" t="s">
        <v>27</v>
      </c>
      <c r="B27" s="84"/>
      <c r="C27" s="71">
        <f>SUM(C19:D26)</f>
        <v>60077.440000000002</v>
      </c>
      <c r="D27" s="71"/>
      <c r="E27" s="46">
        <f>SUM(E19:E26)</f>
        <v>2681.9164268901877</v>
      </c>
      <c r="F27" s="39"/>
      <c r="G27" s="40" t="s">
        <v>28</v>
      </c>
      <c r="H27" s="71">
        <f>SUM(H19:I26)</f>
        <v>105335</v>
      </c>
      <c r="I27" s="71"/>
      <c r="J27" s="46">
        <f>SUM(J19:J26)</f>
        <v>2965.0482375125071</v>
      </c>
      <c r="K27" s="26"/>
      <c r="L27" s="27"/>
      <c r="Q27" s="28"/>
      <c r="R27" s="4"/>
    </row>
    <row r="28" spans="1:18" s="3" customFormat="1" ht="18.75" customHeight="1">
      <c r="A28" s="87"/>
      <c r="B28" s="87"/>
      <c r="C28" s="72"/>
      <c r="D28" s="72"/>
      <c r="E28" s="72" t="s">
        <v>45</v>
      </c>
      <c r="F28" s="72"/>
      <c r="G28" s="41">
        <f>E27/J27</f>
        <v>0.9045102177292571</v>
      </c>
      <c r="H28" s="91"/>
      <c r="I28" s="91"/>
      <c r="J28" s="42"/>
      <c r="K28" s="26"/>
      <c r="L28" s="27"/>
      <c r="Q28" s="28"/>
      <c r="R28" s="4"/>
    </row>
    <row r="29" spans="1:18" s="3" customFormat="1" ht="20.25" customHeight="1">
      <c r="A29" s="94" t="s">
        <v>34</v>
      </c>
      <c r="B29" s="94"/>
      <c r="C29" s="94"/>
      <c r="D29" s="94"/>
      <c r="E29" s="94"/>
      <c r="F29" s="94"/>
      <c r="G29" s="94"/>
      <c r="H29" s="94"/>
      <c r="I29" s="94"/>
      <c r="J29" s="94"/>
    </row>
    <row r="30" spans="1:18" s="3" customFormat="1" ht="16.5" customHeight="1">
      <c r="A30" s="62" t="s">
        <v>17</v>
      </c>
      <c r="B30" s="62"/>
      <c r="C30" s="93" t="s">
        <v>49</v>
      </c>
      <c r="D30" s="93"/>
      <c r="E30" s="85" t="s">
        <v>50</v>
      </c>
      <c r="F30" s="86"/>
      <c r="G30" s="43" t="s">
        <v>51</v>
      </c>
      <c r="H30" s="62" t="s">
        <v>52</v>
      </c>
      <c r="I30" s="62"/>
      <c r="J30" s="62"/>
    </row>
    <row r="31" spans="1:18" s="3" customFormat="1" ht="15.75" customHeight="1">
      <c r="A31" s="88">
        <v>75</v>
      </c>
      <c r="B31" s="88"/>
      <c r="C31" s="57">
        <v>1.83</v>
      </c>
      <c r="D31" s="57"/>
      <c r="E31" s="54">
        <v>-0.96</v>
      </c>
      <c r="F31" s="55"/>
      <c r="G31" s="50">
        <v>2.11</v>
      </c>
      <c r="H31" s="54">
        <v>-0.23</v>
      </c>
      <c r="I31" s="56"/>
      <c r="J31" s="55"/>
    </row>
    <row r="32" spans="1:18" s="3" customFormat="1" ht="15.75" customHeight="1">
      <c r="A32" s="88">
        <v>100</v>
      </c>
      <c r="B32" s="88"/>
      <c r="C32" s="57">
        <v>1.91</v>
      </c>
      <c r="D32" s="57"/>
      <c r="E32" s="54">
        <v>-0.93</v>
      </c>
      <c r="F32" s="55"/>
      <c r="G32" s="50">
        <v>1.95</v>
      </c>
      <c r="H32" s="54">
        <v>-0.21</v>
      </c>
      <c r="I32" s="56"/>
      <c r="J32" s="55"/>
    </row>
    <row r="33" spans="1:10" s="3" customFormat="1" ht="15.75" customHeight="1">
      <c r="A33" s="88">
        <v>125</v>
      </c>
      <c r="B33" s="88"/>
      <c r="C33" s="57">
        <v>1.98</v>
      </c>
      <c r="D33" s="57"/>
      <c r="E33" s="54">
        <v>-0.91</v>
      </c>
      <c r="F33" s="55"/>
      <c r="G33" s="50">
        <v>1.81</v>
      </c>
      <c r="H33" s="54">
        <v>-0.19</v>
      </c>
      <c r="I33" s="56"/>
      <c r="J33" s="55"/>
    </row>
    <row r="34" spans="1:10" s="3" customFormat="1" ht="15.75" customHeight="1">
      <c r="A34" s="88">
        <v>150</v>
      </c>
      <c r="B34" s="88"/>
      <c r="C34" s="57">
        <v>2.06</v>
      </c>
      <c r="D34" s="57"/>
      <c r="E34" s="54">
        <v>-0.89</v>
      </c>
      <c r="F34" s="55"/>
      <c r="G34" s="50">
        <v>1.69</v>
      </c>
      <c r="H34" s="54">
        <v>-0.17</v>
      </c>
      <c r="I34" s="56"/>
      <c r="J34" s="55"/>
    </row>
    <row r="35" spans="1:10" s="3" customFormat="1" ht="15.75" customHeight="1">
      <c r="A35" s="88">
        <v>175</v>
      </c>
      <c r="B35" s="88"/>
      <c r="C35" s="57">
        <v>2.12</v>
      </c>
      <c r="D35" s="57"/>
      <c r="E35" s="54">
        <v>-0.87</v>
      </c>
      <c r="F35" s="55"/>
      <c r="G35" s="50">
        <v>1.59</v>
      </c>
      <c r="H35" s="54">
        <v>-0.14000000000000001</v>
      </c>
      <c r="I35" s="56"/>
      <c r="J35" s="55"/>
    </row>
    <row r="36" spans="1:10" s="3" customFormat="1" ht="15.75" customHeight="1">
      <c r="A36" s="88">
        <v>200</v>
      </c>
      <c r="B36" s="88"/>
      <c r="C36" s="57">
        <v>2.19</v>
      </c>
      <c r="D36" s="57"/>
      <c r="E36" s="54">
        <v>-0.86</v>
      </c>
      <c r="F36" s="55"/>
      <c r="G36" s="50">
        <v>1.5</v>
      </c>
      <c r="H36" s="54">
        <v>-0.11</v>
      </c>
      <c r="I36" s="56"/>
      <c r="J36" s="55"/>
    </row>
    <row r="37" spans="1:10" s="3" customFormat="1">
      <c r="A37" s="95" t="s">
        <v>35</v>
      </c>
      <c r="B37" s="95"/>
      <c r="C37" s="95"/>
      <c r="D37" s="95"/>
      <c r="E37" s="95"/>
      <c r="F37" s="95"/>
      <c r="G37" s="95"/>
      <c r="H37" s="95"/>
      <c r="I37" s="95"/>
      <c r="J37" s="95"/>
    </row>
    <row r="38" spans="1:10" s="3" customFormat="1" ht="18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</row>
    <row r="39" spans="1:10" ht="14.25" customHeight="1">
      <c r="A39" s="89" t="s">
        <v>59</v>
      </c>
      <c r="B39" s="89"/>
      <c r="C39" s="90"/>
      <c r="D39" s="90"/>
      <c r="E39" s="90"/>
      <c r="F39" s="90"/>
      <c r="G39" s="90"/>
      <c r="H39" s="92">
        <f>H7</f>
        <v>43161</v>
      </c>
      <c r="I39" s="92"/>
      <c r="J39" s="89"/>
    </row>
    <row r="40" spans="1:10" s="3" customFormat="1" ht="12.75" customHeight="1">
      <c r="A40" s="70" t="s">
        <v>15</v>
      </c>
      <c r="B40" s="70"/>
      <c r="C40" s="90"/>
      <c r="D40" s="90"/>
      <c r="E40" s="90"/>
      <c r="F40" s="90"/>
      <c r="G40" s="90"/>
      <c r="H40" s="53" t="s">
        <v>16</v>
      </c>
      <c r="I40" s="53"/>
      <c r="J40" s="53"/>
    </row>
  </sheetData>
  <mergeCells count="109">
    <mergeCell ref="H40:J40"/>
    <mergeCell ref="A39:B39"/>
    <mergeCell ref="A40:B40"/>
    <mergeCell ref="C39:G39"/>
    <mergeCell ref="C40:G40"/>
    <mergeCell ref="H28:I28"/>
    <mergeCell ref="H39:J39"/>
    <mergeCell ref="C30:D30"/>
    <mergeCell ref="A29:J29"/>
    <mergeCell ref="E28:F28"/>
    <mergeCell ref="A38:J38"/>
    <mergeCell ref="C34:D34"/>
    <mergeCell ref="C32:D32"/>
    <mergeCell ref="A37:J37"/>
    <mergeCell ref="A30:B30"/>
    <mergeCell ref="A36:B36"/>
    <mergeCell ref="C36:D36"/>
    <mergeCell ref="A27:B27"/>
    <mergeCell ref="E30:F30"/>
    <mergeCell ref="A28:B28"/>
    <mergeCell ref="A26:B26"/>
    <mergeCell ref="H27:I27"/>
    <mergeCell ref="H25:I25"/>
    <mergeCell ref="A31:B31"/>
    <mergeCell ref="A32:B32"/>
    <mergeCell ref="A35:B35"/>
    <mergeCell ref="A33:B33"/>
    <mergeCell ref="A34:B34"/>
    <mergeCell ref="C31:D31"/>
    <mergeCell ref="C35:D35"/>
    <mergeCell ref="E31:F31"/>
    <mergeCell ref="E32:F32"/>
    <mergeCell ref="E33:F33"/>
    <mergeCell ref="E34:F34"/>
    <mergeCell ref="E35:F35"/>
    <mergeCell ref="A3:J3"/>
    <mergeCell ref="A4:B4"/>
    <mergeCell ref="A5:B5"/>
    <mergeCell ref="C6:F6"/>
    <mergeCell ref="H6:J6"/>
    <mergeCell ref="A6:B6"/>
    <mergeCell ref="C4:F4"/>
    <mergeCell ref="C5:F5"/>
    <mergeCell ref="H4:J4"/>
    <mergeCell ref="H5:J5"/>
    <mergeCell ref="A9:B9"/>
    <mergeCell ref="A10:B10"/>
    <mergeCell ref="A11:B11"/>
    <mergeCell ref="H19:I19"/>
    <mergeCell ref="C18:D18"/>
    <mergeCell ref="I13:J13"/>
    <mergeCell ref="H18:I18"/>
    <mergeCell ref="A20:B20"/>
    <mergeCell ref="A18:B18"/>
    <mergeCell ref="C20:D20"/>
    <mergeCell ref="I12:J12"/>
    <mergeCell ref="A13:B13"/>
    <mergeCell ref="A17:B17"/>
    <mergeCell ref="A15:J15"/>
    <mergeCell ref="E12:F12"/>
    <mergeCell ref="E11:F11"/>
    <mergeCell ref="A12:B12"/>
    <mergeCell ref="A8:J8"/>
    <mergeCell ref="H7:J7"/>
    <mergeCell ref="C7:F7"/>
    <mergeCell ref="E9:F9"/>
    <mergeCell ref="A21:B21"/>
    <mergeCell ref="C27:D27"/>
    <mergeCell ref="C28:D28"/>
    <mergeCell ref="A22:B22"/>
    <mergeCell ref="A23:B23"/>
    <mergeCell ref="H24:I24"/>
    <mergeCell ref="C25:D25"/>
    <mergeCell ref="C26:D26"/>
    <mergeCell ref="C24:D24"/>
    <mergeCell ref="H23:I23"/>
    <mergeCell ref="H21:I21"/>
    <mergeCell ref="A25:B25"/>
    <mergeCell ref="H26:I26"/>
    <mergeCell ref="I14:J14"/>
    <mergeCell ref="E13:F13"/>
    <mergeCell ref="C17:E17"/>
    <mergeCell ref="I9:J9"/>
    <mergeCell ref="I10:J10"/>
    <mergeCell ref="I11:J11"/>
    <mergeCell ref="E10:F10"/>
    <mergeCell ref="A1:C2"/>
    <mergeCell ref="E36:F36"/>
    <mergeCell ref="H31:J31"/>
    <mergeCell ref="H32:J32"/>
    <mergeCell ref="H33:J33"/>
    <mergeCell ref="H34:J34"/>
    <mergeCell ref="H35:J35"/>
    <mergeCell ref="H36:J36"/>
    <mergeCell ref="C33:D33"/>
    <mergeCell ref="A24:B24"/>
    <mergeCell ref="C21:D21"/>
    <mergeCell ref="C19:D19"/>
    <mergeCell ref="H20:I20"/>
    <mergeCell ref="C23:D23"/>
    <mergeCell ref="A7:B7"/>
    <mergeCell ref="H30:J30"/>
    <mergeCell ref="E14:F14"/>
    <mergeCell ref="H17:J17"/>
    <mergeCell ref="G16:J16"/>
    <mergeCell ref="A16:D16"/>
    <mergeCell ref="A19:B19"/>
    <mergeCell ref="C22:D22"/>
    <mergeCell ref="H22:I22"/>
  </mergeCells>
  <phoneticPr fontId="2" type="noConversion"/>
  <printOptions horizontalCentered="1"/>
  <pageMargins left="0.5" right="0.5" top="0.49" bottom="0.75" header="0.3" footer="0.26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Water Analysis</vt:lpstr>
      <vt:lpstr>'Water Analysis'!Print_Area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2018-02-28T19:56:54Z</cp:lastPrinted>
  <dcterms:created xsi:type="dcterms:W3CDTF">2002-12-31T20:27:33Z</dcterms:created>
  <dcterms:modified xsi:type="dcterms:W3CDTF">2018-03-06T19:42:49Z</dcterms:modified>
</cp:coreProperties>
</file>