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8195" windowHeight="10305" tabRatio="863"/>
  </bookViews>
  <sheets>
    <sheet name="Title" sheetId="12" r:id="rId1"/>
    <sheet name="Professions" sheetId="1" r:id="rId2"/>
    <sheet name="Merchants" sheetId="31" r:id="rId3"/>
    <sheet name="Features &amp; Tools" sheetId="8" r:id="rId4"/>
    <sheet name="Characters" sheetId="11" r:id="rId5"/>
    <sheet name="Roll Tables" sheetId="10" r:id="rId6"/>
    <sheet name="Alchemy" sheetId="17" r:id="rId7"/>
    <sheet name="Apothecary" sheetId="5" r:id="rId8"/>
    <sheet name="Brewer" sheetId="18" r:id="rId9"/>
    <sheet name="Cooking" sheetId="19" r:id="rId10"/>
    <sheet name="Enchanting" sheetId="6" r:id="rId11"/>
    <sheet name="Engineering" sheetId="20" r:id="rId12"/>
    <sheet name="Fishing" sheetId="26" r:id="rId13"/>
    <sheet name="Herbalism" sheetId="16" r:id="rId14"/>
    <sheet name="Hunting" sheetId="21" r:id="rId15"/>
    <sheet name="Inscription" sheetId="7" r:id="rId16"/>
    <sheet name="Jewel Crafting" sheetId="13" r:id="rId17"/>
    <sheet name="Leather Working" sheetId="23" r:id="rId18"/>
    <sheet name="Logging" sheetId="27" r:id="rId19"/>
    <sheet name="Mining" sheetId="14" r:id="rId20"/>
    <sheet name="Smelting" sheetId="29" r:id="rId21"/>
    <sheet name="Poisoner" sheetId="2" r:id="rId22"/>
    <sheet name="Toxicology" sheetId="30" r:id="rId23"/>
    <sheet name="Smith" sheetId="15" r:id="rId24"/>
    <sheet name="Weaving" sheetId="24" r:id="rId25"/>
    <sheet name="Wood Working" sheetId="25" r:id="rId26"/>
    <sheet name="Dropdowns" sheetId="9" r:id="rId27"/>
  </sheets>
  <calcPr calcId="145621"/>
</workbook>
</file>

<file path=xl/calcChain.xml><?xml version="1.0" encoding="utf-8"?>
<calcChain xmlns="http://schemas.openxmlformats.org/spreadsheetml/2006/main">
  <c r="C16" i="30" l="1"/>
  <c r="E16" i="30"/>
  <c r="G16" i="30"/>
  <c r="L16" i="30" s="1"/>
  <c r="T22" i="13"/>
  <c r="T21" i="13"/>
  <c r="T20" i="13"/>
  <c r="T19" i="13"/>
  <c r="T18" i="13"/>
  <c r="T17" i="13"/>
  <c r="T15" i="13"/>
  <c r="T14" i="13"/>
  <c r="T13" i="13"/>
  <c r="T12" i="13"/>
  <c r="T11" i="13"/>
  <c r="T10" i="13"/>
  <c r="T9" i="13"/>
  <c r="T8" i="13"/>
  <c r="T7" i="13"/>
  <c r="T6" i="13"/>
  <c r="T5" i="13"/>
  <c r="N22" i="13"/>
  <c r="N21" i="13"/>
  <c r="N20" i="13"/>
  <c r="N19" i="13"/>
  <c r="N18" i="13"/>
  <c r="N17" i="13"/>
  <c r="N15" i="13"/>
  <c r="N14" i="13"/>
  <c r="N13" i="13"/>
  <c r="N12" i="13"/>
  <c r="N11" i="13"/>
  <c r="N10" i="13"/>
  <c r="N9" i="13"/>
  <c r="N8" i="13"/>
  <c r="N7" i="13"/>
  <c r="N6" i="13"/>
  <c r="N5" i="13"/>
  <c r="G18" i="30"/>
  <c r="L18" i="30" s="1"/>
  <c r="G15" i="30"/>
  <c r="L15" i="30" s="1"/>
  <c r="G14" i="30"/>
  <c r="L14" i="30" s="1"/>
  <c r="G13" i="30"/>
  <c r="L13" i="30" s="1"/>
  <c r="G12" i="30"/>
  <c r="L12" i="30" s="1"/>
  <c r="G11" i="30"/>
  <c r="L11" i="30" s="1"/>
  <c r="G10" i="30"/>
  <c r="L10" i="30" s="1"/>
  <c r="G9" i="30"/>
  <c r="L9" i="30" s="1"/>
  <c r="G8" i="30"/>
  <c r="L8" i="30" s="1"/>
  <c r="G7" i="30"/>
  <c r="L7" i="30" s="1"/>
  <c r="G6" i="30"/>
  <c r="L6" i="30" s="1"/>
  <c r="G5" i="30"/>
  <c r="L5" i="30" s="1"/>
  <c r="E18" i="30"/>
  <c r="E15" i="30"/>
  <c r="E14" i="30"/>
  <c r="E13" i="30"/>
  <c r="E12" i="30"/>
  <c r="E11" i="30"/>
  <c r="E10" i="30"/>
  <c r="E9" i="30"/>
  <c r="E8" i="30"/>
  <c r="E7" i="30"/>
  <c r="E6" i="30"/>
  <c r="E5" i="30"/>
  <c r="C18" i="30"/>
  <c r="C15" i="30"/>
  <c r="C14" i="30"/>
  <c r="C13" i="30"/>
  <c r="C12" i="30"/>
  <c r="C11" i="30"/>
  <c r="C10" i="30"/>
  <c r="C9" i="30"/>
  <c r="C8" i="30"/>
  <c r="C7" i="30"/>
  <c r="C6" i="30"/>
  <c r="C5" i="30"/>
  <c r="J13" i="14"/>
  <c r="J12" i="14"/>
  <c r="J11" i="14"/>
  <c r="J10" i="14"/>
  <c r="J9" i="14"/>
  <c r="J8" i="14"/>
  <c r="G9" i="14"/>
  <c r="E13" i="14"/>
  <c r="E12" i="14"/>
  <c r="E9" i="14"/>
  <c r="C13" i="14"/>
  <c r="C12" i="14"/>
  <c r="C11" i="14"/>
  <c r="C10" i="14"/>
  <c r="C9" i="14"/>
  <c r="C8" i="14"/>
  <c r="E6" i="14"/>
  <c r="C7" i="14"/>
  <c r="C6" i="14"/>
  <c r="J7" i="14"/>
  <c r="J6" i="14"/>
  <c r="J5" i="14"/>
  <c r="G5" i="14"/>
  <c r="C5" i="14"/>
  <c r="T15" i="29"/>
  <c r="P15" i="29"/>
  <c r="N15" i="29"/>
  <c r="U15" i="29" s="1"/>
  <c r="G13" i="14" s="1"/>
  <c r="L15" i="29"/>
  <c r="K15" i="29"/>
  <c r="T14" i="29"/>
  <c r="P14" i="29"/>
  <c r="N14" i="29"/>
  <c r="U14" i="29" s="1"/>
  <c r="G12" i="14" s="1"/>
  <c r="L12" i="14" s="1"/>
  <c r="L14" i="29"/>
  <c r="K14" i="29"/>
  <c r="T13" i="29"/>
  <c r="E11" i="14" s="1"/>
  <c r="P13" i="29"/>
  <c r="N13" i="29"/>
  <c r="U13" i="29" s="1"/>
  <c r="G11" i="14" s="1"/>
  <c r="L13" i="29"/>
  <c r="K13" i="29"/>
  <c r="T12" i="29"/>
  <c r="E10" i="14" s="1"/>
  <c r="P12" i="29"/>
  <c r="N12" i="29"/>
  <c r="U12" i="29" s="1"/>
  <c r="G10" i="14" s="1"/>
  <c r="L12" i="29"/>
  <c r="K12" i="29"/>
  <c r="T11" i="29"/>
  <c r="P11" i="29"/>
  <c r="N11" i="29"/>
  <c r="U11" i="29" s="1"/>
  <c r="L11" i="29"/>
  <c r="K11" i="29"/>
  <c r="T10" i="29"/>
  <c r="E8" i="14" s="1"/>
  <c r="P10" i="29"/>
  <c r="N10" i="29"/>
  <c r="U10" i="29" s="1"/>
  <c r="G8" i="14" s="1"/>
  <c r="L8" i="14" s="1"/>
  <c r="L10" i="29"/>
  <c r="K10" i="29"/>
  <c r="T9" i="29"/>
  <c r="P9" i="29"/>
  <c r="N9" i="29"/>
  <c r="U9" i="29" s="1"/>
  <c r="L9" i="29"/>
  <c r="K9" i="29"/>
  <c r="T8" i="29"/>
  <c r="P8" i="29"/>
  <c r="N8" i="29"/>
  <c r="U8" i="29" s="1"/>
  <c r="L8" i="29"/>
  <c r="K8" i="29"/>
  <c r="T7" i="29"/>
  <c r="E7" i="14" s="1"/>
  <c r="P7" i="29"/>
  <c r="N7" i="29"/>
  <c r="U7" i="29" s="1"/>
  <c r="G7" i="14" s="1"/>
  <c r="L7" i="14" s="1"/>
  <c r="L7" i="29"/>
  <c r="K7" i="29"/>
  <c r="T6" i="29"/>
  <c r="P6" i="29"/>
  <c r="N6" i="29"/>
  <c r="U6" i="29" s="1"/>
  <c r="G6" i="14" s="1"/>
  <c r="L6" i="14" s="1"/>
  <c r="L6" i="29"/>
  <c r="K6" i="29"/>
  <c r="T5" i="29"/>
  <c r="E5" i="14" s="1"/>
  <c r="P5" i="29"/>
  <c r="N5" i="29"/>
  <c r="U5" i="29" s="1"/>
  <c r="L5" i="29"/>
  <c r="K5" i="29"/>
  <c r="L11" i="14" l="1"/>
  <c r="L10" i="14"/>
  <c r="L13" i="14"/>
  <c r="L9" i="14"/>
  <c r="U22" i="13"/>
  <c r="U21" i="13"/>
  <c r="U20" i="13"/>
  <c r="U19" i="13"/>
  <c r="U18" i="13"/>
  <c r="U17" i="13"/>
  <c r="U15" i="13"/>
  <c r="U14" i="13"/>
  <c r="U13" i="13"/>
  <c r="U12" i="13"/>
  <c r="U11" i="13"/>
  <c r="U10" i="13"/>
  <c r="U9" i="13"/>
  <c r="U8" i="13"/>
  <c r="U7" i="13"/>
  <c r="U6" i="13"/>
  <c r="U5" i="13"/>
  <c r="U64" i="6"/>
  <c r="U65" i="6"/>
  <c r="U66" i="6"/>
  <c r="U67" i="6"/>
  <c r="U68" i="6"/>
  <c r="U69" i="6"/>
  <c r="U70" i="6"/>
  <c r="U71" i="6"/>
  <c r="U53" i="6"/>
  <c r="U54" i="6"/>
  <c r="L54" i="6" s="1"/>
  <c r="U55" i="6"/>
  <c r="L55" i="6" s="1"/>
  <c r="U56" i="6"/>
  <c r="L56" i="6" s="1"/>
  <c r="U57" i="6"/>
  <c r="L57" i="6" s="1"/>
  <c r="U58" i="6"/>
  <c r="L58" i="6" s="1"/>
  <c r="U59" i="6"/>
  <c r="L59" i="6" s="1"/>
  <c r="U60" i="6"/>
  <c r="L60" i="6" s="1"/>
  <c r="U61" i="6"/>
  <c r="L61" i="6" s="1"/>
  <c r="U62" i="6"/>
  <c r="L62" i="6" s="1"/>
  <c r="U9" i="5"/>
  <c r="U8" i="5"/>
  <c r="U7" i="5"/>
  <c r="U6" i="5"/>
  <c r="N64" i="6" l="1"/>
  <c r="L64" i="6"/>
  <c r="L53" i="6"/>
  <c r="N53" i="6"/>
  <c r="L71" i="6"/>
  <c r="N71" i="6"/>
  <c r="C40" i="6"/>
  <c r="C39" i="6"/>
  <c r="C37" i="6"/>
  <c r="C38" i="6"/>
  <c r="C36" i="6"/>
  <c r="C35" i="6"/>
  <c r="C34" i="6"/>
  <c r="K62" i="6" l="1"/>
  <c r="K61" i="6"/>
  <c r="K60" i="6"/>
  <c r="K59" i="6"/>
  <c r="K58" i="6"/>
  <c r="K57" i="6"/>
  <c r="K56" i="6"/>
  <c r="K55" i="6"/>
  <c r="K54" i="6"/>
  <c r="K53" i="6"/>
  <c r="T62" i="6"/>
  <c r="T61" i="6"/>
  <c r="T60" i="6"/>
  <c r="T59" i="6"/>
  <c r="T58" i="6"/>
  <c r="T57" i="6"/>
  <c r="T56" i="6"/>
  <c r="T55" i="6"/>
  <c r="T54" i="6"/>
  <c r="T53" i="6"/>
  <c r="S62" i="6"/>
  <c r="S61" i="6"/>
  <c r="S60" i="6"/>
  <c r="S59" i="6"/>
  <c r="S58" i="6"/>
  <c r="S57" i="6"/>
  <c r="S56" i="6"/>
  <c r="S55" i="6"/>
  <c r="S54" i="6"/>
  <c r="S53" i="6"/>
  <c r="K71" i="6"/>
  <c r="K70" i="6"/>
  <c r="K69" i="6"/>
  <c r="K68" i="6"/>
  <c r="K67" i="6"/>
  <c r="K66" i="6"/>
  <c r="K65" i="6"/>
  <c r="K64" i="6"/>
  <c r="T71" i="6"/>
  <c r="T70" i="6"/>
  <c r="T69" i="6"/>
  <c r="T68" i="6"/>
  <c r="T67" i="6"/>
  <c r="T66" i="6"/>
  <c r="T65" i="6"/>
  <c r="T64" i="6"/>
  <c r="S71" i="6"/>
  <c r="S70" i="6"/>
  <c r="S69" i="6"/>
  <c r="S68" i="6"/>
  <c r="S67" i="6"/>
  <c r="S66" i="6"/>
  <c r="S65" i="6"/>
  <c r="S64" i="6"/>
  <c r="S51" i="6"/>
  <c r="S50" i="6"/>
  <c r="S49" i="6"/>
  <c r="S48" i="6"/>
  <c r="S46" i="6"/>
  <c r="S45" i="6"/>
  <c r="S44" i="6"/>
  <c r="S43" i="6"/>
  <c r="S42" i="6"/>
  <c r="S40" i="6"/>
  <c r="S39" i="6"/>
  <c r="S38" i="6"/>
  <c r="S37" i="6"/>
  <c r="S36" i="6"/>
  <c r="S35" i="6"/>
  <c r="S34" i="6"/>
  <c r="E21" i="6"/>
  <c r="T21" i="6" s="1"/>
  <c r="E20" i="6"/>
  <c r="K20" i="6" s="1"/>
  <c r="E19" i="6"/>
  <c r="K19" i="6" s="1"/>
  <c r="E18" i="6"/>
  <c r="T18" i="6" s="1"/>
  <c r="E17" i="6"/>
  <c r="K17" i="6" s="1"/>
  <c r="E16" i="6"/>
  <c r="K16" i="6" s="1"/>
  <c r="S21" i="6"/>
  <c r="S20" i="6"/>
  <c r="S19" i="6"/>
  <c r="S18" i="6"/>
  <c r="S17" i="6"/>
  <c r="S16" i="6"/>
  <c r="T14" i="6"/>
  <c r="E36" i="6" s="1"/>
  <c r="T13" i="6"/>
  <c r="E35" i="6" s="1"/>
  <c r="T12" i="6"/>
  <c r="T43" i="6" s="1"/>
  <c r="T11" i="6"/>
  <c r="T51" i="6" s="1"/>
  <c r="T10" i="6"/>
  <c r="T50" i="6" s="1"/>
  <c r="T9" i="6"/>
  <c r="T49" i="6" s="1"/>
  <c r="T8" i="6"/>
  <c r="E40" i="6" s="1"/>
  <c r="T7" i="6"/>
  <c r="E38" i="6" s="1"/>
  <c r="T6" i="6"/>
  <c r="T42" i="6" s="1"/>
  <c r="K14" i="6"/>
  <c r="K13" i="6"/>
  <c r="K44" i="6" s="1"/>
  <c r="K12" i="6"/>
  <c r="K43" i="6" s="1"/>
  <c r="K11" i="6"/>
  <c r="K46" i="6" s="1"/>
  <c r="K10" i="6"/>
  <c r="K45" i="6" s="1"/>
  <c r="K9" i="6"/>
  <c r="K49" i="6" s="1"/>
  <c r="K8" i="6"/>
  <c r="K7" i="6"/>
  <c r="K6" i="6"/>
  <c r="K42" i="6" s="1"/>
  <c r="S32" i="6"/>
  <c r="S31" i="6"/>
  <c r="S30" i="6"/>
  <c r="S29" i="6"/>
  <c r="S28" i="6"/>
  <c r="S27" i="6"/>
  <c r="S26" i="6"/>
  <c r="S25" i="6"/>
  <c r="S24" i="6"/>
  <c r="S23" i="6"/>
  <c r="K21" i="6" l="1"/>
  <c r="E34" i="6"/>
  <c r="T34" i="6" s="1"/>
  <c r="T19" i="6"/>
  <c r="T20" i="6"/>
  <c r="T44" i="6"/>
  <c r="K18" i="6"/>
  <c r="T16" i="6"/>
  <c r="E37" i="6"/>
  <c r="K37" i="6" s="1"/>
  <c r="T35" i="6"/>
  <c r="K35" i="6"/>
  <c r="K36" i="6"/>
  <c r="T36" i="6"/>
  <c r="K38" i="6"/>
  <c r="T38" i="6"/>
  <c r="T40" i="6"/>
  <c r="K40" i="6"/>
  <c r="T45" i="6"/>
  <c r="K48" i="6"/>
  <c r="T46" i="6"/>
  <c r="K50" i="6"/>
  <c r="K51" i="6"/>
  <c r="T17" i="6"/>
  <c r="E39" i="6"/>
  <c r="T48" i="6"/>
  <c r="N13" i="5"/>
  <c r="U13" i="5" s="1"/>
  <c r="N12" i="5"/>
  <c r="U12" i="5" s="1"/>
  <c r="N11" i="5"/>
  <c r="U11" i="5" s="1"/>
  <c r="P5" i="5"/>
  <c r="P6" i="5"/>
  <c r="L13" i="5"/>
  <c r="L12" i="5"/>
  <c r="K15" i="13"/>
  <c r="E15" i="13" s="1"/>
  <c r="K14" i="13"/>
  <c r="E14" i="13" s="1"/>
  <c r="K13" i="13"/>
  <c r="E13" i="13" s="1"/>
  <c r="K12" i="13"/>
  <c r="E12" i="13" s="1"/>
  <c r="K11" i="13"/>
  <c r="E11" i="13" s="1"/>
  <c r="K10" i="13"/>
  <c r="E10" i="13" s="1"/>
  <c r="K9" i="13"/>
  <c r="E9" i="13" s="1"/>
  <c r="K8" i="13"/>
  <c r="E8" i="13" s="1"/>
  <c r="K7" i="13"/>
  <c r="E7" i="13" s="1"/>
  <c r="K6" i="13"/>
  <c r="E6" i="13" s="1"/>
  <c r="K5" i="13"/>
  <c r="K22" i="13"/>
  <c r="K21" i="13"/>
  <c r="K20" i="13"/>
  <c r="K19" i="13"/>
  <c r="K18" i="13"/>
  <c r="K17" i="13"/>
  <c r="L25" i="2"/>
  <c r="L24" i="2"/>
  <c r="L23" i="2"/>
  <c r="L22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T37" i="6" l="1"/>
  <c r="K34" i="6"/>
  <c r="E5" i="13"/>
  <c r="K39" i="6"/>
  <c r="T39" i="6"/>
  <c r="T14" i="7"/>
  <c r="T32" i="6" s="1"/>
  <c r="T13" i="7"/>
  <c r="T31" i="6" s="1"/>
  <c r="T12" i="7"/>
  <c r="T30" i="6" s="1"/>
  <c r="T11" i="7"/>
  <c r="T29" i="6" s="1"/>
  <c r="T10" i="7"/>
  <c r="T28" i="6" s="1"/>
  <c r="T9" i="7"/>
  <c r="T27" i="6" s="1"/>
  <c r="T8" i="7"/>
  <c r="T26" i="6" s="1"/>
  <c r="T7" i="7"/>
  <c r="T25" i="6" s="1"/>
  <c r="T6" i="7"/>
  <c r="T24" i="6" s="1"/>
  <c r="T5" i="7"/>
  <c r="T23" i="6" s="1"/>
  <c r="K14" i="7"/>
  <c r="K32" i="6" s="1"/>
  <c r="K13" i="7"/>
  <c r="K31" i="6" s="1"/>
  <c r="K12" i="7"/>
  <c r="K30" i="6" s="1"/>
  <c r="K11" i="7"/>
  <c r="K29" i="6" s="1"/>
  <c r="K10" i="7"/>
  <c r="K28" i="6" s="1"/>
  <c r="K9" i="7"/>
  <c r="K27" i="6" s="1"/>
  <c r="K8" i="7"/>
  <c r="K26" i="6" s="1"/>
  <c r="K7" i="7"/>
  <c r="K25" i="6" s="1"/>
  <c r="K6" i="7"/>
  <c r="K24" i="6" s="1"/>
  <c r="K5" i="7"/>
  <c r="K23" i="6" s="1"/>
  <c r="T13" i="5"/>
  <c r="T12" i="5"/>
  <c r="T11" i="5"/>
  <c r="T9" i="5"/>
  <c r="T8" i="5"/>
  <c r="T7" i="5"/>
  <c r="T6" i="5"/>
  <c r="T5" i="5"/>
  <c r="K13" i="5"/>
  <c r="K12" i="5"/>
  <c r="K11" i="5"/>
  <c r="K9" i="5"/>
  <c r="K8" i="5"/>
  <c r="K7" i="5"/>
  <c r="K6" i="5"/>
  <c r="K5" i="5"/>
  <c r="C25" i="16"/>
  <c r="J25" i="16"/>
  <c r="E25" i="16"/>
  <c r="T27" i="17"/>
  <c r="P27" i="17"/>
  <c r="N27" i="17"/>
  <c r="U27" i="17" s="1"/>
  <c r="L27" i="17"/>
  <c r="K27" i="17"/>
  <c r="E56" i="16"/>
  <c r="E55" i="16"/>
  <c r="E54" i="16"/>
  <c r="E52" i="16"/>
  <c r="E51" i="16"/>
  <c r="E50" i="16"/>
  <c r="E49" i="16"/>
  <c r="E48" i="16"/>
  <c r="E47" i="16"/>
  <c r="E46" i="16"/>
  <c r="E45" i="16"/>
  <c r="E44" i="16"/>
  <c r="E43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2" i="16"/>
  <c r="E41" i="16"/>
  <c r="E40" i="16"/>
  <c r="E39" i="16"/>
  <c r="E38" i="16"/>
  <c r="T44" i="17"/>
  <c r="T43" i="17"/>
  <c r="T42" i="17"/>
  <c r="T41" i="17"/>
  <c r="T40" i="17"/>
  <c r="T39" i="17"/>
  <c r="T38" i="17"/>
  <c r="T37" i="17"/>
  <c r="T36" i="17"/>
  <c r="T35" i="17"/>
  <c r="T34" i="17"/>
  <c r="T33" i="17"/>
  <c r="T32" i="17"/>
  <c r="T31" i="17"/>
  <c r="T30" i="17"/>
  <c r="T29" i="17"/>
  <c r="T28" i="17"/>
  <c r="T26" i="17"/>
  <c r="T25" i="17"/>
  <c r="T24" i="17"/>
  <c r="T23" i="17"/>
  <c r="T22" i="17"/>
  <c r="T21" i="17"/>
  <c r="T20" i="17"/>
  <c r="T19" i="17"/>
  <c r="T18" i="17"/>
  <c r="T17" i="17"/>
  <c r="T16" i="17"/>
  <c r="T15" i="17"/>
  <c r="T14" i="17"/>
  <c r="T13" i="17"/>
  <c r="T12" i="17"/>
  <c r="T11" i="17"/>
  <c r="T10" i="17"/>
  <c r="T9" i="17"/>
  <c r="T8" i="17"/>
  <c r="T6" i="17"/>
  <c r="T7" i="17"/>
  <c r="T5" i="17"/>
  <c r="K44" i="17"/>
  <c r="K43" i="17"/>
  <c r="K42" i="17"/>
  <c r="K41" i="17"/>
  <c r="K40" i="17"/>
  <c r="K39" i="17"/>
  <c r="K38" i="17"/>
  <c r="K37" i="17"/>
  <c r="K36" i="17"/>
  <c r="K35" i="17"/>
  <c r="K34" i="17"/>
  <c r="K33" i="17"/>
  <c r="K32" i="17"/>
  <c r="K31" i="17"/>
  <c r="K30" i="17"/>
  <c r="K29" i="17"/>
  <c r="K28" i="17"/>
  <c r="K26" i="17"/>
  <c r="K25" i="17"/>
  <c r="K24" i="17"/>
  <c r="K23" i="17"/>
  <c r="K22" i="17"/>
  <c r="K21" i="17"/>
  <c r="K20" i="17"/>
  <c r="K19" i="17"/>
  <c r="K18" i="17"/>
  <c r="K17" i="17"/>
  <c r="K16" i="17"/>
  <c r="K15" i="17"/>
  <c r="K14" i="17"/>
  <c r="K13" i="17"/>
  <c r="K12" i="17"/>
  <c r="K11" i="17"/>
  <c r="K10" i="17"/>
  <c r="K9" i="17"/>
  <c r="K8" i="17"/>
  <c r="K6" i="17"/>
  <c r="K7" i="17"/>
  <c r="K5" i="17"/>
  <c r="J52" i="16"/>
  <c r="J51" i="16"/>
  <c r="J50" i="16"/>
  <c r="J49" i="16"/>
  <c r="J48" i="16"/>
  <c r="J47" i="16"/>
  <c r="J46" i="16"/>
  <c r="J45" i="16"/>
  <c r="J38" i="16"/>
  <c r="J39" i="16"/>
  <c r="J40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54" i="16"/>
  <c r="C56" i="16"/>
  <c r="C55" i="16"/>
  <c r="C52" i="16"/>
  <c r="C51" i="16"/>
  <c r="C50" i="16"/>
  <c r="C49" i="16"/>
  <c r="C42" i="16"/>
  <c r="C48" i="16"/>
  <c r="C47" i="16"/>
  <c r="C41" i="16"/>
  <c r="C46" i="16"/>
  <c r="C45" i="16"/>
  <c r="C40" i="16"/>
  <c r="C38" i="16"/>
  <c r="C39" i="16"/>
  <c r="C44" i="16"/>
  <c r="C43" i="16"/>
  <c r="J54" i="16"/>
  <c r="J56" i="16"/>
  <c r="J55" i="16"/>
  <c r="J37" i="16"/>
  <c r="J36" i="16"/>
  <c r="J35" i="16"/>
  <c r="J34" i="16"/>
  <c r="J33" i="16"/>
  <c r="J32" i="16"/>
  <c r="J42" i="16"/>
  <c r="J31" i="16"/>
  <c r="J30" i="16"/>
  <c r="J29" i="16"/>
  <c r="J28" i="16"/>
  <c r="J27" i="16"/>
  <c r="J26" i="16"/>
  <c r="J41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4" i="16"/>
  <c r="J43" i="16"/>
  <c r="L52" i="16"/>
  <c r="P12" i="15"/>
  <c r="P11" i="15"/>
  <c r="P10" i="15"/>
  <c r="P9" i="15"/>
  <c r="P8" i="15"/>
  <c r="P7" i="15"/>
  <c r="P6" i="15"/>
  <c r="P5" i="15"/>
  <c r="Q25" i="2"/>
  <c r="Q24" i="2"/>
  <c r="Q23" i="2"/>
  <c r="Q22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P22" i="13"/>
  <c r="P21" i="13"/>
  <c r="P20" i="13"/>
  <c r="P19" i="13"/>
  <c r="P18" i="13"/>
  <c r="P17" i="13"/>
  <c r="P14" i="7"/>
  <c r="P13" i="7"/>
  <c r="P12" i="7"/>
  <c r="P11" i="7"/>
  <c r="P10" i="7"/>
  <c r="P9" i="7"/>
  <c r="P8" i="7"/>
  <c r="P7" i="7"/>
  <c r="P6" i="7"/>
  <c r="P5" i="7"/>
  <c r="P70" i="6"/>
  <c r="P69" i="6"/>
  <c r="P68" i="6"/>
  <c r="P67" i="6"/>
  <c r="P66" i="6"/>
  <c r="P65" i="6"/>
  <c r="P32" i="6"/>
  <c r="P31" i="6"/>
  <c r="P30" i="6"/>
  <c r="P29" i="6"/>
  <c r="P28" i="6"/>
  <c r="P27" i="6"/>
  <c r="P26" i="6"/>
  <c r="P25" i="6"/>
  <c r="P24" i="6"/>
  <c r="P23" i="6"/>
  <c r="P14" i="6"/>
  <c r="P13" i="6"/>
  <c r="P12" i="6"/>
  <c r="P11" i="6"/>
  <c r="P10" i="6"/>
  <c r="P9" i="6"/>
  <c r="P8" i="6"/>
  <c r="P7" i="6"/>
  <c r="P6" i="6"/>
  <c r="P7" i="17"/>
  <c r="P5" i="17"/>
  <c r="P44" i="17"/>
  <c r="P43" i="17"/>
  <c r="P42" i="17"/>
  <c r="P41" i="17"/>
  <c r="P40" i="17"/>
  <c r="P39" i="17"/>
  <c r="P38" i="17"/>
  <c r="P37" i="17"/>
  <c r="P36" i="17"/>
  <c r="P35" i="17"/>
  <c r="P34" i="17"/>
  <c r="P33" i="17"/>
  <c r="P32" i="17"/>
  <c r="P31" i="17"/>
  <c r="P30" i="17"/>
  <c r="P29" i="17"/>
  <c r="P28" i="17"/>
  <c r="P26" i="17"/>
  <c r="P25" i="17"/>
  <c r="P24" i="17"/>
  <c r="P23" i="17"/>
  <c r="P22" i="17"/>
  <c r="P21" i="17"/>
  <c r="P20" i="17"/>
  <c r="P19" i="17"/>
  <c r="P18" i="17"/>
  <c r="P17" i="17"/>
  <c r="P16" i="17"/>
  <c r="P15" i="17"/>
  <c r="P13" i="17"/>
  <c r="P12" i="17"/>
  <c r="P11" i="17"/>
  <c r="P10" i="17"/>
  <c r="P9" i="17"/>
  <c r="P8" i="17"/>
  <c r="P6" i="17"/>
  <c r="P14" i="17"/>
  <c r="G25" i="16" l="1"/>
  <c r="L14" i="17"/>
  <c r="N44" i="17"/>
  <c r="U44" i="17" s="1"/>
  <c r="L44" i="17"/>
  <c r="N43" i="17"/>
  <c r="U43" i="17" s="1"/>
  <c r="L43" i="17"/>
  <c r="N10" i="17"/>
  <c r="U10" i="17" s="1"/>
  <c r="L10" i="17"/>
  <c r="N9" i="17"/>
  <c r="L9" i="17"/>
  <c r="N8" i="17"/>
  <c r="U8" i="17" s="1"/>
  <c r="L8" i="17"/>
  <c r="N12" i="17"/>
  <c r="L12" i="17"/>
  <c r="N11" i="17"/>
  <c r="L11" i="17"/>
  <c r="N37" i="17"/>
  <c r="U37" i="17" s="1"/>
  <c r="L37" i="17"/>
  <c r="N28" i="17"/>
  <c r="L28" i="17"/>
  <c r="N7" i="17"/>
  <c r="U7" i="17" s="1"/>
  <c r="L7" i="17"/>
  <c r="N5" i="17"/>
  <c r="U5" i="17" s="1"/>
  <c r="L5" i="17"/>
  <c r="N26" i="17"/>
  <c r="U26" i="17" s="1"/>
  <c r="L26" i="17"/>
  <c r="N42" i="17"/>
  <c r="L42" i="17"/>
  <c r="N36" i="17"/>
  <c r="U36" i="17" s="1"/>
  <c r="L36" i="17"/>
  <c r="N41" i="17"/>
  <c r="L41" i="17"/>
  <c r="N19" i="17"/>
  <c r="U19" i="17" s="1"/>
  <c r="L19" i="17"/>
  <c r="N35" i="17"/>
  <c r="U35" i="17" s="1"/>
  <c r="L35" i="17"/>
  <c r="N32" i="17"/>
  <c r="U32" i="17" s="1"/>
  <c r="L32" i="17"/>
  <c r="N40" i="17"/>
  <c r="L40" i="17"/>
  <c r="N39" i="17"/>
  <c r="U39" i="17" s="1"/>
  <c r="L39" i="17"/>
  <c r="N31" i="17"/>
  <c r="L31" i="17"/>
  <c r="N34" i="17"/>
  <c r="U34" i="17" s="1"/>
  <c r="L34" i="17"/>
  <c r="N18" i="17"/>
  <c r="L18" i="17"/>
  <c r="N33" i="17"/>
  <c r="U33" i="17" s="1"/>
  <c r="L33" i="17"/>
  <c r="N30" i="17"/>
  <c r="L30" i="17"/>
  <c r="N38" i="17"/>
  <c r="U38" i="17" s="1"/>
  <c r="L38" i="17"/>
  <c r="N6" i="17"/>
  <c r="L6" i="17"/>
  <c r="N25" i="17"/>
  <c r="U25" i="17" s="1"/>
  <c r="L25" i="17"/>
  <c r="N24" i="17"/>
  <c r="L24" i="17"/>
  <c r="N23" i="17"/>
  <c r="U23" i="17" s="1"/>
  <c r="L23" i="17"/>
  <c r="N22" i="17"/>
  <c r="L22" i="17"/>
  <c r="N21" i="17"/>
  <c r="U21" i="17" s="1"/>
  <c r="L21" i="17"/>
  <c r="N20" i="17"/>
  <c r="L20" i="17"/>
  <c r="N16" i="17"/>
  <c r="U16" i="17" s="1"/>
  <c r="L16" i="17"/>
  <c r="N17" i="17"/>
  <c r="L17" i="17"/>
  <c r="N15" i="17"/>
  <c r="U15" i="17" s="1"/>
  <c r="L15" i="17"/>
  <c r="N13" i="17"/>
  <c r="L13" i="17"/>
  <c r="N29" i="17"/>
  <c r="U29" i="17" s="1"/>
  <c r="L29" i="17"/>
  <c r="N14" i="17"/>
  <c r="U20" i="17" l="1"/>
  <c r="G18" i="16" s="1"/>
  <c r="L18" i="16" s="1"/>
  <c r="U30" i="17"/>
  <c r="G28" i="16" s="1"/>
  <c r="L28" i="16" s="1"/>
  <c r="U31" i="17"/>
  <c r="U42" i="17"/>
  <c r="U9" i="17"/>
  <c r="G8" i="16" s="1"/>
  <c r="L8" i="16" s="1"/>
  <c r="U13" i="17"/>
  <c r="G12" i="16" s="1"/>
  <c r="L12" i="16" s="1"/>
  <c r="U24" i="17"/>
  <c r="G22" i="16" s="1"/>
  <c r="L22" i="16" s="1"/>
  <c r="U28" i="17"/>
  <c r="G26" i="16" s="1"/>
  <c r="L26" i="16" s="1"/>
  <c r="U14" i="17"/>
  <c r="G13" i="16" s="1"/>
  <c r="L13" i="16" s="1"/>
  <c r="U17" i="17"/>
  <c r="G16" i="16" s="1"/>
  <c r="L16" i="16" s="1"/>
  <c r="U22" i="17"/>
  <c r="G20" i="16" s="1"/>
  <c r="L20" i="16" s="1"/>
  <c r="U6" i="17"/>
  <c r="G6" i="16" s="1"/>
  <c r="L6" i="16" s="1"/>
  <c r="U18" i="17"/>
  <c r="G17" i="16" s="1"/>
  <c r="L17" i="16" s="1"/>
  <c r="U40" i="17"/>
  <c r="G34" i="16" s="1"/>
  <c r="L34" i="16" s="1"/>
  <c r="U41" i="17"/>
  <c r="G35" i="16" s="1"/>
  <c r="L35" i="16" s="1"/>
  <c r="U11" i="17"/>
  <c r="G10" i="16" s="1"/>
  <c r="L10" i="16" s="1"/>
  <c r="U12" i="17"/>
  <c r="G11" i="16" s="1"/>
  <c r="L11" i="16" s="1"/>
  <c r="L25" i="16"/>
  <c r="G31" i="16"/>
  <c r="L31" i="16" s="1"/>
  <c r="G36" i="16"/>
  <c r="L36" i="16" s="1"/>
  <c r="G27" i="16"/>
  <c r="L27" i="16" s="1"/>
  <c r="G14" i="16"/>
  <c r="L14" i="16" s="1"/>
  <c r="G15" i="16"/>
  <c r="L15" i="16" s="1"/>
  <c r="G19" i="16"/>
  <c r="L19" i="16" s="1"/>
  <c r="G23" i="16"/>
  <c r="L23" i="16" s="1"/>
  <c r="G30" i="16"/>
  <c r="L30" i="16" s="1"/>
  <c r="G33" i="16"/>
  <c r="L33" i="16" s="1"/>
  <c r="G24" i="16"/>
  <c r="L24" i="16" s="1"/>
  <c r="G5" i="16"/>
  <c r="L5" i="16" s="1"/>
  <c r="G7" i="16"/>
  <c r="L7" i="16" s="1"/>
  <c r="G9" i="16"/>
  <c r="L9" i="16" s="1"/>
  <c r="G37" i="16"/>
  <c r="L37" i="16" s="1"/>
  <c r="G56" i="16"/>
  <c r="L56" i="16" s="1"/>
  <c r="G32" i="16" l="1"/>
  <c r="L32" i="16" s="1"/>
  <c r="G29" i="16"/>
  <c r="L29" i="16" s="1"/>
  <c r="G21" i="16"/>
  <c r="L21" i="16" s="1"/>
  <c r="O25" i="2"/>
  <c r="M25" i="2"/>
  <c r="O24" i="2"/>
  <c r="V24" i="2" s="1"/>
  <c r="M24" i="2"/>
  <c r="O23" i="2"/>
  <c r="M23" i="2"/>
  <c r="O22" i="2"/>
  <c r="V22" i="2" s="1"/>
  <c r="M22" i="2"/>
  <c r="O20" i="2"/>
  <c r="M20" i="2"/>
  <c r="O19" i="2"/>
  <c r="V19" i="2" s="1"/>
  <c r="M19" i="2"/>
  <c r="O18" i="2"/>
  <c r="M18" i="2"/>
  <c r="O17" i="2"/>
  <c r="V17" i="2" s="1"/>
  <c r="M17" i="2"/>
  <c r="O16" i="2"/>
  <c r="M16" i="2"/>
  <c r="O15" i="2"/>
  <c r="V15" i="2" s="1"/>
  <c r="M15" i="2"/>
  <c r="O14" i="2"/>
  <c r="M14" i="2"/>
  <c r="O13" i="2"/>
  <c r="V13" i="2" s="1"/>
  <c r="M13" i="2"/>
  <c r="O12" i="2"/>
  <c r="M12" i="2"/>
  <c r="O11" i="2"/>
  <c r="V11" i="2" s="1"/>
  <c r="M11" i="2"/>
  <c r="O10" i="2"/>
  <c r="M10" i="2"/>
  <c r="O9" i="2"/>
  <c r="V9" i="2" s="1"/>
  <c r="M9" i="2"/>
  <c r="O8" i="2"/>
  <c r="M8" i="2"/>
  <c r="O7" i="2"/>
  <c r="V7" i="2" s="1"/>
  <c r="M7" i="2"/>
  <c r="O6" i="2"/>
  <c r="M6" i="2"/>
  <c r="O5" i="2"/>
  <c r="V5" i="2" s="1"/>
  <c r="M5" i="2"/>
  <c r="V18" i="2" l="1"/>
  <c r="V10" i="2"/>
  <c r="V23" i="2"/>
  <c r="V16" i="2"/>
  <c r="V8" i="2"/>
  <c r="V14" i="2"/>
  <c r="V20" i="2"/>
  <c r="V25" i="2"/>
  <c r="V6" i="2"/>
  <c r="V12" i="2"/>
  <c r="L5" i="14"/>
  <c r="G55" i="16"/>
  <c r="L55" i="16" s="1"/>
  <c r="G11" i="13" l="1"/>
  <c r="L11" i="13" l="1"/>
  <c r="P11" i="13"/>
  <c r="B24" i="12"/>
  <c r="L70" i="6" l="1"/>
  <c r="N70" i="6"/>
  <c r="L69" i="6"/>
  <c r="N69" i="6"/>
  <c r="L68" i="6"/>
  <c r="N68" i="6"/>
  <c r="L67" i="6"/>
  <c r="N67" i="6"/>
  <c r="L66" i="6"/>
  <c r="N66" i="6"/>
  <c r="L65" i="6"/>
  <c r="N65" i="6"/>
  <c r="L22" i="13"/>
  <c r="L21" i="13"/>
  <c r="L20" i="13"/>
  <c r="L19" i="13"/>
  <c r="L18" i="13"/>
  <c r="L17" i="13"/>
  <c r="G15" i="13"/>
  <c r="G14" i="13"/>
  <c r="P14" i="13" s="1"/>
  <c r="G13" i="13"/>
  <c r="P13" i="13" s="1"/>
  <c r="G9" i="13"/>
  <c r="P9" i="13" s="1"/>
  <c r="G5" i="13"/>
  <c r="P5" i="13" s="1"/>
  <c r="G12" i="13"/>
  <c r="P12" i="13" s="1"/>
  <c r="G10" i="13"/>
  <c r="P10" i="13" s="1"/>
  <c r="G8" i="13"/>
  <c r="P8" i="13" s="1"/>
  <c r="G7" i="13"/>
  <c r="G6" i="13"/>
  <c r="P6" i="13" s="1"/>
  <c r="U8" i="15"/>
  <c r="L8" i="15"/>
  <c r="N8" i="15"/>
  <c r="U7" i="15"/>
  <c r="L7" i="15"/>
  <c r="N7" i="15"/>
  <c r="U12" i="15"/>
  <c r="L12" i="15"/>
  <c r="N12" i="15"/>
  <c r="U11" i="15"/>
  <c r="L11" i="15"/>
  <c r="N11" i="15"/>
  <c r="U6" i="15"/>
  <c r="L6" i="15"/>
  <c r="N6" i="15"/>
  <c r="U10" i="15"/>
  <c r="U9" i="15"/>
  <c r="U5" i="15"/>
  <c r="L32" i="6"/>
  <c r="N32" i="6"/>
  <c r="U32" i="6" s="1"/>
  <c r="L31" i="6"/>
  <c r="N31" i="6"/>
  <c r="U31" i="6" s="1"/>
  <c r="L30" i="6"/>
  <c r="N30" i="6"/>
  <c r="U30" i="6" s="1"/>
  <c r="L29" i="6"/>
  <c r="N29" i="6"/>
  <c r="U29" i="6" s="1"/>
  <c r="L28" i="6"/>
  <c r="N28" i="6"/>
  <c r="U28" i="6" s="1"/>
  <c r="L27" i="6"/>
  <c r="N27" i="6"/>
  <c r="U27" i="6" s="1"/>
  <c r="L26" i="6"/>
  <c r="N26" i="6"/>
  <c r="U26" i="6" s="1"/>
  <c r="L25" i="6"/>
  <c r="N25" i="6"/>
  <c r="U25" i="6" s="1"/>
  <c r="L24" i="6"/>
  <c r="N24" i="6"/>
  <c r="U24" i="6" s="1"/>
  <c r="L23" i="6"/>
  <c r="N23" i="6"/>
  <c r="U23" i="6" s="1"/>
  <c r="L15" i="13" l="1"/>
  <c r="P15" i="13"/>
  <c r="L7" i="13"/>
  <c r="P7" i="13"/>
  <c r="L10" i="13"/>
  <c r="L13" i="13"/>
  <c r="L9" i="13"/>
  <c r="L8" i="13"/>
  <c r="L12" i="13"/>
  <c r="L5" i="13"/>
  <c r="L14" i="13"/>
  <c r="N6" i="6" l="1"/>
  <c r="U6" i="6" s="1"/>
  <c r="N13" i="6"/>
  <c r="U13" i="6" s="1"/>
  <c r="N12" i="6"/>
  <c r="U12" i="6" s="1"/>
  <c r="N11" i="6"/>
  <c r="U11" i="6" s="1"/>
  <c r="U46" i="6" s="1"/>
  <c r="L46" i="6" s="1"/>
  <c r="N10" i="6"/>
  <c r="U10" i="6" s="1"/>
  <c r="N9" i="6"/>
  <c r="U9" i="6" s="1"/>
  <c r="U49" i="6" s="1"/>
  <c r="L49" i="6" s="1"/>
  <c r="N8" i="6"/>
  <c r="U8" i="6" s="1"/>
  <c r="U40" i="6" s="1"/>
  <c r="N7" i="6"/>
  <c r="U7" i="6" s="1"/>
  <c r="L8" i="6"/>
  <c r="L7" i="6"/>
  <c r="L6" i="6"/>
  <c r="L14" i="6"/>
  <c r="L13" i="6"/>
  <c r="L12" i="6"/>
  <c r="L11" i="6"/>
  <c r="L10" i="6"/>
  <c r="L9" i="6"/>
  <c r="N14" i="6"/>
  <c r="U14" i="6" s="1"/>
  <c r="U36" i="6" s="1"/>
  <c r="U38" i="6" l="1"/>
  <c r="U39" i="6"/>
  <c r="U45" i="6"/>
  <c r="L45" i="6" s="1"/>
  <c r="U50" i="6"/>
  <c r="L50" i="6" s="1"/>
  <c r="U51" i="6"/>
  <c r="L51" i="6" s="1"/>
  <c r="U34" i="6"/>
  <c r="U43" i="6"/>
  <c r="L43" i="6" s="1"/>
  <c r="U48" i="6"/>
  <c r="L48" i="6" s="1"/>
  <c r="U44" i="6"/>
  <c r="L44" i="6" s="1"/>
  <c r="U35" i="6"/>
  <c r="U42" i="6"/>
  <c r="L42" i="6" s="1"/>
  <c r="U37" i="6"/>
  <c r="G21" i="6"/>
  <c r="G16" i="6"/>
  <c r="L10" i="15"/>
  <c r="N10" i="15"/>
  <c r="L9" i="15"/>
  <c r="N9" i="15"/>
  <c r="L5" i="15"/>
  <c r="N5" i="15"/>
  <c r="L6" i="13"/>
  <c r="L14" i="7"/>
  <c r="N14" i="7"/>
  <c r="U14" i="7" s="1"/>
  <c r="N13" i="7"/>
  <c r="U13" i="7" s="1"/>
  <c r="L13" i="7"/>
  <c r="N12" i="7"/>
  <c r="U12" i="7" s="1"/>
  <c r="L12" i="7"/>
  <c r="N11" i="7"/>
  <c r="U11" i="7" s="1"/>
  <c r="L11" i="7"/>
  <c r="N10" i="7"/>
  <c r="U10" i="7" s="1"/>
  <c r="L10" i="7"/>
  <c r="N9" i="7"/>
  <c r="U9" i="7" s="1"/>
  <c r="L9" i="7"/>
  <c r="N8" i="7"/>
  <c r="N7" i="7"/>
  <c r="N6" i="7"/>
  <c r="U6" i="7" s="1"/>
  <c r="N5" i="7"/>
  <c r="U5" i="7" s="1"/>
  <c r="L8" i="7"/>
  <c r="L7" i="7"/>
  <c r="L6" i="7"/>
  <c r="L5" i="7"/>
  <c r="U7" i="7" l="1"/>
  <c r="G45" i="16" s="1"/>
  <c r="L45" i="16" s="1"/>
  <c r="U8" i="7"/>
  <c r="G46" i="16" s="1"/>
  <c r="L46" i="16" s="1"/>
  <c r="G17" i="6"/>
  <c r="P21" i="6"/>
  <c r="P16" i="6"/>
  <c r="G18" i="6"/>
  <c r="L18" i="6" s="1"/>
  <c r="G20" i="6"/>
  <c r="L20" i="6" s="1"/>
  <c r="L21" i="6"/>
  <c r="L16" i="6"/>
  <c r="G39" i="6"/>
  <c r="L39" i="6" s="1"/>
  <c r="G36" i="6"/>
  <c r="L36" i="6" s="1"/>
  <c r="G34" i="6"/>
  <c r="L34" i="6" s="1"/>
  <c r="G38" i="6"/>
  <c r="L38" i="6" s="1"/>
  <c r="G40" i="6"/>
  <c r="L40" i="6" s="1"/>
  <c r="G35" i="6"/>
  <c r="L35" i="6" s="1"/>
  <c r="G37" i="6"/>
  <c r="L37" i="6" s="1"/>
  <c r="G19" i="6"/>
  <c r="G47" i="16"/>
  <c r="L47" i="16" s="1"/>
  <c r="G51" i="16"/>
  <c r="L51" i="16" s="1"/>
  <c r="G50" i="16"/>
  <c r="L50" i="16" s="1"/>
  <c r="G49" i="16"/>
  <c r="L49" i="16" s="1"/>
  <c r="G48" i="16"/>
  <c r="L48" i="16" s="1"/>
  <c r="G44" i="16"/>
  <c r="L44" i="16" s="1"/>
  <c r="G43" i="16"/>
  <c r="L43" i="16" s="1"/>
  <c r="P17" i="6" l="1"/>
  <c r="P18" i="6"/>
  <c r="P19" i="6"/>
  <c r="P20" i="6"/>
  <c r="L17" i="6"/>
  <c r="L19" i="6"/>
  <c r="L6" i="5"/>
  <c r="G39" i="16" l="1"/>
  <c r="L39" i="16" s="1"/>
  <c r="G40" i="16"/>
  <c r="L40" i="16" s="1"/>
  <c r="G7" i="5"/>
  <c r="L7" i="5" s="1"/>
  <c r="G41" i="16"/>
  <c r="L41" i="16" s="1"/>
  <c r="G8" i="5"/>
  <c r="L8" i="5" s="1"/>
  <c r="G42" i="16"/>
  <c r="L42" i="16" s="1"/>
  <c r="G9" i="5"/>
  <c r="L9" i="5" s="1"/>
  <c r="L11" i="5"/>
  <c r="G54" i="16"/>
  <c r="L54" i="16" s="1"/>
  <c r="L5" i="5"/>
  <c r="N5" i="5"/>
  <c r="U5" i="5" s="1"/>
  <c r="G38" i="16" l="1"/>
  <c r="L38" i="16" s="1"/>
  <c r="G60" i="6"/>
  <c r="P60" i="6" s="1"/>
  <c r="G64" i="6"/>
  <c r="G61" i="6"/>
  <c r="G71" i="6"/>
  <c r="G55" i="6"/>
  <c r="G56" i="6"/>
  <c r="G57" i="6"/>
  <c r="G59" i="6"/>
  <c r="G58" i="6"/>
  <c r="G54" i="6"/>
  <c r="G62" i="6"/>
  <c r="G53" i="6"/>
  <c r="P58" i="6" l="1"/>
  <c r="P59" i="6"/>
  <c r="P61" i="6"/>
  <c r="P53" i="6"/>
  <c r="P57" i="6"/>
  <c r="P64" i="6"/>
  <c r="P62" i="6"/>
  <c r="P56" i="6"/>
  <c r="P54" i="6"/>
  <c r="P71" i="6"/>
  <c r="P55" i="6"/>
</calcChain>
</file>

<file path=xl/comments1.xml><?xml version="1.0" encoding="utf-8"?>
<comments xmlns="http://schemas.openxmlformats.org/spreadsheetml/2006/main">
  <authors>
    <author>tlaroy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Defined Price OR XGTE - Magic Item Crafting Time and Cost @ 50% for Consumables based on Rarity</t>
        </r>
      </text>
    </comment>
    <comment ref="K3" authorId="0">
      <text>
        <r>
          <rPr>
            <b/>
            <sz val="9"/>
            <color indexed="81"/>
            <rFont val="Tahoma"/>
            <family val="2"/>
          </rPr>
          <t>Crafting Result Rarity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" authorId="0">
      <text>
        <r>
          <rPr>
            <b/>
            <sz val="9"/>
            <color indexed="81"/>
            <rFont val="Tahoma"/>
            <family val="2"/>
          </rPr>
          <t>2 * Result Sell Price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3" authorId="0">
      <text>
        <r>
          <rPr>
            <b/>
            <sz val="9"/>
            <color indexed="81"/>
            <rFont val="Tahoma"/>
            <family val="2"/>
          </rPr>
          <t>50% of Result Sell Price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3" authorId="0">
      <text>
        <r>
          <rPr>
            <b/>
            <sz val="9"/>
            <color indexed="81"/>
            <rFont val="Tahoma"/>
            <family val="2"/>
          </rPr>
          <t>Sell Price / 50.0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3" authorId="0">
      <text>
        <r>
          <rPr>
            <b/>
            <sz val="9"/>
            <color indexed="81"/>
            <rFont val="Tahoma"/>
            <family val="2"/>
          </rPr>
          <t>Crafting Result Rarity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3" authorId="0">
      <text>
        <r>
          <rPr>
            <b/>
            <sz val="9"/>
            <color indexed="81"/>
            <rFont val="Tahoma"/>
            <family val="2"/>
          </rPr>
          <t>Crafting Cost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Items (SRD) Compendium Price
180.00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300.00</t>
        </r>
      </text>
    </comment>
    <comment ref="G9" authorId="0">
      <text>
        <r>
          <rPr>
            <b/>
            <sz val="9"/>
            <color indexed="81"/>
            <rFont val="Tahoma"/>
            <family val="2"/>
          </rPr>
          <t>1200.00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840.00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1" authorId="0">
      <text>
        <r>
          <rPr>
            <b/>
            <sz val="9"/>
            <color indexed="81"/>
            <rFont val="Tahoma"/>
            <family val="2"/>
          </rPr>
          <t>480.00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" authorId="0">
      <text>
        <r>
          <rPr>
            <b/>
            <sz val="9"/>
            <color indexed="81"/>
            <rFont val="Tahoma"/>
            <family val="2"/>
          </rPr>
          <t>90.00</t>
        </r>
      </text>
    </comment>
    <comment ref="G13" authorId="0">
      <text>
        <r>
          <rPr>
            <b/>
            <sz val="9"/>
            <color indexed="81"/>
            <rFont val="Tahoma"/>
            <family val="2"/>
          </rPr>
          <t>300.00</t>
        </r>
      </text>
    </comment>
    <comment ref="G14" authorId="0">
      <text>
        <r>
          <rPr>
            <b/>
            <sz val="9"/>
            <color indexed="81"/>
            <rFont val="Tahoma"/>
            <family val="2"/>
          </rPr>
          <t>200.00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5" authorId="0">
      <text>
        <r>
          <rPr>
            <b/>
            <sz val="9"/>
            <color indexed="81"/>
            <rFont val="Tahoma"/>
            <family val="2"/>
          </rPr>
          <t>300.00</t>
        </r>
      </text>
    </comment>
    <comment ref="G16" authorId="0">
      <text>
        <r>
          <rPr>
            <b/>
            <sz val="9"/>
            <color indexed="81"/>
            <rFont val="Tahoma"/>
            <family val="2"/>
          </rPr>
          <t>300.00</t>
        </r>
      </text>
    </comment>
    <comment ref="G17" authorId="0">
      <text>
        <r>
          <rPr>
            <b/>
            <sz val="9"/>
            <color indexed="81"/>
            <rFont val="Tahoma"/>
            <family val="2"/>
          </rPr>
          <t>300.00</t>
        </r>
      </text>
    </comment>
    <comment ref="G18" authorId="0">
      <text>
        <r>
          <rPr>
            <b/>
            <sz val="9"/>
            <color indexed="81"/>
            <rFont val="Tahoma"/>
            <family val="2"/>
          </rPr>
          <t>270.00</t>
        </r>
      </text>
    </comment>
    <comment ref="G19" authorId="0">
      <text>
        <r>
          <rPr>
            <b/>
            <sz val="9"/>
            <color indexed="81"/>
            <rFont val="Tahoma"/>
            <family val="2"/>
          </rPr>
          <t>900.00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0" authorId="0">
      <text>
        <r>
          <rPr>
            <b/>
            <sz val="9"/>
            <color indexed="81"/>
            <rFont val="Tahoma"/>
            <family val="2"/>
          </rPr>
          <t>300.00</t>
        </r>
      </text>
    </comment>
    <comment ref="G21" authorId="0">
      <text>
        <r>
          <rPr>
            <b/>
            <sz val="9"/>
            <color indexed="81"/>
            <rFont val="Tahoma"/>
            <family val="2"/>
          </rPr>
          <t>300.00</t>
        </r>
      </text>
    </comment>
    <comment ref="G22" authorId="0">
      <text>
        <r>
          <rPr>
            <b/>
            <sz val="9"/>
            <color indexed="81"/>
            <rFont val="Tahoma"/>
            <family val="2"/>
          </rPr>
          <t>300.00</t>
        </r>
      </text>
    </comment>
    <comment ref="G23" authorId="0">
      <text>
        <r>
          <rPr>
            <b/>
            <sz val="9"/>
            <color indexed="81"/>
            <rFont val="Tahoma"/>
            <family val="2"/>
          </rPr>
          <t>300.00</t>
        </r>
      </text>
    </comment>
    <comment ref="G24" authorId="0">
      <text>
        <r>
          <rPr>
            <b/>
            <sz val="9"/>
            <color indexed="81"/>
            <rFont val="Tahoma"/>
            <family val="2"/>
          </rPr>
          <t>300.00</t>
        </r>
      </text>
    </comment>
    <comment ref="G25" authorId="0">
      <text>
        <r>
          <rPr>
            <b/>
            <sz val="9"/>
            <color indexed="81"/>
            <rFont val="Tahoma"/>
            <family val="2"/>
          </rPr>
          <t>300.00</t>
        </r>
      </text>
    </comment>
    <comment ref="G26" authorId="0">
      <text>
        <r>
          <rPr>
            <b/>
            <sz val="9"/>
            <color indexed="81"/>
            <rFont val="Tahoma"/>
            <family val="2"/>
          </rPr>
          <t>180.00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7" authorId="0">
      <text>
        <r>
          <rPr>
            <b/>
            <sz val="9"/>
            <color indexed="81"/>
            <rFont val="Tahoma"/>
            <family val="2"/>
          </rPr>
          <t>600.00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8" authorId="0">
      <text>
        <r>
          <rPr>
            <b/>
            <sz val="9"/>
            <color indexed="81"/>
            <rFont val="Tahoma"/>
            <family val="2"/>
          </rPr>
          <t>1920.00</t>
        </r>
      </text>
    </comment>
    <comment ref="G29" authorId="0">
      <text>
        <r>
          <rPr>
            <b/>
            <sz val="9"/>
            <color indexed="81"/>
            <rFont val="Tahoma"/>
            <family val="2"/>
          </rPr>
          <t xml:space="preserve">960.00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0" authorId="0">
      <text>
        <r>
          <rPr>
            <b/>
            <sz val="9"/>
            <color indexed="81"/>
            <rFont val="Tahoma"/>
            <family val="2"/>
          </rPr>
          <t>270.00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1" authorId="0">
      <text>
        <r>
          <rPr>
            <b/>
            <sz val="9"/>
            <color indexed="81"/>
            <rFont val="Tahoma"/>
            <family val="2"/>
          </rPr>
          <t>1500.00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2" authorId="0">
      <text>
        <r>
          <rPr>
            <b/>
            <sz val="9"/>
            <color indexed="81"/>
            <rFont val="Tahoma"/>
            <family val="2"/>
          </rPr>
          <t>1200.00</t>
        </r>
      </text>
    </comment>
    <comment ref="G33" authorId="0">
      <text>
        <r>
          <rPr>
            <b/>
            <sz val="9"/>
            <color indexed="81"/>
            <rFont val="Tahoma"/>
            <family val="2"/>
          </rPr>
          <t>300.00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4" authorId="0">
      <text>
        <r>
          <rPr>
            <b/>
            <sz val="9"/>
            <color indexed="81"/>
            <rFont val="Tahoma"/>
            <family val="2"/>
          </rPr>
          <t>180.00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5" authorId="0">
      <text>
        <r>
          <rPr>
            <b/>
            <sz val="9"/>
            <color indexed="81"/>
            <rFont val="Tahoma"/>
            <family val="2"/>
          </rPr>
          <t>180.00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6" authorId="0">
      <text>
        <r>
          <rPr>
            <b/>
            <sz val="9"/>
            <color indexed="81"/>
            <rFont val="Tahoma"/>
            <family val="2"/>
          </rPr>
          <t>1200.00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7" authorId="0">
      <text>
        <r>
          <rPr>
            <b/>
            <sz val="9"/>
            <color indexed="81"/>
            <rFont val="Tahoma"/>
            <family val="2"/>
          </rPr>
          <t>3200.00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8" authorId="0">
      <text>
        <r>
          <rPr>
            <b/>
            <sz val="9"/>
            <color indexed="81"/>
            <rFont val="Tahoma"/>
            <family val="2"/>
          </rPr>
          <t>1750.00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9" authorId="0">
      <text>
        <r>
          <rPr>
            <b/>
            <sz val="9"/>
            <color indexed="81"/>
            <rFont val="Tahoma"/>
            <family val="2"/>
          </rPr>
          <t>500.00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0" authorId="0">
      <text>
        <r>
          <rPr>
            <b/>
            <sz val="9"/>
            <color indexed="81"/>
            <rFont val="Tahoma"/>
            <family val="2"/>
          </rPr>
          <t>180.00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1" authorId="0">
      <text>
        <r>
          <rPr>
            <b/>
            <sz val="9"/>
            <color indexed="81"/>
            <rFont val="Tahoma"/>
            <family val="2"/>
          </rPr>
          <t>400.00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2" authorId="0">
      <text>
        <r>
          <rPr>
            <b/>
            <sz val="9"/>
            <color indexed="81"/>
            <rFont val="Tahoma"/>
            <family val="2"/>
          </rPr>
          <t>2000.00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3" authorId="0">
      <text>
        <r>
          <rPr>
            <b/>
            <sz val="9"/>
            <color indexed="81"/>
            <rFont val="Tahoma"/>
            <family val="2"/>
          </rPr>
          <t>400.00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4" authorId="0">
      <text>
        <r>
          <rPr>
            <b/>
            <sz val="9"/>
            <color indexed="81"/>
            <rFont val="Tahoma"/>
            <family val="2"/>
          </rPr>
          <t>300.00</t>
        </r>
      </text>
    </comment>
  </commentList>
</comments>
</file>

<file path=xl/comments10.xml><?xml version="1.0" encoding="utf-8"?>
<comments xmlns="http://schemas.openxmlformats.org/spreadsheetml/2006/main">
  <authors>
    <author>tlaroy</author>
  </authors>
  <commentList>
    <comment ref="K3" authorId="0">
      <text>
        <r>
          <rPr>
            <b/>
            <sz val="9"/>
            <color indexed="81"/>
            <rFont val="Tahoma"/>
            <family val="2"/>
          </rPr>
          <t>Crafting Result Rarity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" authorId="0">
      <text>
        <r>
          <rPr>
            <b/>
            <sz val="9"/>
            <color indexed="81"/>
            <rFont val="Tahoma"/>
            <family val="2"/>
          </rPr>
          <t>2 * Result Sell Price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3" authorId="0">
      <text>
        <r>
          <rPr>
            <b/>
            <sz val="9"/>
            <color indexed="81"/>
            <rFont val="Tahoma"/>
            <family val="2"/>
          </rPr>
          <t>50% of Result Sell Price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3" authorId="0">
      <text>
        <r>
          <rPr>
            <b/>
            <sz val="9"/>
            <color indexed="81"/>
            <rFont val="Tahoma"/>
            <family val="2"/>
          </rPr>
          <t>Sell Price / 50.0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3" authorId="0">
      <text>
        <r>
          <rPr>
            <b/>
            <sz val="9"/>
            <color indexed="81"/>
            <rFont val="Tahoma"/>
            <family val="2"/>
          </rPr>
          <t>Crafting Result Rarity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3" authorId="0">
      <text>
        <r>
          <rPr>
            <b/>
            <sz val="9"/>
            <color indexed="81"/>
            <rFont val="Tahoma"/>
            <family val="2"/>
          </rPr>
          <t>Crafting Cost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>
      <text>
        <r>
          <rPr>
            <b/>
            <sz val="9"/>
            <color indexed="81"/>
            <rFont val="Tahoma"/>
            <charset val="1"/>
          </rPr>
          <t>Items (SRD) Compendium Price
10.00</t>
        </r>
      </text>
    </comment>
    <comment ref="G6" authorId="0">
      <text>
        <r>
          <rPr>
            <b/>
            <sz val="9"/>
            <color indexed="81"/>
            <rFont val="Tahoma"/>
            <charset val="1"/>
          </rPr>
          <t>60.00</t>
        </r>
      </text>
    </comment>
    <comment ref="G7" authorId="0">
      <text>
        <r>
          <rPr>
            <b/>
            <sz val="9"/>
            <color indexed="81"/>
            <rFont val="Tahoma"/>
            <charset val="1"/>
          </rPr>
          <t>120.00</t>
        </r>
      </text>
    </comment>
    <comment ref="G8" authorId="0">
      <text>
        <r>
          <rPr>
            <b/>
            <sz val="9"/>
            <color indexed="81"/>
            <rFont val="Tahoma"/>
            <charset val="1"/>
          </rPr>
          <t>200.00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9" authorId="0">
      <text>
        <r>
          <rPr>
            <b/>
            <sz val="9"/>
            <color indexed="81"/>
            <rFont val="Tahoma"/>
            <charset val="1"/>
          </rPr>
          <t>320.00</t>
        </r>
      </text>
    </comment>
    <comment ref="G10" authorId="0">
      <text>
        <r>
          <rPr>
            <b/>
            <sz val="9"/>
            <color indexed="81"/>
            <rFont val="Tahoma"/>
            <charset val="1"/>
          </rPr>
          <t>640.00</t>
        </r>
      </text>
    </comment>
    <comment ref="G11" authorId="0">
      <text>
        <r>
          <rPr>
            <b/>
            <sz val="9"/>
            <color indexed="81"/>
            <rFont val="Tahoma"/>
            <charset val="1"/>
          </rPr>
          <t>1280.00</t>
        </r>
      </text>
    </comment>
    <comment ref="G12" authorId="0">
      <text>
        <r>
          <rPr>
            <b/>
            <sz val="9"/>
            <color indexed="81"/>
            <rFont val="Tahoma"/>
            <charset val="1"/>
          </rPr>
          <t>2560.00</t>
        </r>
      </text>
    </comment>
    <comment ref="G13" authorId="0">
      <text>
        <r>
          <rPr>
            <b/>
            <sz val="9"/>
            <color indexed="81"/>
            <rFont val="Tahoma"/>
            <charset val="1"/>
          </rPr>
          <t>5120.00</t>
        </r>
      </text>
    </comment>
    <comment ref="G14" authorId="0">
      <text>
        <r>
          <rPr>
            <b/>
            <sz val="9"/>
            <color indexed="81"/>
            <rFont val="Tahoma"/>
            <charset val="1"/>
          </rPr>
          <t>5120.00</t>
        </r>
      </text>
    </comment>
  </commentList>
</comments>
</file>

<file path=xl/comments11.xml><?xml version="1.0" encoding="utf-8"?>
<comments xmlns="http://schemas.openxmlformats.org/spreadsheetml/2006/main">
  <authors>
    <author>tlaroy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Ingredient Rarity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>Defined Price OR XGTE - Magic Item Crafting Time and Cost @ 50% for Consumables based on Rarity</t>
        </r>
      </text>
    </comment>
    <comment ref="K3" authorId="0">
      <text>
        <r>
          <rPr>
            <b/>
            <sz val="9"/>
            <color indexed="81"/>
            <rFont val="Tahoma"/>
            <family val="2"/>
          </rPr>
          <t>Ingredient Rarity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" authorId="0">
      <text>
        <r>
          <rPr>
            <b/>
            <sz val="9"/>
            <color indexed="81"/>
            <rFont val="Tahoma"/>
            <family val="2"/>
          </rPr>
          <t>2 * Result Sell Price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3" authorId="0">
      <text>
        <r>
          <rPr>
            <b/>
            <sz val="9"/>
            <color indexed="81"/>
            <rFont val="Tahoma"/>
            <family val="2"/>
          </rPr>
          <t>50% of Result Sell Price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3" authorId="0">
      <text>
        <r>
          <rPr>
            <b/>
            <sz val="9"/>
            <color indexed="81"/>
            <rFont val="Tahoma"/>
            <family val="2"/>
          </rPr>
          <t>Sell Price / 50.0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3" authorId="0">
      <text>
        <r>
          <rPr>
            <b/>
            <sz val="9"/>
            <color indexed="81"/>
            <rFont val="Tahoma"/>
            <family val="2"/>
          </rPr>
          <t>Mining Result Rarity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3" authorId="0">
      <text>
        <r>
          <rPr>
            <b/>
            <sz val="9"/>
            <color indexed="81"/>
            <rFont val="Tahoma"/>
            <family val="2"/>
          </rPr>
          <t>Crafting Cost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tlaroy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XGTE - Potion of Healing Creation - 
Crafting Cost * 2
- OR -
XGTE - Magic Item Crafting Time and Cost - 
Cost @ 50% for Consumables based on Rarity</t>
        </r>
      </text>
    </comment>
    <comment ref="K3" authorId="0">
      <text>
        <r>
          <rPr>
            <b/>
            <sz val="9"/>
            <color indexed="81"/>
            <rFont val="Tahoma"/>
            <family val="2"/>
          </rPr>
          <t>Crafting Result Rarity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" authorId="0">
      <text>
        <r>
          <rPr>
            <b/>
            <sz val="9"/>
            <color indexed="81"/>
            <rFont val="Tahoma"/>
            <family val="2"/>
          </rPr>
          <t>2 * Result Sell Price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3" authorId="0">
      <text>
        <r>
          <rPr>
            <b/>
            <sz val="9"/>
            <color indexed="81"/>
            <rFont val="Tahoma"/>
            <family val="2"/>
          </rPr>
          <t>XGTE - Potion of Healing Creation - 
Crafting Cost
- OR -
50% of Result Sell Price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3" authorId="0">
      <text>
        <r>
          <rPr>
            <b/>
            <sz val="9"/>
            <color indexed="81"/>
            <rFont val="Tahoma"/>
            <family val="2"/>
          </rPr>
          <t xml:space="preserve">XGTE - Potion of Healing Creation - 
Crafting Time
</t>
        </r>
      </text>
    </comment>
    <comment ref="T3" authorId="0">
      <text>
        <r>
          <rPr>
            <b/>
            <sz val="9"/>
            <color indexed="81"/>
            <rFont val="Tahoma"/>
            <family val="2"/>
          </rPr>
          <t>Crafting Result Rarity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3" authorId="0">
      <text>
        <r>
          <rPr>
            <b/>
            <sz val="9"/>
            <color indexed="81"/>
            <rFont val="Tahoma"/>
            <family val="2"/>
          </rPr>
          <t>Crafting Cost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tlaroy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Ingredient Rarity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>XGTE Magic Item Crafting Time and Cost 1/2 for Consumables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" authorId="0">
      <text>
        <r>
          <rPr>
            <b/>
            <sz val="9"/>
            <color indexed="81"/>
            <rFont val="Tahoma"/>
            <family val="2"/>
          </rPr>
          <t>Sell Price / 50.0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tlaroy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Ingredient Rarity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>XGTE Magic Item Crafting Time and Cost 1/2 for Consumables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" authorId="0">
      <text>
        <r>
          <rPr>
            <b/>
            <sz val="9"/>
            <color indexed="81"/>
            <rFont val="Tahoma"/>
            <family val="2"/>
          </rPr>
          <t>Sell Price / 50.0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tlaroy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Ingredient Rarity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>XGTE Magic Item Crafting Time and Cost 1/2 for Consumables</t>
        </r>
      </text>
    </comment>
    <comment ref="K3" authorId="0">
      <text>
        <r>
          <rPr>
            <b/>
            <sz val="9"/>
            <color indexed="81"/>
            <rFont val="Tahoma"/>
            <family val="2"/>
          </rPr>
          <t>Ingredient Rarity</t>
        </r>
      </text>
    </comment>
    <comment ref="L3" authorId="0">
      <text>
        <r>
          <rPr>
            <b/>
            <sz val="9"/>
            <color indexed="81"/>
            <rFont val="Tahoma"/>
            <family val="2"/>
          </rPr>
          <t>2 * Result Sell Price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3" authorId="0">
      <text>
        <r>
          <rPr>
            <b/>
            <sz val="9"/>
            <color indexed="81"/>
            <rFont val="Tahoma"/>
            <family val="2"/>
          </rPr>
          <t>50% of Result Sell Price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3" authorId="0">
      <text>
        <r>
          <rPr>
            <b/>
            <sz val="9"/>
            <color indexed="81"/>
            <rFont val="Tahoma"/>
            <family val="2"/>
          </rPr>
          <t>Crafting Cost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tlaroy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Defined Price OR XGTE - Magic Item Crafting Time and Cost @ 50% for Consumables based on Rarity</t>
        </r>
      </text>
    </comment>
    <comment ref="L3" authorId="0">
      <text>
        <r>
          <rPr>
            <b/>
            <sz val="9"/>
            <color indexed="81"/>
            <rFont val="Tahoma"/>
            <family val="2"/>
          </rPr>
          <t>Ingredients Rarity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" authorId="0">
      <text>
        <r>
          <rPr>
            <b/>
            <sz val="9"/>
            <color indexed="81"/>
            <rFont val="Tahoma"/>
            <family val="2"/>
          </rPr>
          <t>2 * Result Sell Price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" authorId="0">
      <text>
        <r>
          <rPr>
            <b/>
            <sz val="9"/>
            <color indexed="81"/>
            <rFont val="Tahoma"/>
            <family val="2"/>
          </rPr>
          <t>50% of Result Sell Price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" authorId="0">
      <text>
        <r>
          <rPr>
            <b/>
            <sz val="9"/>
            <color indexed="81"/>
            <rFont val="Tahoma"/>
            <family val="2"/>
          </rPr>
          <t>Sell Price / 50.0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3" authorId="0">
      <text>
        <r>
          <rPr>
            <b/>
            <sz val="9"/>
            <color indexed="81"/>
            <rFont val="Tahoma"/>
            <family val="2"/>
          </rPr>
          <t>Crafting Cost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tlaroy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Ingredients Rarity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>XGTE Magic Item Crafting Time and Cost 1/2 for Consumables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" authorId="0">
      <text>
        <r>
          <rPr>
            <b/>
            <sz val="9"/>
            <color indexed="81"/>
            <rFont val="Tahoma"/>
            <family val="2"/>
          </rPr>
          <t>Sell Price / 50.0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tlaroy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Defined Price OR XGTE - Magic Item Crafting Time and Cost @ 50% for Consumables based on Rarity</t>
        </r>
      </text>
    </comment>
    <comment ref="K3" authorId="0">
      <text>
        <r>
          <rPr>
            <b/>
            <sz val="9"/>
            <color indexed="81"/>
            <rFont val="Tahoma"/>
            <family val="2"/>
          </rPr>
          <t>Crafting Result Rarity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" authorId="0">
      <text>
        <r>
          <rPr>
            <b/>
            <sz val="9"/>
            <color indexed="81"/>
            <rFont val="Tahoma"/>
            <family val="2"/>
          </rPr>
          <t>2 * Result Sell Price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3" authorId="0">
      <text>
        <r>
          <rPr>
            <b/>
            <sz val="9"/>
            <color indexed="81"/>
            <rFont val="Tahoma"/>
            <family val="2"/>
          </rPr>
          <t>50% of Result Sell Price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3" authorId="0">
      <text>
        <r>
          <rPr>
            <b/>
            <sz val="9"/>
            <color indexed="81"/>
            <rFont val="Tahoma"/>
            <family val="2"/>
          </rPr>
          <t>Crafting Result Rarity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3" authorId="0">
      <text>
        <r>
          <rPr>
            <b/>
            <sz val="9"/>
            <color indexed="81"/>
            <rFont val="Tahoma"/>
            <family val="2"/>
          </rPr>
          <t>Crafting Cost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tlaroy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XGTE - Potion of Healing Creation - 
Crafting Cost * 2
- OR -
XGTE - Magic Item Crafting Time and Cost - 
Cost @ 50% for Consumables based on Rarity</t>
        </r>
      </text>
    </comment>
    <comment ref="K3" authorId="0">
      <text>
        <r>
          <rPr>
            <b/>
            <sz val="9"/>
            <color indexed="81"/>
            <rFont val="Tahoma"/>
            <family val="2"/>
          </rPr>
          <t>Crafting Result Rarity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" authorId="0">
      <text>
        <r>
          <rPr>
            <b/>
            <sz val="9"/>
            <color indexed="81"/>
            <rFont val="Tahoma"/>
            <family val="2"/>
          </rPr>
          <t>2 * Result Sell Price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3" authorId="0">
      <text>
        <r>
          <rPr>
            <b/>
            <sz val="9"/>
            <color indexed="81"/>
            <rFont val="Tahoma"/>
            <family val="2"/>
          </rPr>
          <t>XGTE - Potion of Healing Creation - 
Crafting Cost
- OR -
50% of Result Sell Price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3" authorId="0">
      <text>
        <r>
          <rPr>
            <b/>
            <sz val="9"/>
            <color indexed="81"/>
            <rFont val="Tahoma"/>
            <family val="2"/>
          </rPr>
          <t xml:space="preserve">XGTE - Potion of Healing Creation - 
Crafting Time
</t>
        </r>
      </text>
    </comment>
    <comment ref="T3" authorId="0">
      <text>
        <r>
          <rPr>
            <b/>
            <sz val="9"/>
            <color indexed="81"/>
            <rFont val="Tahoma"/>
            <family val="2"/>
          </rPr>
          <t>Crafting Result Rarity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3" authorId="0">
      <text>
        <r>
          <rPr>
            <b/>
            <sz val="9"/>
            <color indexed="81"/>
            <rFont val="Tahoma"/>
            <family val="2"/>
          </rPr>
          <t>Crafting Cost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tlaroy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XGTE - Potion of Healing Creation - 
Crafting Cost * 2
- OR -
XGTE - Magic Item Crafting Time and Cost - 
Cost @ 50% for Consumables based on Rarity</t>
        </r>
      </text>
    </comment>
    <comment ref="K3" authorId="0">
      <text>
        <r>
          <rPr>
            <b/>
            <sz val="9"/>
            <color indexed="81"/>
            <rFont val="Tahoma"/>
            <family val="2"/>
          </rPr>
          <t>Crafting Result Rarity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" authorId="0">
      <text>
        <r>
          <rPr>
            <b/>
            <sz val="9"/>
            <color indexed="81"/>
            <rFont val="Tahoma"/>
            <family val="2"/>
          </rPr>
          <t>2 * Result Sell Price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3" authorId="0">
      <text>
        <r>
          <rPr>
            <b/>
            <sz val="9"/>
            <color indexed="81"/>
            <rFont val="Tahoma"/>
            <family val="2"/>
          </rPr>
          <t>XGTE - Potion of Healing Creation - 
Crafting Cost
- OR -
50% of Result Sell Price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3" authorId="0">
      <text>
        <r>
          <rPr>
            <b/>
            <sz val="9"/>
            <color indexed="81"/>
            <rFont val="Tahoma"/>
            <family val="2"/>
          </rPr>
          <t xml:space="preserve">XGTE - Potion of Healing Creation - 
Crafting Time
</t>
        </r>
      </text>
    </comment>
    <comment ref="T3" authorId="0">
      <text>
        <r>
          <rPr>
            <b/>
            <sz val="9"/>
            <color indexed="81"/>
            <rFont val="Tahoma"/>
            <family val="2"/>
          </rPr>
          <t>Crafting Result Rarity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3" authorId="0">
      <text>
        <r>
          <rPr>
            <b/>
            <sz val="9"/>
            <color indexed="81"/>
            <rFont val="Tahoma"/>
            <family val="2"/>
          </rPr>
          <t>Crafting Cost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7" authorId="0">
      <text>
        <r>
          <rPr>
            <b/>
            <sz val="9"/>
            <color indexed="81"/>
            <rFont val="Tahoma"/>
            <charset val="1"/>
          </rPr>
          <t>Items (SRD) Compendium Price
150.00</t>
        </r>
      </text>
    </comment>
    <comment ref="G8" authorId="0">
      <text>
        <r>
          <rPr>
            <b/>
            <sz val="9"/>
            <color indexed="81"/>
            <rFont val="Tahoma"/>
            <charset val="1"/>
          </rPr>
          <t>450.00</t>
        </r>
      </text>
    </comment>
    <comment ref="G9" authorId="0">
      <text>
        <r>
          <rPr>
            <b/>
            <sz val="9"/>
            <color indexed="81"/>
            <rFont val="Tahoma"/>
            <charset val="1"/>
          </rPr>
          <t>1350.00</t>
        </r>
      </text>
    </comment>
  </commentList>
</comments>
</file>

<file path=xl/comments20.xml><?xml version="1.0" encoding="utf-8"?>
<comments xmlns="http://schemas.openxmlformats.org/spreadsheetml/2006/main">
  <authors>
    <author>tlaroy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XGTE - Potion of Healing Creation - 
Crafting Cost * 2
- OR -
XGTE - Magic Item Crafting Time and Cost - 
Cost @ 50% for Consumables based on Rarity</t>
        </r>
      </text>
    </comment>
    <comment ref="K3" authorId="0">
      <text>
        <r>
          <rPr>
            <b/>
            <sz val="9"/>
            <color indexed="81"/>
            <rFont val="Tahoma"/>
            <family val="2"/>
          </rPr>
          <t>Crafting Result Rarity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" authorId="0">
      <text>
        <r>
          <rPr>
            <b/>
            <sz val="9"/>
            <color indexed="81"/>
            <rFont val="Tahoma"/>
            <family val="2"/>
          </rPr>
          <t>2 * Result Sell Price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3" authorId="0">
      <text>
        <r>
          <rPr>
            <b/>
            <sz val="9"/>
            <color indexed="81"/>
            <rFont val="Tahoma"/>
            <family val="2"/>
          </rPr>
          <t>XGTE - Potion of Healing Creation - 
Crafting Cost
- OR -
50% of Result Sell Price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3" authorId="0">
      <text>
        <r>
          <rPr>
            <b/>
            <sz val="9"/>
            <color indexed="81"/>
            <rFont val="Tahoma"/>
            <family val="2"/>
          </rPr>
          <t xml:space="preserve">XGTE - Potion of Healing Creation - 
Crafting Time
</t>
        </r>
      </text>
    </comment>
    <comment ref="T3" authorId="0">
      <text>
        <r>
          <rPr>
            <b/>
            <sz val="9"/>
            <color indexed="81"/>
            <rFont val="Tahoma"/>
            <family val="2"/>
          </rPr>
          <t>Crafting Result Rarity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3" authorId="0">
      <text>
        <r>
          <rPr>
            <b/>
            <sz val="9"/>
            <color indexed="81"/>
            <rFont val="Tahoma"/>
            <family val="2"/>
          </rPr>
          <t>Crafting Cost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tlaroy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XGTE - Potion of Healing Creation - 
Crafting Cost * 2
- OR -
XGTE - Magic Item Crafting Time and Cost - 
Cost @ 50% for Consumables based on Rarity</t>
        </r>
      </text>
    </comment>
    <comment ref="K3" authorId="0">
      <text>
        <r>
          <rPr>
            <b/>
            <sz val="9"/>
            <color indexed="81"/>
            <rFont val="Tahoma"/>
            <family val="2"/>
          </rPr>
          <t>Crafting Result Rarity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" authorId="0">
      <text>
        <r>
          <rPr>
            <b/>
            <sz val="9"/>
            <color indexed="81"/>
            <rFont val="Tahoma"/>
            <family val="2"/>
          </rPr>
          <t>2 * Result Sell Price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3" authorId="0">
      <text>
        <r>
          <rPr>
            <b/>
            <sz val="9"/>
            <color indexed="81"/>
            <rFont val="Tahoma"/>
            <family val="2"/>
          </rPr>
          <t>XGTE - Potion of Healing Creation - 
Crafting Cost
- OR -
50% of Result Sell Price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3" authorId="0">
      <text>
        <r>
          <rPr>
            <b/>
            <sz val="9"/>
            <color indexed="81"/>
            <rFont val="Tahoma"/>
            <family val="2"/>
          </rPr>
          <t xml:space="preserve">XGTE - Potion of Healing Creation - 
Crafting Time
</t>
        </r>
      </text>
    </comment>
    <comment ref="T3" authorId="0">
      <text>
        <r>
          <rPr>
            <b/>
            <sz val="9"/>
            <color indexed="81"/>
            <rFont val="Tahoma"/>
            <family val="2"/>
          </rPr>
          <t>Crafting Result Rarity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3" authorId="0">
      <text>
        <r>
          <rPr>
            <b/>
            <sz val="9"/>
            <color indexed="81"/>
            <rFont val="Tahoma"/>
            <family val="2"/>
          </rPr>
          <t>Crafting Cost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tlaroy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XGTE - Potion of Healing Creation - 
Crafting Cost * 2
- OR -
XGTE - Magic Item Crafting Time and Cost - 
Cost @ 50% for Consumables based on Rarity</t>
        </r>
      </text>
    </comment>
    <comment ref="K3" authorId="0">
      <text>
        <r>
          <rPr>
            <b/>
            <sz val="9"/>
            <color indexed="81"/>
            <rFont val="Tahoma"/>
            <family val="2"/>
          </rPr>
          <t>Crafting Result Rarity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" authorId="0">
      <text>
        <r>
          <rPr>
            <b/>
            <sz val="9"/>
            <color indexed="81"/>
            <rFont val="Tahoma"/>
            <family val="2"/>
          </rPr>
          <t>2 * Result Sell Price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3" authorId="0">
      <text>
        <r>
          <rPr>
            <b/>
            <sz val="9"/>
            <color indexed="81"/>
            <rFont val="Tahoma"/>
            <family val="2"/>
          </rPr>
          <t>XGTE - Potion of Healing Creation - 
Crafting Cost
- OR -
50% of Result Sell Price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3" authorId="0">
      <text>
        <r>
          <rPr>
            <b/>
            <sz val="9"/>
            <color indexed="81"/>
            <rFont val="Tahoma"/>
            <family val="2"/>
          </rPr>
          <t xml:space="preserve">XGTE - Potion of Healing Creation - 
Crafting Time
</t>
        </r>
      </text>
    </comment>
    <comment ref="T3" authorId="0">
      <text>
        <r>
          <rPr>
            <b/>
            <sz val="9"/>
            <color indexed="81"/>
            <rFont val="Tahoma"/>
            <family val="2"/>
          </rPr>
          <t>Crafting Result Rarity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3" authorId="0">
      <text>
        <r>
          <rPr>
            <b/>
            <sz val="9"/>
            <color indexed="81"/>
            <rFont val="Tahoma"/>
            <family val="2"/>
          </rPr>
          <t>Crafting Cost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tlaroy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Defined Price OR XGTE - Magic Item Crafting Time and Cost @ 50% for Consumables based on Rarity</t>
        </r>
      </text>
    </comment>
    <comment ref="K3" authorId="0">
      <text>
        <r>
          <rPr>
            <b/>
            <sz val="9"/>
            <color indexed="81"/>
            <rFont val="Tahoma"/>
            <family val="2"/>
          </rPr>
          <t>Crafting Result Rarity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" authorId="0">
      <text>
        <r>
          <rPr>
            <b/>
            <sz val="9"/>
            <color indexed="81"/>
            <rFont val="Tahoma"/>
            <family val="2"/>
          </rPr>
          <t>2 * Result Sell Price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3" authorId="0">
      <text>
        <r>
          <rPr>
            <b/>
            <sz val="9"/>
            <color indexed="81"/>
            <rFont val="Tahoma"/>
            <family val="2"/>
          </rPr>
          <t>50% of Result Sell Price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3" authorId="0">
      <text>
        <r>
          <rPr>
            <b/>
            <sz val="9"/>
            <color indexed="81"/>
            <rFont val="Tahoma"/>
            <family val="2"/>
          </rPr>
          <t>Sell Price / 50.0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3" authorId="0">
      <text>
        <r>
          <rPr>
            <b/>
            <sz val="9"/>
            <color indexed="81"/>
            <rFont val="Tahoma"/>
            <family val="2"/>
          </rPr>
          <t>Crafting Result Rarity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3" authorId="0">
      <text>
        <r>
          <rPr>
            <b/>
            <sz val="9"/>
            <color indexed="81"/>
            <rFont val="Tahoma"/>
            <family val="2"/>
          </rPr>
          <t>Crafting Cost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3" authorId="0">
      <text>
        <r>
          <rPr>
            <b/>
            <sz val="9"/>
            <color indexed="81"/>
            <rFont val="Tahoma"/>
            <charset val="1"/>
          </rPr>
          <t>Items (SRD) Compendium Price
10.00</t>
        </r>
      </text>
    </comment>
    <comment ref="G24" authorId="0">
      <text>
        <r>
          <rPr>
            <b/>
            <sz val="9"/>
            <color indexed="81"/>
            <rFont val="Tahoma"/>
            <charset val="1"/>
          </rPr>
          <t>60.00</t>
        </r>
      </text>
    </comment>
    <comment ref="G25" authorId="0">
      <text>
        <r>
          <rPr>
            <b/>
            <sz val="9"/>
            <color indexed="81"/>
            <rFont val="Tahoma"/>
            <charset val="1"/>
          </rPr>
          <t>120.00</t>
        </r>
      </text>
    </comment>
    <comment ref="G26" authorId="0">
      <text>
        <r>
          <rPr>
            <b/>
            <sz val="9"/>
            <color indexed="81"/>
            <rFont val="Tahoma"/>
            <charset val="1"/>
          </rPr>
          <t>200.00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27" authorId="0">
      <text>
        <r>
          <rPr>
            <b/>
            <sz val="9"/>
            <color indexed="81"/>
            <rFont val="Tahoma"/>
            <charset val="1"/>
          </rPr>
          <t>320.00</t>
        </r>
      </text>
    </comment>
    <comment ref="G28" authorId="0">
      <text>
        <r>
          <rPr>
            <b/>
            <sz val="9"/>
            <color indexed="81"/>
            <rFont val="Tahoma"/>
            <charset val="1"/>
          </rPr>
          <t>640.00</t>
        </r>
      </text>
    </comment>
    <comment ref="G29" authorId="0">
      <text>
        <r>
          <rPr>
            <b/>
            <sz val="9"/>
            <color indexed="81"/>
            <rFont val="Tahoma"/>
            <charset val="1"/>
          </rPr>
          <t>1280.00</t>
        </r>
      </text>
    </comment>
    <comment ref="G30" authorId="0">
      <text>
        <r>
          <rPr>
            <b/>
            <sz val="9"/>
            <color indexed="81"/>
            <rFont val="Tahoma"/>
            <charset val="1"/>
          </rPr>
          <t>2560.00</t>
        </r>
      </text>
    </comment>
    <comment ref="G31" authorId="0">
      <text>
        <r>
          <rPr>
            <b/>
            <sz val="9"/>
            <color indexed="81"/>
            <rFont val="Tahoma"/>
            <charset val="1"/>
          </rPr>
          <t>5120.00</t>
        </r>
      </text>
    </comment>
    <comment ref="G32" authorId="0">
      <text>
        <r>
          <rPr>
            <b/>
            <sz val="9"/>
            <color indexed="81"/>
            <rFont val="Tahoma"/>
            <charset val="1"/>
          </rPr>
          <t>5120.00</t>
        </r>
      </text>
    </comment>
  </commentList>
</comments>
</file>

<file path=xl/comments6.xml><?xml version="1.0" encoding="utf-8"?>
<comments xmlns="http://schemas.openxmlformats.org/spreadsheetml/2006/main">
  <authors>
    <author>tlaroy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XGTE - Potion of Healing Creation - 
Crafting Cost * 2
- OR -
XGTE - Magic Item Crafting Time and Cost - 
Cost @ 50% for Consumables based on Rarity</t>
        </r>
      </text>
    </comment>
    <comment ref="K3" authorId="0">
      <text>
        <r>
          <rPr>
            <b/>
            <sz val="9"/>
            <color indexed="81"/>
            <rFont val="Tahoma"/>
            <family val="2"/>
          </rPr>
          <t>Crafting Result Rarity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" authorId="0">
      <text>
        <r>
          <rPr>
            <b/>
            <sz val="9"/>
            <color indexed="81"/>
            <rFont val="Tahoma"/>
            <family val="2"/>
          </rPr>
          <t>2 * Result Sell Price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3" authorId="0">
      <text>
        <r>
          <rPr>
            <b/>
            <sz val="9"/>
            <color indexed="81"/>
            <rFont val="Tahoma"/>
            <family val="2"/>
          </rPr>
          <t>XGTE - Potion of Healing Creation - 
Crafting Cost
- OR -
50% of Result Sell Price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3" authorId="0">
      <text>
        <r>
          <rPr>
            <b/>
            <sz val="9"/>
            <color indexed="81"/>
            <rFont val="Tahoma"/>
            <family val="2"/>
          </rPr>
          <t xml:space="preserve">XGTE - Potion of Healing Creation - 
Crafting Time
</t>
        </r>
      </text>
    </comment>
    <comment ref="T3" authorId="0">
      <text>
        <r>
          <rPr>
            <b/>
            <sz val="9"/>
            <color indexed="81"/>
            <rFont val="Tahoma"/>
            <family val="2"/>
          </rPr>
          <t>Crafting Result Rarity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3" authorId="0">
      <text>
        <r>
          <rPr>
            <b/>
            <sz val="9"/>
            <color indexed="81"/>
            <rFont val="Tahoma"/>
            <family val="2"/>
          </rPr>
          <t>Crafting Cost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tlaroy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Ingredient Rarity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>XGTE Magic Item Crafting Time and Cost 1/2 for Consumables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" authorId="0">
      <text>
        <r>
          <rPr>
            <b/>
            <sz val="9"/>
            <color indexed="81"/>
            <rFont val="Tahoma"/>
            <family val="2"/>
          </rPr>
          <t>Sell Price / 50.0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tlaroy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Crafting Result Rarity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>Crafting Recipe Material Cost</t>
        </r>
      </text>
    </comment>
    <comment ref="J3" authorId="0">
      <text>
        <r>
          <rPr>
            <b/>
            <sz val="9"/>
            <color indexed="81"/>
            <rFont val="Tahoma"/>
            <family val="2"/>
          </rPr>
          <t>Crafting Recipe Character Level</t>
        </r>
      </text>
    </comment>
    <comment ref="L3" authorId="0">
      <text>
        <r>
          <rPr>
            <b/>
            <sz val="9"/>
            <color indexed="81"/>
            <rFont val="Tahoma"/>
            <family val="2"/>
          </rPr>
          <t>Sell Price / 50.0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tlaroy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Ingredient Rarity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>XGTE Magic Item Crafting Time and Cost 1/2 for Consumables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" authorId="0">
      <text>
        <r>
          <rPr>
            <b/>
            <sz val="9"/>
            <color indexed="81"/>
            <rFont val="Tahoma"/>
            <family val="2"/>
          </rPr>
          <t>Sell Price / 50.0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<sst xmlns="http://schemas.openxmlformats.org/spreadsheetml/2006/main" count="2383" uniqueCount="742">
  <si>
    <t>Alchemy</t>
  </si>
  <si>
    <t>Cooking</t>
  </si>
  <si>
    <t>Enchanting</t>
  </si>
  <si>
    <t>Engineering</t>
  </si>
  <si>
    <t>Fishing</t>
  </si>
  <si>
    <t>Hunting</t>
  </si>
  <si>
    <t>Inscription</t>
  </si>
  <si>
    <t>Poisoner</t>
  </si>
  <si>
    <t>Crafting</t>
  </si>
  <si>
    <t>Gathering</t>
  </si>
  <si>
    <t>Logging</t>
  </si>
  <si>
    <t>INT</t>
  </si>
  <si>
    <t>STR</t>
  </si>
  <si>
    <t>CON</t>
  </si>
  <si>
    <t>Assassin's Blood (Ingested)</t>
  </si>
  <si>
    <t>Basic Poison</t>
  </si>
  <si>
    <t>Blood of the Lycanthrope (Injury)</t>
  </si>
  <si>
    <t>Burnt Othur Fumes (Inhaled)</t>
  </si>
  <si>
    <t>Drow Poison (Injury)</t>
  </si>
  <si>
    <t>Dust of the Mummy (Inhaled)</t>
  </si>
  <si>
    <t>Essence of Ether (Inhaled)</t>
  </si>
  <si>
    <t>Ivana's Whisper (Inhaled)</t>
  </si>
  <si>
    <t>Malice (Inhaled)</t>
  </si>
  <si>
    <t>Midnight Tears (Ingested)</t>
  </si>
  <si>
    <t>Oil of Taggit (Contact)</t>
  </si>
  <si>
    <t>Pale Tincture (Ingested)</t>
  </si>
  <si>
    <t>Potion of Poison</t>
  </si>
  <si>
    <t>Purple Worm Poison (Injury)</t>
  </si>
  <si>
    <t>Torpor (Ingested)</t>
  </si>
  <si>
    <t>Truth Serum</t>
  </si>
  <si>
    <t>Serpent Venom (Injury)</t>
  </si>
  <si>
    <t>Wyvern Poison (injury)</t>
  </si>
  <si>
    <t>Jewel Crafting</t>
  </si>
  <si>
    <t>Fish</t>
  </si>
  <si>
    <t>Plants</t>
  </si>
  <si>
    <t>Wood</t>
  </si>
  <si>
    <t>Cloth</t>
  </si>
  <si>
    <t>Herbalism Kit</t>
  </si>
  <si>
    <t>Poisoner's Kit</t>
  </si>
  <si>
    <t>Smith's Tools</t>
  </si>
  <si>
    <t>Tinker's Tools</t>
  </si>
  <si>
    <t>Jeweler's Tools</t>
  </si>
  <si>
    <t>Leatherworker's Tools</t>
  </si>
  <si>
    <t>Weaver's Tools</t>
  </si>
  <si>
    <t>Woodcarver's Tools</t>
  </si>
  <si>
    <t>Alchemist's Supplies</t>
  </si>
  <si>
    <t>Cook's Utensils</t>
  </si>
  <si>
    <t>Apothecary</t>
  </si>
  <si>
    <t>-</t>
  </si>
  <si>
    <t>Brewer</t>
  </si>
  <si>
    <t>Brewer’s Supplies</t>
  </si>
  <si>
    <t>Beverages</t>
  </si>
  <si>
    <t>Food</t>
  </si>
  <si>
    <t>Metal + Leather</t>
  </si>
  <si>
    <t>Hide</t>
  </si>
  <si>
    <t>Leather + Medium Armor</t>
  </si>
  <si>
    <t>Poisons</t>
  </si>
  <si>
    <t>Metal</t>
  </si>
  <si>
    <t>Weaving</t>
  </si>
  <si>
    <t>Clothing + Light Armor</t>
  </si>
  <si>
    <t>Wood + Leather</t>
  </si>
  <si>
    <t>Thessaltoxin (Ingested or Injury)</t>
  </si>
  <si>
    <t>SRD</t>
  </si>
  <si>
    <t>Spell Scrolls</t>
  </si>
  <si>
    <t>Earthroot</t>
  </si>
  <si>
    <t>Othur</t>
  </si>
  <si>
    <t>Taggit</t>
  </si>
  <si>
    <t>Infernal Machine Rebuild</t>
  </si>
  <si>
    <t>Van Richten’s Guide to Ravenloft</t>
  </si>
  <si>
    <t>Source</t>
  </si>
  <si>
    <t>Earthbloom</t>
  </si>
  <si>
    <t>Bloodweed</t>
  </si>
  <si>
    <t>Khagara's Whisker</t>
  </si>
  <si>
    <t>Fadethorn</t>
  </si>
  <si>
    <t>Crafting an Item</t>
  </si>
  <si>
    <t>Magic Item Ingredients</t>
  </si>
  <si>
    <t>Scribing a Spell Scroll</t>
  </si>
  <si>
    <t>Tools</t>
  </si>
  <si>
    <t>Training</t>
  </si>
  <si>
    <t>Character
Level</t>
  </si>
  <si>
    <t>Quantity</t>
  </si>
  <si>
    <t>Sell
Price</t>
  </si>
  <si>
    <t>Common</t>
  </si>
  <si>
    <t>Uncommon</t>
  </si>
  <si>
    <t>Rare</t>
  </si>
  <si>
    <t>Very Rare</t>
  </si>
  <si>
    <t>Legendary</t>
  </si>
  <si>
    <t>Artifact</t>
  </si>
  <si>
    <t>Description</t>
  </si>
  <si>
    <t>Fail 12 (4d6)</t>
  </si>
  <si>
    <t>Fail 10 (3d6) 1/2 on Save</t>
  </si>
  <si>
    <t>Fail 2 (1d4)  On 3 weapons or ammo for 1 min</t>
  </si>
  <si>
    <t>10 (3d6) + Fail Poisoned 10 (3d6) SOT.  Decrease 1d6 each EOT Save</t>
  </si>
  <si>
    <t>Fail Poisoned 1 hour.  Zone of Truth</t>
  </si>
  <si>
    <t>Fail Poisoned, Paralyzed 1 minute. EOT Saves</t>
  </si>
  <si>
    <t>Fail Poisoned 1 hour.  Fail by more than 5 also Unconscious</t>
  </si>
  <si>
    <t>Fail Polymorph until long rest</t>
  </si>
  <si>
    <t>Fail Poisoned, Unconscious 24 hours</t>
  </si>
  <si>
    <t>Fail Ivans's Dream</t>
  </si>
  <si>
    <t>Fail Poisoned, Unconscious 8 hours</t>
  </si>
  <si>
    <t>Fail Poisoned, Blinded 1 hour</t>
  </si>
  <si>
    <t>Fail 3 (1d6) + Poisoned 3 (1d6) every 24 hrs. Ends after 7 successful Saves</t>
  </si>
  <si>
    <t>Fail 10 (3d6) + 3 (1d6) for 3 turns</t>
  </si>
  <si>
    <t>Fail 23 (7d6) 1/2 on Save</t>
  </si>
  <si>
    <t>Fail 6 (1d12) + Poisoned 24 hours 1/2 not Poisoned on Save</t>
  </si>
  <si>
    <t>Fail 31 (9d6) 1/2 on Save</t>
  </si>
  <si>
    <t>Fail 42 (12d6) 1/2 on Save</t>
  </si>
  <si>
    <t xml:space="preserve">Fail Lycanthropy.  Remove Curse </t>
  </si>
  <si>
    <t>Fail HP max. decrease 10 (3d6) every 24 hours. Can't heal.  Remove Curse.</t>
  </si>
  <si>
    <t>Meat + Hide</t>
  </si>
  <si>
    <t>Crawler Mucus (Contact)</t>
  </si>
  <si>
    <t xml:space="preserve">
Rarity</t>
  </si>
  <si>
    <t>Rarity</t>
  </si>
  <si>
    <t>CHA</t>
  </si>
  <si>
    <t>Default
Ability</t>
  </si>
  <si>
    <t>Known</t>
  </si>
  <si>
    <t>Crafting 
Time</t>
  </si>
  <si>
    <t>Fishing Gear</t>
  </si>
  <si>
    <t>Hunting Gear</t>
  </si>
  <si>
    <t>Logging Equipment</t>
  </si>
  <si>
    <t>Mining Equipment</t>
  </si>
  <si>
    <t>WIS</t>
  </si>
  <si>
    <t>Herbalism</t>
  </si>
  <si>
    <t>NA</t>
  </si>
  <si>
    <t>Crafting
Cost</t>
  </si>
  <si>
    <t>Toxins</t>
  </si>
  <si>
    <t>ü</t>
  </si>
  <si>
    <t>Ether</t>
  </si>
  <si>
    <t>Carpenter’s Tools</t>
  </si>
  <si>
    <t>Cartographer’s Tools</t>
  </si>
  <si>
    <t>Cobbler’s Tools</t>
  </si>
  <si>
    <t>Glassblower’s Tools</t>
  </si>
  <si>
    <t>Mason’s Tools</t>
  </si>
  <si>
    <t>Navigator’s Tools</t>
  </si>
  <si>
    <t>Potter’s Tools</t>
  </si>
  <si>
    <t>Thieves’ Tools</t>
  </si>
  <si>
    <t>Gaming Set</t>
  </si>
  <si>
    <t>Musical Instruments</t>
  </si>
  <si>
    <t>Calligrapher’s Supplies</t>
  </si>
  <si>
    <t>Painter’s Supplies</t>
  </si>
  <si>
    <t>Climber’s Kit</t>
  </si>
  <si>
    <t>Disguise Kit</t>
  </si>
  <si>
    <t>Forgery Kit</t>
  </si>
  <si>
    <t>Healer’s Kit</t>
  </si>
  <si>
    <t>Mess Kit</t>
  </si>
  <si>
    <t>Vehicles, Land and Water</t>
  </si>
  <si>
    <t>Jeweler’s Tools</t>
  </si>
  <si>
    <t>Leatherworker Tools</t>
  </si>
  <si>
    <t>Poisoner’s Kit</t>
  </si>
  <si>
    <t>Alchemy Supplies</t>
  </si>
  <si>
    <t>Tinker’s Tools</t>
  </si>
  <si>
    <t>Weaver’s Tools</t>
  </si>
  <si>
    <t>Woodcrafter’s Tools</t>
  </si>
  <si>
    <t>Cooking Utensils</t>
  </si>
  <si>
    <t>History, Investigation Perception &amp; Stealth</t>
  </si>
  <si>
    <t>Arcana, History, Nature &amp; Survival</t>
  </si>
  <si>
    <t>Arcana, History &amp; Investigation</t>
  </si>
  <si>
    <t>Arcana &amp; Investigation</t>
  </si>
  <si>
    <t>History, Investigation &amp; Perception</t>
  </si>
  <si>
    <t>Survival</t>
  </si>
  <si>
    <t>Arcana &amp; History</t>
  </si>
  <si>
    <t>History &amp; Perception</t>
  </si>
  <si>
    <t>Arcana, Investigation &amp; Perception</t>
  </si>
  <si>
    <t>History, Medicine &amp; Survival</t>
  </si>
  <si>
    <t>History &amp; Performance</t>
  </si>
  <si>
    <t>History, Medicine &amp; Persuasion</t>
  </si>
  <si>
    <t>Arcana, History, Religion, Investigation &amp; Perception</t>
  </si>
  <si>
    <t>Deception, Intimidation, Performance &amp; Persuasion</t>
  </si>
  <si>
    <t>Arcana, Deception, History &amp; Investigation</t>
  </si>
  <si>
    <t>Arcana, Investigation, Medicine, Nature &amp; Survival</t>
  </si>
  <si>
    <t>History, Investigation, Perception, Medicine, Nature &amp; Survival</t>
  </si>
  <si>
    <t>Fortify &amp; Temporary Shelter.</t>
  </si>
  <si>
    <t>Craft a Map.</t>
  </si>
  <si>
    <t>Maintain Shoes, Craft Hidden Compartment.</t>
  </si>
  <si>
    <t xml:space="preserve">Identify Weakness. </t>
  </si>
  <si>
    <t>Demolition.</t>
  </si>
  <si>
    <t>Sighting.</t>
  </si>
  <si>
    <t>Reconstruction.</t>
  </si>
  <si>
    <t>Set a Trap.</t>
  </si>
  <si>
    <t>Compose a Tune.</t>
  </si>
  <si>
    <t>Decipher Treasure Maps.</t>
  </si>
  <si>
    <t>Painting &amp; Drawing.</t>
  </si>
  <si>
    <t>Create Disguise.</t>
  </si>
  <si>
    <t>Knowledge of Other Tools &amp; Quick Fake.</t>
  </si>
  <si>
    <t>Vehicle Handling.</t>
  </si>
  <si>
    <t>CRAFT POISONS.</t>
  </si>
  <si>
    <t>Handle Poison.</t>
  </si>
  <si>
    <t>Identify Plants, Craft Antitoxin &amp; Healing Potions.</t>
  </si>
  <si>
    <t>Purifies Water.</t>
  </si>
  <si>
    <t>Prepare Meals</t>
  </si>
  <si>
    <t>Repair &amp; Craft Arrows.</t>
  </si>
  <si>
    <t>Repair &amp; Craft Cloaks, Robes &amp; Clothing.</t>
  </si>
  <si>
    <t>Repair.</t>
  </si>
  <si>
    <t>Repairs, Crafts Armor &amp; Weapons.</t>
  </si>
  <si>
    <t>Identify Gems.</t>
  </si>
  <si>
    <t>Identify Hides, Crafts Leather Armor &amp; Boots.</t>
  </si>
  <si>
    <t>Arcana</t>
  </si>
  <si>
    <t>https://www.dndbeyond.com/sources/xgte/downtime-revisited#CraftinganItem</t>
  </si>
  <si>
    <t>https://www.dndbeyond.com/sources/xgte/downtime-revisited#MagicItemIngredients</t>
  </si>
  <si>
    <t>https://www.dndbeyond.com/sources/xgte/downtime-revisited#ScribingaSpellScroll</t>
  </si>
  <si>
    <t>https://www.dndbeyond.com/sources/xgte/downtime-revisited#Training</t>
  </si>
  <si>
    <t>https://www.dndbeyond.com/sources/xgte/dungeon-masters-tools#ToolsandSkillsTogether</t>
  </si>
  <si>
    <t>Mining</t>
  </si>
  <si>
    <t>Enchanting Tools</t>
  </si>
  <si>
    <t>Inscription Tools</t>
  </si>
  <si>
    <t>History, Insight &amp; Sleight of Hand</t>
  </si>
  <si>
    <t>CRAFT JEWELRY + GEMS.</t>
  </si>
  <si>
    <t>CRAFT LEATHER + MEDIUM ARMOR.</t>
  </si>
  <si>
    <t>CRAFT MELEE WEAPONS + HEAVY ARMOR.</t>
  </si>
  <si>
    <t>CRAFT CLOTHING + LIGHT ARMOR.</t>
  </si>
  <si>
    <t>CRAFT FOOD.</t>
  </si>
  <si>
    <t>CRAFT BEVERAGES.</t>
  </si>
  <si>
    <t>CRAFT MAGIC ITEMS</t>
  </si>
  <si>
    <t>GATHER FISH</t>
  </si>
  <si>
    <t>GATHER WOOD</t>
  </si>
  <si>
    <t>Varies</t>
  </si>
  <si>
    <t>Antitoxin</t>
  </si>
  <si>
    <t>Thessaltoxin Antidote</t>
  </si>
  <si>
    <t>Blood of the Lycanthrope Antidote</t>
  </si>
  <si>
    <t>4 (2d4 + 2)</t>
  </si>
  <si>
    <t>12 (4d4 + 4)</t>
  </si>
  <si>
    <t>24 (8d4 + 8)</t>
  </si>
  <si>
    <t>40 (10d4 + 20)</t>
  </si>
  <si>
    <t>Wyvern Blood</t>
  </si>
  <si>
    <t>Purple Worm Blood</t>
  </si>
  <si>
    <t>Lycanthrope Blood</t>
  </si>
  <si>
    <t>Mummy Dust</t>
  </si>
  <si>
    <t>Thessal Blood</t>
  </si>
  <si>
    <t>Crawler Mucus (Raw)</t>
  </si>
  <si>
    <t>Serpent Venom (Raw)</t>
  </si>
  <si>
    <t>Pale Tincture (Raw)</t>
  </si>
  <si>
    <t>Malice (Raw)</t>
  </si>
  <si>
    <t>Torpor (Raw)</t>
  </si>
  <si>
    <t>Midnight Tears (Raw)</t>
  </si>
  <si>
    <t>Ivana's Whisper (Raw)</t>
  </si>
  <si>
    <t>Purple Lotus</t>
  </si>
  <si>
    <t>Pink Lotus</t>
  </si>
  <si>
    <t>Violet Lotus</t>
  </si>
  <si>
    <t>White Lotus</t>
  </si>
  <si>
    <t>Wildberries</t>
  </si>
  <si>
    <t>Mummy Rot Antidote</t>
  </si>
  <si>
    <t>Dream Dust</t>
  </si>
  <si>
    <t>GP</t>
  </si>
  <si>
    <t>1st Level Spell Scroll</t>
  </si>
  <si>
    <t>2nd Level Spell Scroll</t>
  </si>
  <si>
    <t>3rd Level Spell Scroll</t>
  </si>
  <si>
    <t>4th Level Spell Scroll</t>
  </si>
  <si>
    <t>5th Level Spell Scroll</t>
  </si>
  <si>
    <t>6th Level Spell Scroll</t>
  </si>
  <si>
    <t>7th Level Spell Scroll</t>
  </si>
  <si>
    <t>8th Level Spell Scroll</t>
  </si>
  <si>
    <t>9th Level Spell Scroll</t>
  </si>
  <si>
    <t>Dream Clover</t>
  </si>
  <si>
    <t>Goldleaf</t>
  </si>
  <si>
    <t>Briarthorne</t>
  </si>
  <si>
    <t>Baldur Vine</t>
  </si>
  <si>
    <t>Springroot</t>
  </si>
  <si>
    <t>Bellcaps</t>
  </si>
  <si>
    <t>Strange Berries</t>
  </si>
  <si>
    <t>Moonstem</t>
  </si>
  <si>
    <t>Magic Mushrooms</t>
  </si>
  <si>
    <t>Plants + Meat + Fish</t>
  </si>
  <si>
    <t xml:space="preserve">Ore + Metal </t>
  </si>
  <si>
    <t>Melee Weapons + Heavy Armor</t>
  </si>
  <si>
    <t>Shields + Ranged Weapons + Ammo + Staves + Wands</t>
  </si>
  <si>
    <t>Trinkets + Ammo</t>
  </si>
  <si>
    <t>Healing Potions + Antitoxins</t>
  </si>
  <si>
    <t>Character Tools</t>
  </si>
  <si>
    <t>Exacto</t>
  </si>
  <si>
    <t>Joatmon</t>
  </si>
  <si>
    <t>Thievery</t>
  </si>
  <si>
    <t>Smith’s Tools + Mining Equipment</t>
  </si>
  <si>
    <t>Jeweler’s Tools + Mining Equipment</t>
  </si>
  <si>
    <t>Professions</t>
  </si>
  <si>
    <t>Foundry VTT</t>
  </si>
  <si>
    <t>Crafting &amp; Gathering</t>
  </si>
  <si>
    <t>D&amp;D 5e SRD</t>
  </si>
  <si>
    <t>for</t>
  </si>
  <si>
    <t>Tool 
Proficiency</t>
  </si>
  <si>
    <t>Skill 
Proficiency</t>
  </si>
  <si>
    <t>Uses 
Resource</t>
  </si>
  <si>
    <t>Produces
Crafted Item or Resource</t>
  </si>
  <si>
    <t>Enchanting Tools + Inscription Tools</t>
  </si>
  <si>
    <t xml:space="preserve">Herbalism Kit </t>
  </si>
  <si>
    <t>Enchanting + Inscription (Arcana)</t>
  </si>
  <si>
    <t>CRAFT TRINKETS + AMMO.</t>
  </si>
  <si>
    <t>CRAFT SHIELDS + RANGED WEAPONS + AMMO + STAVES + WANDS.</t>
  </si>
  <si>
    <t>GATHER PLANTS + CRAFT INKS + SPELL SCROLLS</t>
  </si>
  <si>
    <t>GATHER MEAT + HIDE</t>
  </si>
  <si>
    <t>CRAFT HEALING POTIONS + ANTITOXINS.</t>
  </si>
  <si>
    <t>CRAFT ACID + ALCHEMIST'S FIRE + ANTITOXIN + OIL + PERFUME + SOAP</t>
  </si>
  <si>
    <t>Ingredients</t>
  </si>
  <si>
    <t>Chaos Shard</t>
  </si>
  <si>
    <t>Void Shard</t>
  </si>
  <si>
    <t>Weapon +1</t>
  </si>
  <si>
    <t>Weapon +2</t>
  </si>
  <si>
    <t>Weapon +3</t>
  </si>
  <si>
    <t>Armor &amp; Shield</t>
  </si>
  <si>
    <t>Volatile Dust</t>
  </si>
  <si>
    <t>Primal Dust</t>
  </si>
  <si>
    <t>Illusion Crystal</t>
  </si>
  <si>
    <t>Spirit Crystal</t>
  </si>
  <si>
    <t>Cosmic Crystal</t>
  </si>
  <si>
    <t xml:space="preserve">Hypnotic Shard </t>
  </si>
  <si>
    <t xml:space="preserve">Armor &amp; Shield +1 </t>
  </si>
  <si>
    <t>Armor &amp; Shield +2</t>
  </si>
  <si>
    <t>Armor &amp; Shield +3</t>
  </si>
  <si>
    <t>Magic Item Tables F-I</t>
  </si>
  <si>
    <t>Transmutations</t>
  </si>
  <si>
    <t>Common &amp; Uncommon</t>
  </si>
  <si>
    <t>Rare &amp; Uncommon</t>
  </si>
  <si>
    <t>Very Rare &amp; Rare</t>
  </si>
  <si>
    <t>Very Rare &amp; Legendary</t>
  </si>
  <si>
    <t>Shatter Illusion Crystal</t>
  </si>
  <si>
    <t>Shatter Spirit Crystal</t>
  </si>
  <si>
    <t>Shatter Cosmic Crystal</t>
  </si>
  <si>
    <t>DMG</t>
  </si>
  <si>
    <t>Ammunition +1</t>
  </si>
  <si>
    <t>Ammunition +2</t>
  </si>
  <si>
    <t>Ammunition +3</t>
  </si>
  <si>
    <t>Transmute Primal to Volatile Dust</t>
  </si>
  <si>
    <t>Transmute Volatile to Primal Dust</t>
  </si>
  <si>
    <t>Transmute Primal to Dream Dust</t>
  </si>
  <si>
    <t>Transmute Dream to Primal Dust</t>
  </si>
  <si>
    <t>Magic Item Tables A-E</t>
  </si>
  <si>
    <t>Embedded Spells</t>
  </si>
  <si>
    <t>Thornwood Vine</t>
  </si>
  <si>
    <t>Adventure Specific</t>
  </si>
  <si>
    <t xml:space="preserve"> </t>
  </si>
  <si>
    <t>Adamantine Ore</t>
  </si>
  <si>
    <t>Copper Bar + Tin Bar</t>
  </si>
  <si>
    <t>Copper Ore</t>
  </si>
  <si>
    <t>Gold Ore</t>
  </si>
  <si>
    <t>Iron Ore</t>
  </si>
  <si>
    <t>Silver Ore</t>
  </si>
  <si>
    <t>Tin Ore</t>
  </si>
  <si>
    <t>Copper Bar</t>
  </si>
  <si>
    <t>Tin Bar</t>
  </si>
  <si>
    <t>Bronze Bar</t>
  </si>
  <si>
    <t>Silver Bar</t>
  </si>
  <si>
    <t>Gold Bar</t>
  </si>
  <si>
    <t>Iron Bar</t>
  </si>
  <si>
    <t>Steel Bar</t>
  </si>
  <si>
    <t>Platium Bar</t>
  </si>
  <si>
    <t>Adamantine Bar</t>
  </si>
  <si>
    <t>Zircon</t>
  </si>
  <si>
    <t>Tourmaline</t>
  </si>
  <si>
    <t>Amber</t>
  </si>
  <si>
    <t>Garnet</t>
  </si>
  <si>
    <t>Moonstone</t>
  </si>
  <si>
    <t>Peridot</t>
  </si>
  <si>
    <t>Ruby</t>
  </si>
  <si>
    <t>Pearl</t>
  </si>
  <si>
    <t>Topaz</t>
  </si>
  <si>
    <t>Spinel</t>
  </si>
  <si>
    <t>Diamond</t>
  </si>
  <si>
    <t>Jade</t>
  </si>
  <si>
    <t>Chalcedony</t>
  </si>
  <si>
    <t>Bloodstone</t>
  </si>
  <si>
    <t>Sapphire</t>
  </si>
  <si>
    <t>Amethyst</t>
  </si>
  <si>
    <t>Opal</t>
  </si>
  <si>
    <t>Chrysoprase</t>
  </si>
  <si>
    <t>Emerald</t>
  </si>
  <si>
    <t>Citrine</t>
  </si>
  <si>
    <t>Alexandrite</t>
  </si>
  <si>
    <t>Ring Mail</t>
  </si>
  <si>
    <t>Adamantine Ring Mail</t>
  </si>
  <si>
    <t>Mithral Ring Mail</t>
  </si>
  <si>
    <t>Chain Mail</t>
  </si>
  <si>
    <t>Adamantine Chain Mail</t>
  </si>
  <si>
    <t>Mithral Chain Mail</t>
  </si>
  <si>
    <t>Plate Armor</t>
  </si>
  <si>
    <t>Shortsword</t>
  </si>
  <si>
    <t>Turquoise</t>
  </si>
  <si>
    <t>Black Sapphire</t>
  </si>
  <si>
    <t xml:space="preserve">Azurite </t>
  </si>
  <si>
    <t>Black Opal</t>
  </si>
  <si>
    <t>Black Pearl</t>
  </si>
  <si>
    <t>Blue Quartz</t>
  </si>
  <si>
    <t>Blue Spinel</t>
  </si>
  <si>
    <t>Chrysoberyl</t>
  </si>
  <si>
    <t>Coral</t>
  </si>
  <si>
    <t>Gem of Brightness</t>
  </si>
  <si>
    <t>Gem of Seeing</t>
  </si>
  <si>
    <t>Hematite</t>
  </si>
  <si>
    <t>Jacinth</t>
  </si>
  <si>
    <t>Jasper</t>
  </si>
  <si>
    <t>Jet</t>
  </si>
  <si>
    <t>Lapis Lazuli</t>
  </si>
  <si>
    <t>Malachite</t>
  </si>
  <si>
    <t>Obsidian</t>
  </si>
  <si>
    <t>Onyx</t>
  </si>
  <si>
    <t>Quartz</t>
  </si>
  <si>
    <t>Rhodochrosite</t>
  </si>
  <si>
    <t>Ruby Weave Gem</t>
  </si>
  <si>
    <t>Sardonyx</t>
  </si>
  <si>
    <t>Out of the Abyss</t>
  </si>
  <si>
    <t>Star Ruby</t>
  </si>
  <si>
    <t>Banded Agate</t>
  </si>
  <si>
    <t>Eye Agate</t>
  </si>
  <si>
    <t>Moss Agate</t>
  </si>
  <si>
    <t>Star Rose Quartz</t>
  </si>
  <si>
    <t>Fire Opal</t>
  </si>
  <si>
    <t>Blue Sapphire</t>
  </si>
  <si>
    <t>Star Sapphire</t>
  </si>
  <si>
    <t>Yellow Sapphire</t>
  </si>
  <si>
    <t>Tiger Eye</t>
  </si>
  <si>
    <t>Aquamarine</t>
  </si>
  <si>
    <t>Jemstones</t>
  </si>
  <si>
    <t>Summoning</t>
  </si>
  <si>
    <t>Sense: Truesightm Detection</t>
  </si>
  <si>
    <t>Spellcaster</t>
  </si>
  <si>
    <t>Platinum Ore</t>
  </si>
  <si>
    <t>Platinum Bar</t>
  </si>
  <si>
    <t>Gem</t>
  </si>
  <si>
    <t>1d6</t>
  </si>
  <si>
    <t>1d11</t>
  </si>
  <si>
    <t>1d10</t>
  </si>
  <si>
    <t>1d4</t>
  </si>
  <si>
    <t>Red Corundum</t>
  </si>
  <si>
    <t>Elemental Gem of Air</t>
  </si>
  <si>
    <t>Elemental Gem of Earth</t>
  </si>
  <si>
    <t>Elemental Gem of Fire</t>
  </si>
  <si>
    <t>Elemental Gem of Water</t>
  </si>
  <si>
    <t>Pale Emerald</t>
  </si>
  <si>
    <t>1d15</t>
  </si>
  <si>
    <t>Black Spinel</t>
  </si>
  <si>
    <t>Ruby of the War Mage</t>
  </si>
  <si>
    <t>XGTE</t>
  </si>
  <si>
    <t>FTR</t>
  </si>
  <si>
    <t>Banded Rudy</t>
  </si>
  <si>
    <t>1d13</t>
  </si>
  <si>
    <t>Cantrip Spell Gem</t>
  </si>
  <si>
    <t>1st Level Spell Gem</t>
  </si>
  <si>
    <t>2nd Level Spell Gem</t>
  </si>
  <si>
    <t>3rd Level Spell Gem</t>
  </si>
  <si>
    <t>4th Level Spell Gem</t>
  </si>
  <si>
    <t>5th Level Spell Gem</t>
  </si>
  <si>
    <t>6th Level Spell Gem</t>
  </si>
  <si>
    <t>7th Level Spell Gem</t>
  </si>
  <si>
    <t>8th Level Spell Gem</t>
  </si>
  <si>
    <t>9th Level Spell Gem</t>
  </si>
  <si>
    <t>Cantrip Spell Scroll</t>
  </si>
  <si>
    <t>Adventure Poisons</t>
  </si>
  <si>
    <t>Potion of Healing</t>
  </si>
  <si>
    <t>Potion of Greater Healing</t>
  </si>
  <si>
    <t>Potion of Superior Healing</t>
  </si>
  <si>
    <t>Potion of Supreme Healing</t>
  </si>
  <si>
    <t>Gwydion</t>
  </si>
  <si>
    <t>Simeon</t>
  </si>
  <si>
    <t>Stone Hammer</t>
  </si>
  <si>
    <t>Thistlethorn</t>
  </si>
  <si>
    <t>Moongrass</t>
  </si>
  <si>
    <t>Byrn Shander - The Subtle Solution</t>
  </si>
  <si>
    <t>Bryn Shander - Peona's Oils and Elixirs</t>
  </si>
  <si>
    <t>Caer-Konig - Snow Fox' Hideout</t>
  </si>
  <si>
    <t>Bryn Shander - Kadu's Wondrous Scrolls</t>
  </si>
  <si>
    <t>Purple Pearl</t>
  </si>
  <si>
    <t>Blue Diamond</t>
  </si>
  <si>
    <t>Electrum Bar</t>
  </si>
  <si>
    <t>Electrum Ore</t>
  </si>
  <si>
    <t>Mithral Bar</t>
  </si>
  <si>
    <t>Mithral Ore</t>
  </si>
  <si>
    <t>Bryn Shander - Blackiron Blades</t>
  </si>
  <si>
    <t>Easthaven - Rurden's Armory</t>
  </si>
  <si>
    <t>Targos - Graendel's Fine Dwarven Craft</t>
  </si>
  <si>
    <t>Transfer cantrip to a scroll.</t>
  </si>
  <si>
    <t>Transfer 1st Level spell to a scroll.</t>
  </si>
  <si>
    <t>Transfer 2nd Level spell to a scroll.</t>
  </si>
  <si>
    <t>Transfer 3rd Level spell to a scroll.</t>
  </si>
  <si>
    <t>Transfer 4th Level spell to a scroll.</t>
  </si>
  <si>
    <t>Transfer 5th Level spell to a scroll.</t>
  </si>
  <si>
    <t>Transfer 6th Level spell to a scroll.</t>
  </si>
  <si>
    <t>Transfer 7th Level spell to a scroll.</t>
  </si>
  <si>
    <t>Transfer 8th Level spell to a scroll.</t>
  </si>
  <si>
    <t>Transfer 9th Level spell to a scroll.</t>
  </si>
  <si>
    <t>Bremen - Ewin's Trinkets</t>
  </si>
  <si>
    <t>Caer-Dineval - Culver's</t>
  </si>
  <si>
    <t>Iron Jewelry</t>
  </si>
  <si>
    <t>Copper Jewelry</t>
  </si>
  <si>
    <t>Tin Jewelry</t>
  </si>
  <si>
    <t>Bronze Jewelry</t>
  </si>
  <si>
    <t>Steel Jewelry</t>
  </si>
  <si>
    <t>Silver Jewelry</t>
  </si>
  <si>
    <t>Electrum Jewelry</t>
  </si>
  <si>
    <t>Gold Jewelry</t>
  </si>
  <si>
    <t>Adamantine Jewelry</t>
  </si>
  <si>
    <t>Mithral Jewelry</t>
  </si>
  <si>
    <t>Platinum Jewelry</t>
  </si>
  <si>
    <t>Magic Items</t>
  </si>
  <si>
    <t>Plants (Ink)</t>
  </si>
  <si>
    <t>Recipe</t>
  </si>
  <si>
    <t xml:space="preserve">
Description</t>
  </si>
  <si>
    <t>Crafting Result</t>
  </si>
  <si>
    <t>Sell 
Price</t>
  </si>
  <si>
    <t>Requirement</t>
  </si>
  <si>
    <t>Material 
Cost</t>
  </si>
  <si>
    <t>Gathering Result</t>
  </si>
  <si>
    <t>Smelting</t>
  </si>
  <si>
    <t>Disenchanting</t>
  </si>
  <si>
    <t>Gems (Trinkets)</t>
  </si>
  <si>
    <t>Recipes &amp; Ingredients avialable in:</t>
  </si>
  <si>
    <t>SRD Tool Notes</t>
  </si>
  <si>
    <t>Adventure Ingredients</t>
  </si>
  <si>
    <t>RAW</t>
  </si>
  <si>
    <t>In other tabs</t>
  </si>
  <si>
    <t>Copper Ore Gems Table</t>
  </si>
  <si>
    <t>Silver Ore Gems Table</t>
  </si>
  <si>
    <t>Gold Ore Gems Table</t>
  </si>
  <si>
    <t>Platinum Ore Gems Table</t>
  </si>
  <si>
    <t>Adamantine Ore Gems Table</t>
  </si>
  <si>
    <t>Mithral Ore Gems Table</t>
  </si>
  <si>
    <t xml:space="preserve">Jewel Crafting </t>
  </si>
  <si>
    <t>Gems - Adventure (Trinkets)</t>
  </si>
  <si>
    <r>
      <rPr>
        <b/>
        <sz val="12"/>
        <color theme="1"/>
        <rFont val="Calibri"/>
        <family val="2"/>
        <scheme val="minor"/>
      </rPr>
      <t>Jewerly.</t>
    </r>
    <r>
      <rPr>
        <sz val="12"/>
        <color theme="1"/>
        <rFont val="Calibri"/>
        <family val="2"/>
        <scheme val="minor"/>
      </rPr>
      <t xml:space="preserve">  Trinket, Amulet, Necklace, Ring, Brooch, Earrings, Bracelet, Emblem</t>
    </r>
  </si>
  <si>
    <t>Blinded, Control, Debuff</t>
  </si>
  <si>
    <t>Potion of Animal Friendship</t>
  </si>
  <si>
    <t>Potion of Clairvoyance</t>
  </si>
  <si>
    <t>Potion of Acid Resistance</t>
  </si>
  <si>
    <t>Resistance to Acid damage 1 hour</t>
  </si>
  <si>
    <t>Potion of Cold Resistance</t>
  </si>
  <si>
    <t>Potion of Force Resistance</t>
  </si>
  <si>
    <t>Potion of Fire Resistance</t>
  </si>
  <si>
    <t>Potion of Lightning Resistance</t>
  </si>
  <si>
    <t>Potion of Necrotic Resistance</t>
  </si>
  <si>
    <t>Potion of Psychic Resistance</t>
  </si>
  <si>
    <t>Potion of Radiant Resistance</t>
  </si>
  <si>
    <t>Potion of Thunder Resistance</t>
  </si>
  <si>
    <t>Resistance to Cold damage 1 hour</t>
  </si>
  <si>
    <t>Resistance to Force damage 1 hour</t>
  </si>
  <si>
    <t>Resistance to Fire damage 1 hour</t>
  </si>
  <si>
    <t>Resistance to Lightniing damage 1 hour</t>
  </si>
  <si>
    <t>Resistance to Nercrotic damage 1 hour</t>
  </si>
  <si>
    <t>Resistance to Poison damage 1 hour</t>
  </si>
  <si>
    <t>Resistance to Psychic damage 1 hour</t>
  </si>
  <si>
    <t>Resistance to Radiant damage 1 hour</t>
  </si>
  <si>
    <t>Resistance to Thunder damage 1 hour</t>
  </si>
  <si>
    <t>Potion of Climbing</t>
  </si>
  <si>
    <t>Climbing speed equals walking speed 1 hour ADV on climbing STR checks</t>
  </si>
  <si>
    <t>Potion of Cloud Giant Strength</t>
  </si>
  <si>
    <t>STR 27 for 1 hour</t>
  </si>
  <si>
    <t>Potion of Diminution</t>
  </si>
  <si>
    <t>Reduce effect of Enlarge/Reduce spell for 1d4 hours.</t>
  </si>
  <si>
    <t>Potion of Gaseous Form</t>
  </si>
  <si>
    <t>Gaseous Form spell 1 hour</t>
  </si>
  <si>
    <t>Animal Freiendship spell 1 hour</t>
  </si>
  <si>
    <t>Clairvoyance spell 1 hour</t>
  </si>
  <si>
    <t>Potion of Growth</t>
  </si>
  <si>
    <t>Enlarge effect of Enlarge/Reduce spell for 1d4 hours.</t>
  </si>
  <si>
    <t>Potion of Heroism</t>
  </si>
  <si>
    <t>Bless spell 1 hour</t>
  </si>
  <si>
    <t>Potion of Fire Giant Strength</t>
  </si>
  <si>
    <t>STR 25 for 1 hour</t>
  </si>
  <si>
    <t>Potion of Flying</t>
  </si>
  <si>
    <t>Flying speed equals walking speed 1 hour</t>
  </si>
  <si>
    <t>Potion of Invisibility</t>
  </si>
  <si>
    <t>Potion of Frost Giant Strength</t>
  </si>
  <si>
    <t>Potion of Speed</t>
  </si>
  <si>
    <t>Haste spell 1 hour</t>
  </si>
  <si>
    <t>Potion of Stone Giant Strength</t>
  </si>
  <si>
    <t>Potion of Mind Reading</t>
  </si>
  <si>
    <t>Detect Thoughts spell 1 hour</t>
  </si>
  <si>
    <t>Potion of Hill Giant Strength</t>
  </si>
  <si>
    <t>STR 21 for 1 hour</t>
  </si>
  <si>
    <t>Potion of Storm Giant Strength</t>
  </si>
  <si>
    <t>STR 29 for 1 hour</t>
  </si>
  <si>
    <t>Potion of Water Breathing</t>
  </si>
  <si>
    <t>Breathe underwater 1 hour</t>
  </si>
  <si>
    <t>On hit 2d6 acid damage</t>
  </si>
  <si>
    <t>Oil of Slipperiness</t>
  </si>
  <si>
    <t>Philter of Love</t>
  </si>
  <si>
    <t>Dust of Disappearance</t>
  </si>
  <si>
    <t>Dust of Dryness</t>
  </si>
  <si>
    <t>Dust of Sneezing and Choking</t>
  </si>
  <si>
    <t>On hit 1d4 DC 10 DEX to extinguish.</t>
  </si>
  <si>
    <t>Oil of Etherealness</t>
  </si>
  <si>
    <t>Etherealness spell 1 hour</t>
  </si>
  <si>
    <t>Oil of Sharpness</t>
  </si>
  <si>
    <t>Weapon +3 1 hour</t>
  </si>
  <si>
    <t>Freedom of Movement spell 1 hour or Grease 8 hours</t>
  </si>
  <si>
    <t>Restorative Ointment</t>
  </si>
  <si>
    <t>Charmed 1 hour</t>
  </si>
  <si>
    <t>Invisible 2d4 minutes</t>
  </si>
  <si>
    <t>Turns a cube of water 15 feet on a side into one marble-sized pellet</t>
  </si>
  <si>
    <t>DC 14 CON save for unable to breathe</t>
  </si>
  <si>
    <t>Sovereign Glue</t>
  </si>
  <si>
    <t>Form a permanent adhesive bond between any two objects</t>
  </si>
  <si>
    <t>Universal Solvent</t>
  </si>
  <si>
    <t>Dissolves adhesive it touches, including Sovereign Glue</t>
  </si>
  <si>
    <t>Potions + Acid + Alchemist’s Fire + Antidote + Oil + Perfume + Soap</t>
  </si>
  <si>
    <t>Gems (Trinkets) + Jewelry</t>
  </si>
  <si>
    <t>Workweeks</t>
  </si>
  <si>
    <t>Gathering 
Time</t>
  </si>
  <si>
    <t>STR 23 for 1 hour</t>
  </si>
  <si>
    <t>Invisible 1 hour</t>
  </si>
  <si>
    <t>Hill Giant Blood</t>
  </si>
  <si>
    <t>Fire Giant Blood</t>
  </si>
  <si>
    <t>Frost Giant Blood</t>
  </si>
  <si>
    <t>Stone Giant Blood</t>
  </si>
  <si>
    <t>Cloud Giant Blood</t>
  </si>
  <si>
    <t>Storm Giant Blood</t>
  </si>
  <si>
    <t>Black Pudding Secretion</t>
  </si>
  <si>
    <t>Fire Salts</t>
  </si>
  <si>
    <t>Nettlevine</t>
  </si>
  <si>
    <t>Fademoss</t>
  </si>
  <si>
    <t>Mage Cactus</t>
  </si>
  <si>
    <t>Golden Sage</t>
  </si>
  <si>
    <t>10 (2d8 + 2) HP regained</t>
  </si>
  <si>
    <t>Steelthorn Sap</t>
  </si>
  <si>
    <t>Steelthorn Blooms</t>
  </si>
  <si>
    <t>Glory Bloom</t>
  </si>
  <si>
    <t>Marrowbark</t>
  </si>
  <si>
    <t>Summer's Kiss</t>
  </si>
  <si>
    <t>Winter's Breath</t>
  </si>
  <si>
    <t>Icevine Stalks</t>
  </si>
  <si>
    <t>Heartbud</t>
  </si>
  <si>
    <t>Twilight Lily</t>
  </si>
  <si>
    <t>Rain Cap</t>
  </si>
  <si>
    <t>Silkthorn</t>
  </si>
  <si>
    <t>Fool's Tongue</t>
  </si>
  <si>
    <t>Iceclover</t>
  </si>
  <si>
    <t>Cinderstem</t>
  </si>
  <si>
    <t>Stormtail</t>
  </si>
  <si>
    <t>Arrowhead Blooms</t>
  </si>
  <si>
    <t>Storm Veil</t>
  </si>
  <si>
    <t>Dragon Tears</t>
  </si>
  <si>
    <t>Netherweed</t>
  </si>
  <si>
    <t>Dreamthistle</t>
  </si>
  <si>
    <t>Wild Mountain Sage</t>
  </si>
  <si>
    <t>Werebane</t>
  </si>
  <si>
    <t>ADV saves vs poison 1 hour</t>
  </si>
  <si>
    <t>Ends poison effect</t>
  </si>
  <si>
    <t>Potion of Poison Resistance</t>
  </si>
  <si>
    <t>Moonflower</t>
  </si>
  <si>
    <t>Good Berries</t>
  </si>
  <si>
    <t>Wintergrass Pollen</t>
  </si>
  <si>
    <t>Icefoil Extract</t>
  </si>
  <si>
    <t>Strangeweed Extract</t>
  </si>
  <si>
    <t>Mage Cap Extract</t>
  </si>
  <si>
    <t>Derived Calculation</t>
  </si>
  <si>
    <t>Imnplemented</t>
  </si>
  <si>
    <t>Disenchant Armor &amp; Shield +2</t>
  </si>
  <si>
    <t>Disenchant Armor &amp; Shield +3</t>
  </si>
  <si>
    <t>Disenchant Weapon +1</t>
  </si>
  <si>
    <t>Disenchant Weapon +2</t>
  </si>
  <si>
    <t>Disenchant Weapon +3</t>
  </si>
  <si>
    <t>Enchant Ammunition +1</t>
  </si>
  <si>
    <t>Enchant Ammunition +2</t>
  </si>
  <si>
    <t>Enchant Ammunition +3</t>
  </si>
  <si>
    <t xml:space="preserve">Enchant Armor &amp; Shield +1 </t>
  </si>
  <si>
    <t>Enchant Armor &amp; Shield +2</t>
  </si>
  <si>
    <t>Enchant Armor &amp; Shield +3</t>
  </si>
  <si>
    <t>Enchant Weapon +1</t>
  </si>
  <si>
    <t>Enchant Weapon +2</t>
  </si>
  <si>
    <t>Enchant Weapon +3</t>
  </si>
  <si>
    <t>Embeded Cantrip</t>
  </si>
  <si>
    <t>Embeded 1st Level Spell</t>
  </si>
  <si>
    <t>Embeded 2nd Level Spell</t>
  </si>
  <si>
    <t>Embeded 3rd Level Spell</t>
  </si>
  <si>
    <t>Embeded 4th Level Spell</t>
  </si>
  <si>
    <t>Embeded 5th Level Spell</t>
  </si>
  <si>
    <t>Embeded 6th Level Spell</t>
  </si>
  <si>
    <t>Embeded 7th Level Spell</t>
  </si>
  <si>
    <t>Embeded 8th Level Spell</t>
  </si>
  <si>
    <t>Embeded 9th Level Spell</t>
  </si>
  <si>
    <t>Embed Cantrip</t>
  </si>
  <si>
    <t>Embed 1st Level Spell</t>
  </si>
  <si>
    <t>Embed 2nd Level Spell</t>
  </si>
  <si>
    <t>Embed 3rd Level Spell</t>
  </si>
  <si>
    <t>Embed 4th Level Spell</t>
  </si>
  <si>
    <t>Embed 5th Level Spell</t>
  </si>
  <si>
    <t>Embed 6th Level Spell</t>
  </si>
  <si>
    <t>Embed 7th Level Spell</t>
  </si>
  <si>
    <t>Embed 8th Level Spell</t>
  </si>
  <si>
    <t>Embed 9th Level Spell</t>
  </si>
  <si>
    <t>Smith</t>
  </si>
  <si>
    <t>Leather Working</t>
  </si>
  <si>
    <t>Wood Working</t>
  </si>
  <si>
    <t>Bryn Shander - Abel's Arcana</t>
  </si>
  <si>
    <t xml:space="preserve">Engineering </t>
  </si>
  <si>
    <t>DC</t>
  </si>
  <si>
    <t>INT
Ability
Check</t>
  </si>
  <si>
    <t>CON
Ability
Check</t>
  </si>
  <si>
    <t>STR
Ability
Check</t>
  </si>
  <si>
    <t>CHA
Ability
Check</t>
  </si>
  <si>
    <r>
      <t>Wood Working</t>
    </r>
    <r>
      <rPr>
        <sz val="12"/>
        <color theme="1"/>
        <rFont val="Calibri"/>
        <family val="2"/>
        <scheme val="minor"/>
      </rPr>
      <t xml:space="preserve"> Feature and </t>
    </r>
    <r>
      <rPr>
        <b/>
        <sz val="12"/>
        <color theme="1"/>
        <rFont val="Calibri"/>
        <family val="2"/>
        <scheme val="minor"/>
      </rPr>
      <t>Woodcarver's Tools</t>
    </r>
    <r>
      <rPr>
        <sz val="12"/>
        <color theme="1"/>
        <rFont val="Calibri"/>
        <family val="2"/>
        <scheme val="minor"/>
      </rPr>
      <t xml:space="preserve"> proficiency required.</t>
    </r>
  </si>
  <si>
    <r>
      <t>Wearing</t>
    </r>
    <r>
      <rPr>
        <sz val="12"/>
        <color theme="1"/>
        <rFont val="Calibri"/>
        <family val="2"/>
        <scheme val="minor"/>
      </rPr>
      <t xml:space="preserve"> Feature and </t>
    </r>
    <r>
      <rPr>
        <b/>
        <sz val="12"/>
        <color theme="1"/>
        <rFont val="Calibri"/>
        <family val="2"/>
        <scheme val="minor"/>
      </rPr>
      <t>Weaver's Tools</t>
    </r>
    <r>
      <rPr>
        <sz val="12"/>
        <color theme="1"/>
        <rFont val="Calibri"/>
        <family val="2"/>
        <scheme val="minor"/>
      </rPr>
      <t xml:space="preserve"> proficiency required.</t>
    </r>
  </si>
  <si>
    <r>
      <t>Smith</t>
    </r>
    <r>
      <rPr>
        <sz val="12"/>
        <color theme="1"/>
        <rFont val="Calibri"/>
        <family val="2"/>
        <scheme val="minor"/>
      </rPr>
      <t xml:space="preserve"> Feature and </t>
    </r>
    <r>
      <rPr>
        <b/>
        <sz val="12"/>
        <color theme="1"/>
        <rFont val="Calibri"/>
        <family val="2"/>
        <scheme val="minor"/>
      </rPr>
      <t>Smith's Tools</t>
    </r>
    <r>
      <rPr>
        <sz val="12"/>
        <color theme="1"/>
        <rFont val="Calibri"/>
        <family val="2"/>
        <scheme val="minor"/>
      </rPr>
      <t xml:space="preserve"> proficiency required.</t>
    </r>
  </si>
  <si>
    <r>
      <t>Poisoner</t>
    </r>
    <r>
      <rPr>
        <sz val="12"/>
        <color theme="1"/>
        <rFont val="Calibri"/>
        <family val="2"/>
        <scheme val="minor"/>
      </rPr>
      <t xml:space="preserve"> Feature and </t>
    </r>
    <r>
      <rPr>
        <b/>
        <sz val="12"/>
        <color theme="1"/>
        <rFont val="Calibri"/>
        <family val="2"/>
        <scheme val="minor"/>
      </rPr>
      <t>Poisoner's Kit</t>
    </r>
    <r>
      <rPr>
        <sz val="12"/>
        <color theme="1"/>
        <rFont val="Calibri"/>
        <family val="2"/>
        <scheme val="minor"/>
      </rPr>
      <t xml:space="preserve"> proficiency required.</t>
    </r>
  </si>
  <si>
    <r>
      <t>Mining</t>
    </r>
    <r>
      <rPr>
        <sz val="12"/>
        <color theme="1"/>
        <rFont val="Calibri"/>
        <family val="2"/>
        <scheme val="minor"/>
      </rPr>
      <t xml:space="preserve"> Feature and </t>
    </r>
    <r>
      <rPr>
        <b/>
        <sz val="12"/>
        <color theme="1"/>
        <rFont val="Calibri"/>
        <family val="2"/>
        <scheme val="minor"/>
      </rPr>
      <t>Mining Equipment</t>
    </r>
    <r>
      <rPr>
        <sz val="12"/>
        <color theme="1"/>
        <rFont val="Calibri"/>
        <family val="2"/>
        <scheme val="minor"/>
      </rPr>
      <t xml:space="preserve"> proficiency required.</t>
    </r>
  </si>
  <si>
    <r>
      <t>Logging Feature</t>
    </r>
    <r>
      <rPr>
        <sz val="12"/>
        <color theme="1"/>
        <rFont val="Calibri"/>
        <family val="2"/>
        <scheme val="minor"/>
      </rPr>
      <t xml:space="preserve"> and </t>
    </r>
    <r>
      <rPr>
        <b/>
        <sz val="12"/>
        <color theme="1"/>
        <rFont val="Calibri"/>
        <family val="2"/>
        <scheme val="minor"/>
      </rPr>
      <t>Logging Equipment</t>
    </r>
    <r>
      <rPr>
        <sz val="12"/>
        <color theme="1"/>
        <rFont val="Calibri"/>
        <family val="2"/>
        <scheme val="minor"/>
      </rPr>
      <t xml:space="preserve"> proficiency required.</t>
    </r>
  </si>
  <si>
    <r>
      <t>Leather Working</t>
    </r>
    <r>
      <rPr>
        <sz val="12"/>
        <color theme="1"/>
        <rFont val="Calibri"/>
        <family val="2"/>
        <scheme val="minor"/>
      </rPr>
      <t xml:space="preserve"> Feature and </t>
    </r>
    <r>
      <rPr>
        <b/>
        <sz val="12"/>
        <color theme="1"/>
        <rFont val="Calibri"/>
        <family val="2"/>
        <scheme val="minor"/>
      </rPr>
      <t>Leatherworker's Tools</t>
    </r>
    <r>
      <rPr>
        <sz val="12"/>
        <color theme="1"/>
        <rFont val="Calibri"/>
        <family val="2"/>
        <scheme val="minor"/>
      </rPr>
      <t xml:space="preserve"> proficiency required.</t>
    </r>
  </si>
  <si>
    <r>
      <t>Jewel Crafting</t>
    </r>
    <r>
      <rPr>
        <sz val="12"/>
        <color theme="1"/>
        <rFont val="Calibri"/>
        <family val="2"/>
        <scheme val="minor"/>
      </rPr>
      <t xml:space="preserve"> Feature and </t>
    </r>
    <r>
      <rPr>
        <b/>
        <sz val="12"/>
        <color theme="1"/>
        <rFont val="Calibri"/>
        <family val="2"/>
        <scheme val="minor"/>
      </rPr>
      <t>Jeweler's Tools</t>
    </r>
    <r>
      <rPr>
        <sz val="12"/>
        <color theme="1"/>
        <rFont val="Calibri"/>
        <family val="2"/>
        <scheme val="minor"/>
      </rPr>
      <t xml:space="preserve"> proficiency required.</t>
    </r>
  </si>
  <si>
    <r>
      <t>Inscription</t>
    </r>
    <r>
      <rPr>
        <sz val="12"/>
        <color theme="1"/>
        <rFont val="Calibri"/>
        <family val="2"/>
        <scheme val="minor"/>
      </rPr>
      <t xml:space="preserve"> Feature, </t>
    </r>
    <r>
      <rPr>
        <b/>
        <sz val="12"/>
        <color theme="1"/>
        <rFont val="Calibri"/>
        <family val="2"/>
        <scheme val="minor"/>
      </rPr>
      <t>Arcana</t>
    </r>
    <r>
      <rPr>
        <sz val="12"/>
        <color theme="1"/>
        <rFont val="Calibri"/>
        <family val="2"/>
        <scheme val="minor"/>
      </rPr>
      <t xml:space="preserve"> and </t>
    </r>
    <r>
      <rPr>
        <b/>
        <sz val="12"/>
        <color theme="1"/>
        <rFont val="Calibri"/>
        <family val="2"/>
        <scheme val="minor"/>
      </rPr>
      <t>Inscription Tools</t>
    </r>
    <r>
      <rPr>
        <sz val="12"/>
        <color theme="1"/>
        <rFont val="Calibri"/>
        <family val="2"/>
        <scheme val="minor"/>
      </rPr>
      <t xml:space="preserve"> proficiency required.</t>
    </r>
  </si>
  <si>
    <r>
      <t>Hunting</t>
    </r>
    <r>
      <rPr>
        <sz val="12"/>
        <color theme="1"/>
        <rFont val="Calibri"/>
        <family val="2"/>
        <scheme val="minor"/>
      </rPr>
      <t xml:space="preserve"> Feature and </t>
    </r>
    <r>
      <rPr>
        <b/>
        <sz val="12"/>
        <color theme="1"/>
        <rFont val="Calibri"/>
        <family val="2"/>
        <scheme val="minor"/>
      </rPr>
      <t>Hunting Gear</t>
    </r>
    <r>
      <rPr>
        <sz val="12"/>
        <color theme="1"/>
        <rFont val="Calibri"/>
        <family val="2"/>
        <scheme val="minor"/>
      </rPr>
      <t xml:space="preserve"> proficiency required.</t>
    </r>
  </si>
  <si>
    <r>
      <t>Herbalism</t>
    </r>
    <r>
      <rPr>
        <sz val="12"/>
        <color theme="1"/>
        <rFont val="Calibri"/>
        <family val="2"/>
        <scheme val="minor"/>
      </rPr>
      <t xml:space="preserve"> Feature and </t>
    </r>
    <r>
      <rPr>
        <b/>
        <sz val="12"/>
        <color theme="1"/>
        <rFont val="Calibri"/>
        <family val="2"/>
        <scheme val="minor"/>
      </rPr>
      <t>Herbalism Kit</t>
    </r>
    <r>
      <rPr>
        <sz val="12"/>
        <color theme="1"/>
        <rFont val="Calibri"/>
        <family val="2"/>
        <scheme val="minor"/>
      </rPr>
      <t xml:space="preserve"> proficiency required.</t>
    </r>
  </si>
  <si>
    <r>
      <t>Fishing</t>
    </r>
    <r>
      <rPr>
        <sz val="12"/>
        <color theme="1"/>
        <rFont val="Calibri"/>
        <family val="2"/>
        <scheme val="minor"/>
      </rPr>
      <t xml:space="preserve"> Feature and </t>
    </r>
    <r>
      <rPr>
        <b/>
        <sz val="12"/>
        <color theme="1"/>
        <rFont val="Calibri"/>
        <family val="2"/>
        <scheme val="minor"/>
      </rPr>
      <t>Fishing Gear</t>
    </r>
    <r>
      <rPr>
        <sz val="12"/>
        <color theme="1"/>
        <rFont val="Calibri"/>
        <family val="2"/>
        <scheme val="minor"/>
      </rPr>
      <t xml:space="preserve"> proficiency required.</t>
    </r>
  </si>
  <si>
    <r>
      <t>Engineering</t>
    </r>
    <r>
      <rPr>
        <sz val="12"/>
        <color theme="1"/>
        <rFont val="Calibri"/>
        <family val="2"/>
        <scheme val="minor"/>
      </rPr>
      <t xml:space="preserve"> Feature and </t>
    </r>
    <r>
      <rPr>
        <b/>
        <sz val="12"/>
        <color theme="1"/>
        <rFont val="Calibri"/>
        <family val="2"/>
        <scheme val="minor"/>
      </rPr>
      <t>Tinker's Tools</t>
    </r>
    <r>
      <rPr>
        <sz val="12"/>
        <color theme="1"/>
        <rFont val="Calibri"/>
        <family val="2"/>
        <scheme val="minor"/>
      </rPr>
      <t xml:space="preserve"> proficiency required.</t>
    </r>
  </si>
  <si>
    <r>
      <t>Enchanting</t>
    </r>
    <r>
      <rPr>
        <sz val="12"/>
        <color theme="1"/>
        <rFont val="Calibri"/>
        <family val="2"/>
        <scheme val="minor"/>
      </rPr>
      <t xml:space="preserve"> Feature, </t>
    </r>
    <r>
      <rPr>
        <b/>
        <sz val="12"/>
        <color theme="1"/>
        <rFont val="Calibri"/>
        <family val="2"/>
        <scheme val="minor"/>
      </rPr>
      <t xml:space="preserve">Acrana </t>
    </r>
    <r>
      <rPr>
        <sz val="12"/>
        <color theme="1"/>
        <rFont val="Calibri"/>
        <family val="2"/>
        <scheme val="minor"/>
      </rPr>
      <t xml:space="preserve">and </t>
    </r>
    <r>
      <rPr>
        <b/>
        <sz val="12"/>
        <color theme="1"/>
        <rFont val="Calibri"/>
        <family val="2"/>
        <scheme val="minor"/>
      </rPr>
      <t>Enchanting Tools</t>
    </r>
    <r>
      <rPr>
        <sz val="12"/>
        <color theme="1"/>
        <rFont val="Calibri"/>
        <family val="2"/>
        <scheme val="minor"/>
      </rPr>
      <t xml:space="preserve"> proficiency required.</t>
    </r>
  </si>
  <si>
    <r>
      <t>Cooking</t>
    </r>
    <r>
      <rPr>
        <sz val="12"/>
        <color theme="1"/>
        <rFont val="Calibri"/>
        <family val="2"/>
        <scheme val="minor"/>
      </rPr>
      <t xml:space="preserve"> Feature and </t>
    </r>
    <r>
      <rPr>
        <b/>
        <sz val="12"/>
        <color theme="1"/>
        <rFont val="Calibri"/>
        <family val="2"/>
        <scheme val="minor"/>
      </rPr>
      <t>Cook's Utensils</t>
    </r>
    <r>
      <rPr>
        <sz val="12"/>
        <color theme="1"/>
        <rFont val="Calibri"/>
        <family val="2"/>
        <scheme val="minor"/>
      </rPr>
      <t xml:space="preserve"> proficiency required.</t>
    </r>
  </si>
  <si>
    <r>
      <t>Brewer</t>
    </r>
    <r>
      <rPr>
        <sz val="12"/>
        <color theme="1"/>
        <rFont val="Calibri"/>
        <family val="2"/>
        <scheme val="minor"/>
      </rPr>
      <t xml:space="preserve"> Feature and </t>
    </r>
    <r>
      <rPr>
        <b/>
        <sz val="12"/>
        <color theme="1"/>
        <rFont val="Calibri"/>
        <family val="2"/>
        <scheme val="minor"/>
      </rPr>
      <t>Brewer's Supplies</t>
    </r>
    <r>
      <rPr>
        <sz val="12"/>
        <color theme="1"/>
        <rFont val="Calibri"/>
        <family val="2"/>
        <scheme val="minor"/>
      </rPr>
      <t xml:space="preserve"> proficiency required.</t>
    </r>
  </si>
  <si>
    <r>
      <rPr>
        <b/>
        <sz val="12"/>
        <color theme="1"/>
        <rFont val="Calibri"/>
        <family val="2"/>
        <scheme val="minor"/>
      </rPr>
      <t>Apothecary</t>
    </r>
    <r>
      <rPr>
        <sz val="12"/>
        <color theme="1"/>
        <rFont val="Calibri"/>
        <family val="2"/>
        <scheme val="minor"/>
      </rPr>
      <t xml:space="preserve"> Feature and </t>
    </r>
    <r>
      <rPr>
        <b/>
        <sz val="12"/>
        <color theme="1"/>
        <rFont val="Calibri"/>
        <family val="2"/>
        <scheme val="minor"/>
      </rPr>
      <t>Herbalism Kit</t>
    </r>
    <r>
      <rPr>
        <sz val="12"/>
        <color theme="1"/>
        <rFont val="Calibri"/>
        <family val="2"/>
        <scheme val="minor"/>
      </rPr>
      <t xml:space="preserve"> proficiency required.</t>
    </r>
  </si>
  <si>
    <r>
      <rPr>
        <b/>
        <sz val="12"/>
        <color theme="1"/>
        <rFont val="Calibri"/>
        <family val="2"/>
        <scheme val="minor"/>
      </rPr>
      <t>Alchemy</t>
    </r>
    <r>
      <rPr>
        <sz val="12"/>
        <color theme="1"/>
        <rFont val="Calibri"/>
        <family val="2"/>
        <scheme val="minor"/>
      </rPr>
      <t xml:space="preserve"> Feature and </t>
    </r>
    <r>
      <rPr>
        <b/>
        <sz val="12"/>
        <color theme="1"/>
        <rFont val="Calibri"/>
        <family val="2"/>
        <scheme val="minor"/>
      </rPr>
      <t>Alchemist's Supplies</t>
    </r>
    <r>
      <rPr>
        <sz val="12"/>
        <color theme="1"/>
        <rFont val="Calibri"/>
        <family val="2"/>
        <scheme val="minor"/>
      </rPr>
      <t xml:space="preserve"> proficiency required.</t>
    </r>
  </si>
  <si>
    <t>Features</t>
  </si>
  <si>
    <t xml:space="preserve">Character Features </t>
  </si>
  <si>
    <t>Class or Race Features</t>
  </si>
  <si>
    <t>CON  DC</t>
  </si>
  <si>
    <t>Acid (vial)</t>
  </si>
  <si>
    <t>Alchemist's Fire</t>
  </si>
  <si>
    <t>Storm Lily</t>
  </si>
  <si>
    <t>Magic Item Table A</t>
  </si>
  <si>
    <t>Magic Item Table B</t>
  </si>
  <si>
    <t>Magic Item Table C</t>
  </si>
  <si>
    <t>Magic Item Table D</t>
  </si>
  <si>
    <t>Magic Item Table E</t>
  </si>
  <si>
    <t>Magic Item Table F</t>
  </si>
  <si>
    <t>Magic Item Table G</t>
  </si>
  <si>
    <t>Magic Item Table H</t>
  </si>
  <si>
    <t>Magic Item Table I</t>
  </si>
  <si>
    <t>Disenchant Armor &amp; Shield +1</t>
  </si>
  <si>
    <t>🞭</t>
  </si>
  <si>
    <t>Wood Working + Logger</t>
  </si>
  <si>
    <t>Woodcraver's Tools + Logging Equipment</t>
  </si>
  <si>
    <r>
      <t>Gathering 
Time</t>
    </r>
    <r>
      <rPr>
        <sz val="10"/>
        <color rgb="FF000000"/>
        <rFont val="Cambria"/>
        <family val="1"/>
        <scheme val="major"/>
      </rPr>
      <t xml:space="preserve"> </t>
    </r>
  </si>
  <si>
    <t>Poisoner / Toxicology</t>
  </si>
  <si>
    <t>Toxicology</t>
  </si>
  <si>
    <t>WIS
Ability
Check</t>
  </si>
  <si>
    <t>Smith + Mining / Smelting</t>
  </si>
  <si>
    <t>Jewel Crafting + Mining / Smelting</t>
  </si>
  <si>
    <t>Merchants</t>
  </si>
  <si>
    <t>Smelting (Mining)</t>
  </si>
  <si>
    <t>Toxicology (Poisoner)</t>
  </si>
  <si>
    <t>Herb</t>
  </si>
  <si>
    <t>Game</t>
  </si>
  <si>
    <t>Ore</t>
  </si>
  <si>
    <t>Toxin</t>
  </si>
  <si>
    <t>Smelting Equipment</t>
  </si>
  <si>
    <t>CRAFT METAL</t>
  </si>
  <si>
    <t>GATHER ORE</t>
  </si>
  <si>
    <t xml:space="preserve">Metal </t>
  </si>
  <si>
    <t>Version 0.12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</si>
</sst>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[$-F800]dddd\,\ mmmm\ dd\,\ yyyy"/>
    <numFmt numFmtId="165" formatCode="0.0"/>
    <numFmt numFmtId="166" formatCode="0.000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Courier New"/>
      <family val="3"/>
    </font>
    <font>
      <sz val="10"/>
      <color theme="1"/>
      <name val="Calibri"/>
      <family val="2"/>
      <scheme val="minor"/>
    </font>
    <font>
      <b/>
      <sz val="22"/>
      <color theme="1"/>
      <name val="Cambria"/>
      <family val="1"/>
      <scheme val="major"/>
    </font>
    <font>
      <sz val="12"/>
      <color rgb="FF000000"/>
      <name val="Cambria"/>
      <family val="1"/>
      <scheme val="major"/>
    </font>
    <font>
      <b/>
      <sz val="11"/>
      <color theme="1"/>
      <name val="Calibri"/>
      <family val="2"/>
      <scheme val="minor"/>
    </font>
    <font>
      <sz val="12"/>
      <color theme="1"/>
      <name val="Cambria"/>
      <family val="1"/>
      <scheme val="major"/>
    </font>
    <font>
      <sz val="10"/>
      <name val="Courier New"/>
      <family val="3"/>
    </font>
    <font>
      <sz val="11"/>
      <name val="Calibri"/>
      <family val="2"/>
      <scheme val="minor"/>
    </font>
    <font>
      <sz val="10"/>
      <name val="Wingdings"/>
      <charset val="2"/>
    </font>
    <font>
      <sz val="11"/>
      <color theme="1"/>
      <name val="Symbol"/>
      <family val="1"/>
      <charset val="2"/>
    </font>
    <font>
      <sz val="11"/>
      <color rgb="FF0070C0"/>
      <name val="Calibri"/>
      <family val="2"/>
    </font>
    <font>
      <sz val="11"/>
      <color theme="1"/>
      <name val="Cambria"/>
      <family val="1"/>
      <scheme val="major"/>
    </font>
    <font>
      <sz val="8"/>
      <color rgb="FF0000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000000"/>
      <name val="Cambria"/>
      <family val="1"/>
      <scheme val="major"/>
    </font>
    <font>
      <sz val="8"/>
      <color rgb="FF000000"/>
      <name val="Cambria"/>
      <family val="1"/>
      <scheme val="major"/>
    </font>
    <font>
      <u/>
      <sz val="8"/>
      <color theme="10"/>
      <name val="Cambria"/>
      <family val="1"/>
      <scheme val="major"/>
    </font>
    <font>
      <sz val="8"/>
      <color theme="1"/>
      <name val="Cambria"/>
      <family val="1"/>
      <scheme val="major"/>
    </font>
    <font>
      <u/>
      <sz val="8"/>
      <color theme="1"/>
      <name val="Cambria"/>
      <family val="1"/>
      <scheme val="major"/>
    </font>
    <font>
      <sz val="26"/>
      <color theme="4"/>
      <name val="Cambria"/>
      <family val="1"/>
      <scheme val="major"/>
    </font>
    <font>
      <sz val="14"/>
      <color theme="3"/>
      <name val="Cambria"/>
      <family val="1"/>
      <scheme val="major"/>
    </font>
    <font>
      <i/>
      <sz val="14"/>
      <color theme="3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0"/>
      <name val="Courier New"/>
      <family val="3"/>
    </font>
    <font>
      <b/>
      <sz val="11"/>
      <name val="Calibri"/>
      <family val="2"/>
      <scheme val="minor"/>
    </font>
    <font>
      <sz val="14"/>
      <color rgb="FF000000"/>
      <name val="Cambria"/>
      <family val="1"/>
      <scheme val="major"/>
    </font>
    <font>
      <b/>
      <sz val="24"/>
      <color theme="1"/>
      <name val="Cambria"/>
      <family val="1"/>
      <scheme val="maj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</font>
    <font>
      <sz val="10"/>
      <name val="Segoe UI Symbol"/>
      <family val="2"/>
    </font>
    <font>
      <b/>
      <sz val="10"/>
      <name val="Wingdings"/>
      <charset val="2"/>
    </font>
    <font>
      <b/>
      <sz val="10"/>
      <color theme="1"/>
      <name val="Courier New"/>
      <family val="3"/>
    </font>
    <font>
      <sz val="11"/>
      <name val="Calibri"/>
      <family val="2"/>
    </font>
    <font>
      <b/>
      <sz val="11"/>
      <color theme="1"/>
      <name val="Wingdings"/>
      <charset val="2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lightUp">
        <fgColor theme="0" tint="-0.24994659260841701"/>
        <bgColor theme="0"/>
      </patternFill>
    </fill>
    <fill>
      <patternFill patternType="lightUp">
        <fgColor theme="0" tint="-0.24994659260841701"/>
        <bgColor indexed="65"/>
      </patternFill>
    </fill>
    <fill>
      <patternFill patternType="solid">
        <fgColor theme="0"/>
        <bgColor auto="1"/>
      </patternFill>
    </fill>
    <fill>
      <patternFill patternType="solid">
        <fgColor rgb="FFEAEAEA"/>
        <bgColor auto="1"/>
      </patternFill>
    </fill>
    <fill>
      <patternFill patternType="solid">
        <fgColor theme="0"/>
        <bgColor theme="0" tint="-0.24994659260841701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6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0" borderId="0" xfId="1" applyAlignment="1">
      <alignment horizontal="left" indent="1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2" fontId="6" fillId="0" borderId="0" xfId="2" applyNumberFormat="1" applyFont="1" applyBorder="1" applyAlignment="1">
      <alignment horizontal="right" vertical="center" indent="1"/>
    </xf>
    <xf numFmtId="0" fontId="0" fillId="0" borderId="0" xfId="0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2" fontId="12" fillId="0" borderId="0" xfId="2" applyNumberFormat="1" applyFont="1" applyAlignment="1">
      <alignment horizontal="right" vertical="center" indent="1"/>
    </xf>
    <xf numFmtId="0" fontId="12" fillId="0" borderId="0" xfId="0" applyFont="1" applyBorder="1" applyAlignment="1">
      <alignment horizontal="center" vertical="center"/>
    </xf>
    <xf numFmtId="0" fontId="13" fillId="2" borderId="0" xfId="0" applyFont="1" applyFill="1" applyBorder="1" applyAlignment="1">
      <alignment horizontal="left" vertical="center"/>
    </xf>
    <xf numFmtId="0" fontId="12" fillId="2" borderId="0" xfId="0" applyFont="1" applyFill="1" applyBorder="1" applyAlignment="1">
      <alignment horizontal="left" vertical="center"/>
    </xf>
    <xf numFmtId="0" fontId="13" fillId="2" borderId="0" xfId="0" applyFont="1" applyFill="1" applyBorder="1" applyAlignment="1">
      <alignment horizontal="left" vertical="center" indent="1"/>
    </xf>
    <xf numFmtId="0" fontId="15" fillId="0" borderId="0" xfId="0" applyFont="1" applyAlignment="1">
      <alignment horizontal="left" vertical="center" indent="5"/>
    </xf>
    <xf numFmtId="0" fontId="1" fillId="0" borderId="0" xfId="0" applyFont="1" applyAlignment="1">
      <alignment horizontal="left" vertical="center" indent="5"/>
    </xf>
    <xf numFmtId="0" fontId="0" fillId="0" borderId="0" xfId="0" applyAlignment="1">
      <alignment horizontal="right" indent="1"/>
    </xf>
    <xf numFmtId="49" fontId="0" fillId="0" borderId="0" xfId="0" applyNumberFormat="1" applyAlignment="1">
      <alignment horizontal="left" indent="1"/>
    </xf>
    <xf numFmtId="0" fontId="0" fillId="0" borderId="0" xfId="0" applyFill="1" applyBorder="1" applyAlignment="1">
      <alignment horizontal="left" vertical="center" indent="1"/>
    </xf>
    <xf numFmtId="0" fontId="0" fillId="0" borderId="0" xfId="0" applyFill="1"/>
    <xf numFmtId="1" fontId="6" fillId="0" borderId="0" xfId="2" applyNumberFormat="1" applyFont="1" applyBorder="1" applyAlignment="1">
      <alignment horizontal="right" vertical="center" indent="1"/>
    </xf>
    <xf numFmtId="0" fontId="19" fillId="2" borderId="0" xfId="1" applyFont="1" applyFill="1" applyBorder="1" applyAlignment="1">
      <alignment horizontal="center" vertical="center" wrapText="1"/>
    </xf>
    <xf numFmtId="16" fontId="18" fillId="3" borderId="0" xfId="0" applyNumberFormat="1" applyFont="1" applyFill="1" applyBorder="1" applyAlignment="1">
      <alignment horizontal="center" vertical="center" wrapText="1"/>
    </xf>
    <xf numFmtId="0" fontId="20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23" fillId="2" borderId="0" xfId="1" applyFont="1" applyFill="1" applyBorder="1" applyAlignment="1">
      <alignment horizontal="center" vertical="center" wrapText="1"/>
    </xf>
    <xf numFmtId="16" fontId="22" fillId="3" borderId="0" xfId="0" applyNumberFormat="1" applyFont="1" applyFill="1" applyBorder="1" applyAlignment="1">
      <alignment horizontal="center" vertical="center" wrapText="1"/>
    </xf>
    <xf numFmtId="0" fontId="24" fillId="0" borderId="0" xfId="0" applyFont="1" applyAlignment="1">
      <alignment vertical="center"/>
    </xf>
    <xf numFmtId="0" fontId="10" fillId="0" borderId="0" xfId="0" applyFont="1" applyAlignment="1">
      <alignment horizontal="left" vertical="center" indent="1"/>
    </xf>
    <xf numFmtId="0" fontId="26" fillId="0" borderId="0" xfId="0" applyFont="1" applyAlignment="1" applyProtection="1">
      <alignment horizontal="center" vertical="center"/>
    </xf>
    <xf numFmtId="0" fontId="0" fillId="0" borderId="0" xfId="0" applyProtection="1"/>
    <xf numFmtId="0" fontId="27" fillId="0" borderId="0" xfId="0" applyFont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28" fillId="0" borderId="0" xfId="0" applyFont="1" applyAlignment="1" applyProtection="1">
      <alignment horizontal="center" vertical="center"/>
    </xf>
    <xf numFmtId="164" fontId="0" fillId="0" borderId="0" xfId="0" applyNumberFormat="1" applyAlignment="1" applyProtection="1">
      <alignment horizontal="center" vertical="center"/>
    </xf>
    <xf numFmtId="0" fontId="10" fillId="0" borderId="0" xfId="0" applyFont="1" applyFill="1" applyBorder="1" applyAlignment="1">
      <alignment horizontal="left" vertical="center" indent="1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31" fillId="2" borderId="0" xfId="0" applyFont="1" applyFill="1" applyBorder="1" applyAlignment="1">
      <alignment horizontal="left" vertical="center" indent="1"/>
    </xf>
    <xf numFmtId="0" fontId="10" fillId="0" borderId="0" xfId="0" applyFont="1" applyAlignment="1">
      <alignment vertical="center"/>
    </xf>
    <xf numFmtId="0" fontId="0" fillId="2" borderId="0" xfId="0" applyFont="1" applyFill="1" applyBorder="1" applyAlignment="1">
      <alignment horizontal="left" vertical="center" indent="1"/>
    </xf>
    <xf numFmtId="0" fontId="11" fillId="0" borderId="0" xfId="0" applyFont="1" applyFill="1" applyAlignment="1">
      <alignment horizontal="left" vertical="center" indent="1"/>
    </xf>
    <xf numFmtId="0" fontId="11" fillId="3" borderId="3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0" fillId="0" borderId="0" xfId="0" applyBorder="1"/>
    <xf numFmtId="0" fontId="6" fillId="0" borderId="5" xfId="0" applyFont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17" fillId="3" borderId="0" xfId="0" applyFont="1" applyFill="1" applyBorder="1" applyAlignment="1">
      <alignment horizontal="center" textRotation="90"/>
    </xf>
    <xf numFmtId="0" fontId="11" fillId="3" borderId="3" xfId="0" applyFont="1" applyFill="1" applyBorder="1" applyAlignment="1">
      <alignment horizontal="left" vertical="center" indent="1"/>
    </xf>
    <xf numFmtId="0" fontId="11" fillId="3" borderId="4" xfId="0" applyFont="1" applyFill="1" applyBorder="1" applyAlignment="1">
      <alignment horizontal="left" vertical="center" indent="1"/>
    </xf>
    <xf numFmtId="0" fontId="11" fillId="3" borderId="5" xfId="0" applyFont="1" applyFill="1" applyBorder="1" applyAlignment="1">
      <alignment horizontal="left" vertical="center" indent="1"/>
    </xf>
    <xf numFmtId="0" fontId="17" fillId="3" borderId="3" xfId="0" applyFont="1" applyFill="1" applyBorder="1" applyAlignment="1">
      <alignment horizontal="center" textRotation="90"/>
    </xf>
    <xf numFmtId="0" fontId="17" fillId="3" borderId="3" xfId="0" applyFont="1" applyFill="1" applyBorder="1" applyAlignment="1">
      <alignment horizontal="center" textRotation="90" wrapText="1"/>
    </xf>
    <xf numFmtId="0" fontId="17" fillId="3" borderId="4" xfId="0" applyFont="1" applyFill="1" applyBorder="1" applyAlignment="1">
      <alignment horizontal="center" textRotation="90" wrapText="1"/>
    </xf>
    <xf numFmtId="0" fontId="17" fillId="3" borderId="3" xfId="0" applyFont="1" applyFill="1" applyBorder="1" applyAlignment="1">
      <alignment horizontal="left" textRotation="90"/>
    </xf>
    <xf numFmtId="0" fontId="17" fillId="3" borderId="3" xfId="0" applyFont="1" applyFill="1" applyBorder="1" applyAlignment="1">
      <alignment horizontal="left" textRotation="90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left" vertical="center" indent="1"/>
    </xf>
    <xf numFmtId="0" fontId="8" fillId="2" borderId="3" xfId="0" applyFont="1" applyFill="1" applyBorder="1" applyAlignment="1">
      <alignment horizontal="left" vertical="center" indent="1"/>
    </xf>
    <xf numFmtId="0" fontId="5" fillId="2" borderId="3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textRotation="90" wrapText="1"/>
    </xf>
    <xf numFmtId="16" fontId="9" fillId="3" borderId="0" xfId="0" applyNumberFormat="1" applyFont="1" applyFill="1" applyBorder="1" applyAlignment="1">
      <alignment horizontal="left" wrapText="1" indent="1"/>
    </xf>
    <xf numFmtId="0" fontId="9" fillId="3" borderId="5" xfId="0" applyFont="1" applyFill="1" applyBorder="1" applyAlignment="1">
      <alignment horizontal="center" vertical="center" textRotation="90" wrapText="1"/>
    </xf>
    <xf numFmtId="16" fontId="22" fillId="3" borderId="0" xfId="0" applyNumberFormat="1" applyFont="1" applyFill="1" applyBorder="1" applyAlignment="1">
      <alignment horizontal="left" vertical="center" wrapText="1" indent="1"/>
    </xf>
    <xf numFmtId="0" fontId="29" fillId="2" borderId="5" xfId="0" applyFont="1" applyFill="1" applyBorder="1" applyAlignment="1">
      <alignment horizontal="left" vertical="center" indent="1"/>
    </xf>
    <xf numFmtId="0" fontId="29" fillId="2" borderId="0" xfId="0" applyFont="1" applyFill="1" applyBorder="1" applyAlignment="1">
      <alignment horizontal="left" vertical="center" indent="1"/>
    </xf>
    <xf numFmtId="0" fontId="10" fillId="2" borderId="0" xfId="0" applyFont="1" applyFill="1" applyBorder="1" applyAlignment="1">
      <alignment horizontal="left" vertical="center"/>
    </xf>
    <xf numFmtId="0" fontId="10" fillId="2" borderId="0" xfId="0" applyFont="1" applyFill="1" applyBorder="1" applyAlignment="1">
      <alignment horizontal="left" vertical="center" indent="1"/>
    </xf>
    <xf numFmtId="16" fontId="4" fillId="3" borderId="0" xfId="0" applyNumberFormat="1" applyFont="1" applyFill="1" applyBorder="1" applyAlignment="1">
      <alignment horizontal="left" vertical="center" wrapText="1" indent="1"/>
    </xf>
    <xf numFmtId="16" fontId="18" fillId="3" borderId="0" xfId="0" applyNumberFormat="1" applyFont="1" applyFill="1" applyBorder="1" applyAlignment="1">
      <alignment horizontal="left" vertical="center" wrapText="1" indent="1"/>
    </xf>
    <xf numFmtId="0" fontId="0" fillId="2" borderId="0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 indent="1"/>
    </xf>
    <xf numFmtId="16" fontId="2" fillId="3" borderId="3" xfId="1" applyNumberFormat="1" applyFont="1" applyFill="1" applyBorder="1" applyAlignment="1">
      <alignment horizontal="left" vertical="center" wrapText="1" indent="1"/>
    </xf>
    <xf numFmtId="0" fontId="25" fillId="2" borderId="0" xfId="0" applyFont="1" applyFill="1" applyBorder="1" applyAlignment="1">
      <alignment horizontal="left" indent="1"/>
    </xf>
    <xf numFmtId="0" fontId="0" fillId="4" borderId="11" xfId="0" applyFont="1" applyFill="1" applyBorder="1" applyAlignment="1">
      <alignment horizontal="left" vertical="center" indent="1"/>
    </xf>
    <xf numFmtId="0" fontId="0" fillId="4" borderId="11" xfId="0" applyFont="1" applyFill="1" applyBorder="1" applyAlignment="1">
      <alignment horizontal="center" vertical="center"/>
    </xf>
    <xf numFmtId="0" fontId="0" fillId="4" borderId="12" xfId="0" applyFont="1" applyFill="1" applyBorder="1" applyAlignment="1">
      <alignment horizontal="left" vertical="center" indent="1"/>
    </xf>
    <xf numFmtId="0" fontId="0" fillId="4" borderId="11" xfId="0" quotePrefix="1" applyFont="1" applyFill="1" applyBorder="1" applyAlignment="1">
      <alignment horizontal="left" vertical="center" indent="1"/>
    </xf>
    <xf numFmtId="0" fontId="0" fillId="4" borderId="11" xfId="0" quotePrefix="1" applyFont="1" applyFill="1" applyBorder="1" applyAlignment="1">
      <alignment horizontal="center" vertical="center"/>
    </xf>
    <xf numFmtId="0" fontId="0" fillId="4" borderId="14" xfId="0" applyFont="1" applyFill="1" applyBorder="1" applyAlignment="1">
      <alignment horizontal="left" vertical="center" indent="1"/>
    </xf>
    <xf numFmtId="0" fontId="0" fillId="4" borderId="14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left" vertical="center" indent="1"/>
    </xf>
    <xf numFmtId="0" fontId="0" fillId="4" borderId="8" xfId="0" applyFont="1" applyFill="1" applyBorder="1" applyAlignment="1">
      <alignment horizontal="left" vertical="center" indent="1"/>
    </xf>
    <xf numFmtId="0" fontId="0" fillId="4" borderId="8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left" vertical="center" indent="1"/>
    </xf>
    <xf numFmtId="0" fontId="11" fillId="3" borderId="0" xfId="0" applyFont="1" applyFill="1" applyBorder="1" applyAlignment="1">
      <alignment horizontal="center" textRotation="90"/>
    </xf>
    <xf numFmtId="0" fontId="11" fillId="3" borderId="0" xfId="0" applyFont="1" applyFill="1" applyBorder="1" applyAlignment="1">
      <alignment horizontal="center" textRotation="90" wrapText="1"/>
    </xf>
    <xf numFmtId="0" fontId="11" fillId="3" borderId="0" xfId="0" applyFont="1" applyFill="1" applyBorder="1" applyAlignment="1">
      <alignment horizontal="center" vertical="center" wrapText="1"/>
    </xf>
    <xf numFmtId="0" fontId="0" fillId="2" borderId="6" xfId="0" applyFont="1" applyFill="1" applyBorder="1"/>
    <xf numFmtId="0" fontId="17" fillId="3" borderId="0" xfId="0" applyFont="1" applyFill="1" applyBorder="1" applyAlignment="1">
      <alignment horizontal="left" indent="1"/>
    </xf>
    <xf numFmtId="0" fontId="17" fillId="3" borderId="0" xfId="0" applyFont="1" applyFill="1" applyBorder="1" applyAlignment="1">
      <alignment horizontal="center"/>
    </xf>
    <xf numFmtId="0" fontId="17" fillId="3" borderId="6" xfId="0" applyFont="1" applyFill="1" applyBorder="1" applyAlignment="1">
      <alignment horizontal="left" wrapText="1" indent="1"/>
    </xf>
    <xf numFmtId="0" fontId="9" fillId="3" borderId="5" xfId="0" applyFont="1" applyFill="1" applyBorder="1" applyAlignment="1">
      <alignment horizontal="center" wrapText="1"/>
    </xf>
    <xf numFmtId="0" fontId="9" fillId="3" borderId="6" xfId="0" applyFont="1" applyFill="1" applyBorder="1" applyAlignment="1">
      <alignment horizontal="center" wrapText="1"/>
    </xf>
    <xf numFmtId="0" fontId="9" fillId="3" borderId="0" xfId="0" applyFont="1" applyFill="1" applyBorder="1" applyAlignment="1">
      <alignment horizontal="center" wrapText="1"/>
    </xf>
    <xf numFmtId="0" fontId="11" fillId="2" borderId="6" xfId="0" applyFont="1" applyFill="1" applyBorder="1" applyAlignment="1">
      <alignment horizontal="center" wrapText="1"/>
    </xf>
    <xf numFmtId="0" fontId="13" fillId="4" borderId="17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0" fillId="4" borderId="17" xfId="0" applyFill="1" applyBorder="1" applyAlignment="1">
      <alignment horizontal="left" vertical="center" indent="1"/>
    </xf>
    <xf numFmtId="0" fontId="0" fillId="4" borderId="17" xfId="0" applyFill="1" applyBorder="1" applyAlignment="1">
      <alignment horizontal="center" vertical="center"/>
    </xf>
    <xf numFmtId="0" fontId="6" fillId="4" borderId="19" xfId="0" applyFont="1" applyFill="1" applyBorder="1" applyAlignment="1">
      <alignment horizontal="center" vertical="center"/>
    </xf>
    <xf numFmtId="0" fontId="0" fillId="4" borderId="20" xfId="0" applyFill="1" applyBorder="1" applyAlignment="1">
      <alignment horizontal="left" vertical="center" indent="1"/>
    </xf>
    <xf numFmtId="0" fontId="0" fillId="4" borderId="20" xfId="0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left" vertical="center" indent="1"/>
    </xf>
    <xf numFmtId="0" fontId="0" fillId="4" borderId="10" xfId="0" applyFont="1" applyFill="1" applyBorder="1" applyAlignment="1">
      <alignment horizontal="left" vertical="center" indent="1"/>
    </xf>
    <xf numFmtId="0" fontId="0" fillId="4" borderId="13" xfId="0" applyFont="1" applyFill="1" applyBorder="1" applyAlignment="1">
      <alignment horizontal="left" vertical="center" indent="1"/>
    </xf>
    <xf numFmtId="0" fontId="5" fillId="2" borderId="3" xfId="0" applyFont="1" applyFill="1" applyBorder="1" applyAlignment="1">
      <alignment horizontal="left" vertical="center" wrapText="1"/>
    </xf>
    <xf numFmtId="16" fontId="18" fillId="3" borderId="25" xfId="0" applyNumberFormat="1" applyFont="1" applyFill="1" applyBorder="1" applyAlignment="1">
      <alignment horizontal="center" vertical="center" wrapText="1"/>
    </xf>
    <xf numFmtId="0" fontId="0" fillId="5" borderId="17" xfId="0" applyFill="1" applyBorder="1" applyAlignment="1">
      <alignment horizontal="left" vertical="center" indent="1"/>
    </xf>
    <xf numFmtId="0" fontId="13" fillId="5" borderId="17" xfId="0" applyFont="1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20" xfId="0" applyFill="1" applyBorder="1" applyAlignment="1">
      <alignment horizontal="left" vertical="center" indent="1"/>
    </xf>
    <xf numFmtId="0" fontId="0" fillId="5" borderId="20" xfId="0" applyFill="1" applyBorder="1" applyAlignment="1">
      <alignment horizontal="center" vertical="center"/>
    </xf>
    <xf numFmtId="0" fontId="0" fillId="5" borderId="23" xfId="0" applyFill="1" applyBorder="1" applyAlignment="1">
      <alignment horizontal="left" vertical="center" indent="1"/>
    </xf>
    <xf numFmtId="0" fontId="0" fillId="5" borderId="23" xfId="0" applyFill="1" applyBorder="1" applyAlignment="1">
      <alignment horizontal="center" vertical="center"/>
    </xf>
    <xf numFmtId="0" fontId="13" fillId="5" borderId="20" xfId="0" applyFont="1" applyFill="1" applyBorder="1" applyAlignment="1">
      <alignment horizontal="center" vertical="center"/>
    </xf>
    <xf numFmtId="0" fontId="13" fillId="5" borderId="23" xfId="0" applyFont="1" applyFill="1" applyBorder="1" applyAlignment="1">
      <alignment horizontal="center" vertical="center"/>
    </xf>
    <xf numFmtId="0" fontId="30" fillId="2" borderId="6" xfId="0" applyFont="1" applyFill="1" applyBorder="1" applyAlignment="1">
      <alignment horizontal="left" vertical="center"/>
    </xf>
    <xf numFmtId="16" fontId="22" fillId="3" borderId="25" xfId="0" applyNumberFormat="1" applyFont="1" applyFill="1" applyBorder="1" applyAlignment="1">
      <alignment horizontal="center" vertical="center" wrapText="1"/>
    </xf>
    <xf numFmtId="0" fontId="22" fillId="3" borderId="25" xfId="0" applyFont="1" applyFill="1" applyBorder="1" applyAlignment="1">
      <alignment horizontal="center" vertical="center" wrapText="1"/>
    </xf>
    <xf numFmtId="16" fontId="22" fillId="3" borderId="27" xfId="0" applyNumberFormat="1" applyFont="1" applyFill="1" applyBorder="1" applyAlignment="1">
      <alignment horizontal="center" vertical="center" wrapText="1"/>
    </xf>
    <xf numFmtId="2" fontId="6" fillId="4" borderId="18" xfId="2" applyNumberFormat="1" applyFont="1" applyFill="1" applyBorder="1" applyAlignment="1">
      <alignment horizontal="right" vertical="center" indent="1"/>
    </xf>
    <xf numFmtId="2" fontId="6" fillId="4" borderId="21" xfId="2" applyNumberFormat="1" applyFont="1" applyFill="1" applyBorder="1" applyAlignment="1">
      <alignment horizontal="right" vertical="center" indent="1"/>
    </xf>
    <xf numFmtId="0" fontId="5" fillId="0" borderId="0" xfId="0" applyFont="1" applyFill="1" applyBorder="1" applyAlignment="1">
      <alignment horizontal="center" vertical="center" wrapText="1"/>
    </xf>
    <xf numFmtId="16" fontId="22" fillId="0" borderId="0" xfId="0" applyNumberFormat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left" vertical="center"/>
    </xf>
    <xf numFmtId="2" fontId="6" fillId="0" borderId="0" xfId="2" applyNumberFormat="1" applyFont="1" applyFill="1" applyBorder="1" applyAlignment="1">
      <alignment horizontal="right" vertical="center" indent="1"/>
    </xf>
    <xf numFmtId="0" fontId="5" fillId="2" borderId="4" xfId="0" applyFont="1" applyFill="1" applyBorder="1" applyAlignment="1">
      <alignment horizontal="center" vertical="center" wrapText="1"/>
    </xf>
    <xf numFmtId="2" fontId="6" fillId="5" borderId="18" xfId="2" applyNumberFormat="1" applyFont="1" applyFill="1" applyBorder="1" applyAlignment="1">
      <alignment horizontal="right" vertical="center" indent="1"/>
    </xf>
    <xf numFmtId="2" fontId="6" fillId="5" borderId="21" xfId="2" applyNumberFormat="1" applyFont="1" applyFill="1" applyBorder="1" applyAlignment="1">
      <alignment horizontal="right" vertical="center" indent="1"/>
    </xf>
    <xf numFmtId="0" fontId="10" fillId="2" borderId="6" xfId="0" applyFont="1" applyFill="1" applyBorder="1" applyAlignment="1">
      <alignment horizontal="left" vertical="center"/>
    </xf>
    <xf numFmtId="0" fontId="9" fillId="3" borderId="28" xfId="0" applyFont="1" applyFill="1" applyBorder="1" applyAlignment="1">
      <alignment horizontal="center" vertical="center" textRotation="90" wrapText="1"/>
    </xf>
    <xf numFmtId="0" fontId="31" fillId="2" borderId="29" xfId="0" applyFont="1" applyFill="1" applyBorder="1" applyAlignment="1">
      <alignment horizontal="left" vertical="center"/>
    </xf>
    <xf numFmtId="0" fontId="30" fillId="2" borderId="5" xfId="0" applyFont="1" applyFill="1" applyBorder="1" applyAlignment="1">
      <alignment horizontal="left" vertical="center"/>
    </xf>
    <xf numFmtId="16" fontId="32" fillId="3" borderId="3" xfId="0" applyNumberFormat="1" applyFont="1" applyFill="1" applyBorder="1" applyAlignment="1">
      <alignment horizontal="left" vertical="center" wrapText="1" indent="1"/>
    </xf>
    <xf numFmtId="0" fontId="0" fillId="0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left" indent="1"/>
    </xf>
    <xf numFmtId="0" fontId="11" fillId="2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 wrapText="1"/>
    </xf>
    <xf numFmtId="2" fontId="6" fillId="5" borderId="24" xfId="2" applyNumberFormat="1" applyFont="1" applyFill="1" applyBorder="1" applyAlignment="1">
      <alignment horizontal="right" vertical="center" indent="1"/>
    </xf>
    <xf numFmtId="1" fontId="6" fillId="0" borderId="6" xfId="2" applyNumberFormat="1" applyFont="1" applyBorder="1" applyAlignment="1">
      <alignment horizontal="right" vertical="center" indent="1"/>
    </xf>
    <xf numFmtId="0" fontId="0" fillId="2" borderId="6" xfId="0" applyFill="1" applyBorder="1" applyAlignment="1">
      <alignment horizontal="left" vertical="center"/>
    </xf>
    <xf numFmtId="0" fontId="0" fillId="0" borderId="5" xfId="0" applyBorder="1" applyAlignment="1">
      <alignment horizontal="left" indent="1"/>
    </xf>
    <xf numFmtId="0" fontId="12" fillId="0" borderId="6" xfId="0" applyFont="1" applyBorder="1" applyAlignment="1">
      <alignment horizontal="center" vertical="center"/>
    </xf>
    <xf numFmtId="0" fontId="13" fillId="2" borderId="5" xfId="0" applyFont="1" applyFill="1" applyBorder="1" applyAlignment="1">
      <alignment horizontal="left" vertical="center"/>
    </xf>
    <xf numFmtId="0" fontId="12" fillId="2" borderId="6" xfId="0" applyFont="1" applyFill="1" applyBorder="1" applyAlignment="1">
      <alignment horizontal="left" vertical="center"/>
    </xf>
    <xf numFmtId="0" fontId="31" fillId="2" borderId="5" xfId="0" applyFont="1" applyFill="1" applyBorder="1" applyAlignment="1">
      <alignment horizontal="left" vertical="center"/>
    </xf>
    <xf numFmtId="0" fontId="12" fillId="2" borderId="5" xfId="0" applyFont="1" applyFill="1" applyBorder="1" applyAlignment="1">
      <alignment horizontal="left" vertical="center"/>
    </xf>
    <xf numFmtId="16" fontId="32" fillId="3" borderId="3" xfId="0" applyNumberFormat="1" applyFont="1" applyFill="1" applyBorder="1" applyAlignment="1">
      <alignment horizontal="left" vertical="center" indent="1"/>
    </xf>
    <xf numFmtId="2" fontId="0" fillId="2" borderId="6" xfId="0" applyNumberFormat="1" applyFill="1" applyBorder="1" applyAlignment="1">
      <alignment horizontal="right" vertical="center" indent="1"/>
    </xf>
    <xf numFmtId="0" fontId="8" fillId="3" borderId="2" xfId="0" applyFont="1" applyFill="1" applyBorder="1" applyAlignment="1">
      <alignment horizontal="left" vertical="center" indent="1"/>
    </xf>
    <xf numFmtId="0" fontId="33" fillId="3" borderId="2" xfId="0" applyFont="1" applyFill="1" applyBorder="1" applyAlignment="1">
      <alignment horizontal="left" vertical="center" indent="1"/>
    </xf>
    <xf numFmtId="0" fontId="12" fillId="2" borderId="25" xfId="0" applyFont="1" applyFill="1" applyBorder="1" applyAlignment="1">
      <alignment horizontal="left" vertical="center"/>
    </xf>
    <xf numFmtId="0" fontId="30" fillId="2" borderId="25" xfId="0" applyFont="1" applyFill="1" applyBorder="1" applyAlignment="1">
      <alignment horizontal="left" vertical="center"/>
    </xf>
    <xf numFmtId="16" fontId="22" fillId="3" borderId="28" xfId="0" applyNumberFormat="1" applyFont="1" applyFill="1" applyBorder="1" applyAlignment="1">
      <alignment horizontal="center" vertical="center" wrapText="1"/>
    </xf>
    <xf numFmtId="0" fontId="23" fillId="2" borderId="25" xfId="1" applyFont="1" applyFill="1" applyBorder="1" applyAlignment="1">
      <alignment horizontal="center" vertical="center" wrapText="1"/>
    </xf>
    <xf numFmtId="0" fontId="6" fillId="4" borderId="30" xfId="0" applyFont="1" applyFill="1" applyBorder="1" applyAlignment="1">
      <alignment horizontal="center" vertical="center"/>
    </xf>
    <xf numFmtId="0" fontId="0" fillId="5" borderId="31" xfId="0" applyFill="1" applyBorder="1" applyAlignment="1">
      <alignment horizontal="left" vertical="center" indent="1"/>
    </xf>
    <xf numFmtId="0" fontId="0" fillId="5" borderId="31" xfId="0" applyFont="1" applyFill="1" applyBorder="1" applyAlignment="1">
      <alignment horizontal="left" vertical="center" indent="1"/>
    </xf>
    <xf numFmtId="0" fontId="13" fillId="5" borderId="31" xfId="0" applyFont="1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2" fontId="6" fillId="5" borderId="32" xfId="2" applyNumberFormat="1" applyFont="1" applyFill="1" applyBorder="1" applyAlignment="1">
      <alignment horizontal="right" vertical="center" indent="1"/>
    </xf>
    <xf numFmtId="0" fontId="6" fillId="4" borderId="33" xfId="0" applyFont="1" applyFill="1" applyBorder="1" applyAlignment="1">
      <alignment horizontal="center" vertical="center"/>
    </xf>
    <xf numFmtId="0" fontId="0" fillId="5" borderId="34" xfId="0" applyFill="1" applyBorder="1" applyAlignment="1">
      <alignment horizontal="left" vertical="center" indent="1"/>
    </xf>
    <xf numFmtId="0" fontId="0" fillId="5" borderId="34" xfId="0" applyFont="1" applyFill="1" applyBorder="1" applyAlignment="1">
      <alignment horizontal="left" vertical="center" indent="1"/>
    </xf>
    <xf numFmtId="0" fontId="13" fillId="5" borderId="34" xfId="0" applyFont="1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2" fontId="6" fillId="5" borderId="35" xfId="2" applyNumberFormat="1" applyFont="1" applyFill="1" applyBorder="1" applyAlignment="1">
      <alignment horizontal="right" vertical="center" indent="1"/>
    </xf>
    <xf numFmtId="2" fontId="6" fillId="4" borderId="35" xfId="2" applyNumberFormat="1" applyFont="1" applyFill="1" applyBorder="1" applyAlignment="1">
      <alignment horizontal="right" vertical="center" indent="1"/>
    </xf>
    <xf numFmtId="0" fontId="6" fillId="4" borderId="36" xfId="0" applyFont="1" applyFill="1" applyBorder="1" applyAlignment="1">
      <alignment horizontal="center" vertical="center"/>
    </xf>
    <xf numFmtId="0" fontId="0" fillId="5" borderId="37" xfId="0" applyFill="1" applyBorder="1" applyAlignment="1">
      <alignment horizontal="left" vertical="center" indent="1"/>
    </xf>
    <xf numFmtId="0" fontId="0" fillId="5" borderId="37" xfId="0" applyFont="1" applyFill="1" applyBorder="1" applyAlignment="1">
      <alignment horizontal="left" vertical="center" indent="1"/>
    </xf>
    <xf numFmtId="0" fontId="13" fillId="5" borderId="37" xfId="0" applyFont="1" applyFill="1" applyBorder="1" applyAlignment="1">
      <alignment horizontal="center" vertical="center"/>
    </xf>
    <xf numFmtId="0" fontId="0" fillId="5" borderId="37" xfId="0" applyFill="1" applyBorder="1" applyAlignment="1">
      <alignment horizontal="center" vertical="center"/>
    </xf>
    <xf numFmtId="2" fontId="6" fillId="4" borderId="38" xfId="2" applyNumberFormat="1" applyFont="1" applyFill="1" applyBorder="1" applyAlignment="1">
      <alignment horizontal="right" vertical="center" indent="1"/>
    </xf>
    <xf numFmtId="2" fontId="6" fillId="4" borderId="32" xfId="2" applyNumberFormat="1" applyFont="1" applyFill="1" applyBorder="1" applyAlignment="1">
      <alignment horizontal="right" vertical="center" indent="1"/>
    </xf>
    <xf numFmtId="0" fontId="14" fillId="4" borderId="30" xfId="0" applyFont="1" applyFill="1" applyBorder="1" applyAlignment="1">
      <alignment horizontal="center" vertical="center"/>
    </xf>
    <xf numFmtId="0" fontId="6" fillId="4" borderId="31" xfId="0" applyFont="1" applyFill="1" applyBorder="1" applyAlignment="1">
      <alignment horizontal="center" vertical="center"/>
    </xf>
    <xf numFmtId="0" fontId="13" fillId="4" borderId="31" xfId="0" applyFont="1" applyFill="1" applyBorder="1" applyAlignment="1">
      <alignment horizontal="center" vertical="center"/>
    </xf>
    <xf numFmtId="0" fontId="12" fillId="4" borderId="31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center" vertical="center"/>
    </xf>
    <xf numFmtId="0" fontId="13" fillId="4" borderId="34" xfId="0" applyFont="1" applyFill="1" applyBorder="1" applyAlignment="1">
      <alignment horizontal="center" vertical="center"/>
    </xf>
    <xf numFmtId="0" fontId="12" fillId="4" borderId="34" xfId="0" applyFont="1" applyFill="1" applyBorder="1" applyAlignment="1">
      <alignment horizontal="center" vertical="center"/>
    </xf>
    <xf numFmtId="0" fontId="6" fillId="4" borderId="37" xfId="0" applyFont="1" applyFill="1" applyBorder="1" applyAlignment="1">
      <alignment horizontal="center" vertical="center"/>
    </xf>
    <xf numFmtId="0" fontId="13" fillId="4" borderId="37" xfId="0" applyFont="1" applyFill="1" applyBorder="1" applyAlignment="1">
      <alignment horizontal="center" vertical="center"/>
    </xf>
    <xf numFmtId="0" fontId="12" fillId="4" borderId="37" xfId="0" applyFont="1" applyFill="1" applyBorder="1" applyAlignment="1">
      <alignment horizontal="center" vertical="center"/>
    </xf>
    <xf numFmtId="0" fontId="14" fillId="4" borderId="36" xfId="0" applyFont="1" applyFill="1" applyBorder="1" applyAlignment="1">
      <alignment horizontal="center" vertical="center"/>
    </xf>
    <xf numFmtId="0" fontId="13" fillId="4" borderId="31" xfId="0" applyFont="1" applyFill="1" applyBorder="1" applyAlignment="1">
      <alignment horizontal="left" vertical="center" indent="1"/>
    </xf>
    <xf numFmtId="0" fontId="0" fillId="4" borderId="34" xfId="0" applyFill="1" applyBorder="1" applyAlignment="1">
      <alignment horizontal="left" vertical="center" indent="1"/>
    </xf>
    <xf numFmtId="0" fontId="13" fillId="4" borderId="34" xfId="0" applyFont="1" applyFill="1" applyBorder="1" applyAlignment="1">
      <alignment horizontal="left" vertical="center" indent="1"/>
    </xf>
    <xf numFmtId="0" fontId="13" fillId="4" borderId="37" xfId="0" applyFont="1" applyFill="1" applyBorder="1" applyAlignment="1">
      <alignment horizontal="left" vertical="center" indent="1"/>
    </xf>
    <xf numFmtId="0" fontId="0" fillId="5" borderId="39" xfId="0" applyFill="1" applyBorder="1" applyAlignment="1">
      <alignment horizontal="center" vertical="center"/>
    </xf>
    <xf numFmtId="0" fontId="0" fillId="5" borderId="40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0" fillId="5" borderId="39" xfId="0" applyFill="1" applyBorder="1" applyAlignment="1">
      <alignment horizontal="left" vertical="center" indent="1"/>
    </xf>
    <xf numFmtId="0" fontId="0" fillId="5" borderId="40" xfId="0" applyFill="1" applyBorder="1" applyAlignment="1">
      <alignment horizontal="left" vertical="center" indent="1"/>
    </xf>
    <xf numFmtId="2" fontId="6" fillId="4" borderId="30" xfId="2" applyNumberFormat="1" applyFont="1" applyFill="1" applyBorder="1" applyAlignment="1">
      <alignment horizontal="right" vertical="center" indent="1"/>
    </xf>
    <xf numFmtId="2" fontId="6" fillId="4" borderId="33" xfId="2" applyNumberFormat="1" applyFont="1" applyFill="1" applyBorder="1" applyAlignment="1">
      <alignment horizontal="right" vertical="center" indent="1"/>
    </xf>
    <xf numFmtId="2" fontId="6" fillId="4" borderId="36" xfId="2" applyNumberFormat="1" applyFont="1" applyFill="1" applyBorder="1" applyAlignment="1">
      <alignment horizontal="right" vertical="center" indent="1"/>
    </xf>
    <xf numFmtId="0" fontId="12" fillId="4" borderId="33" xfId="0" applyFont="1" applyFill="1" applyBorder="1" applyAlignment="1">
      <alignment horizontal="center" vertical="center"/>
    </xf>
    <xf numFmtId="0" fontId="12" fillId="4" borderId="36" xfId="0" applyFont="1" applyFill="1" applyBorder="1" applyAlignment="1">
      <alignment horizontal="center" vertical="center"/>
    </xf>
    <xf numFmtId="2" fontId="30" fillId="2" borderId="6" xfId="2" applyNumberFormat="1" applyFont="1" applyFill="1" applyBorder="1" applyAlignment="1">
      <alignment horizontal="right" vertical="center" indent="1"/>
    </xf>
    <xf numFmtId="0" fontId="11" fillId="2" borderId="0" xfId="0" applyFont="1" applyFill="1" applyBorder="1" applyAlignment="1">
      <alignment horizontal="left" wrapText="1" indent="1"/>
    </xf>
    <xf numFmtId="0" fontId="11" fillId="2" borderId="0" xfId="0" applyFont="1" applyFill="1" applyBorder="1" applyAlignment="1">
      <alignment horizontal="center" wrapText="1"/>
    </xf>
    <xf numFmtId="16" fontId="32" fillId="3" borderId="5" xfId="0" applyNumberFormat="1" applyFont="1" applyFill="1" applyBorder="1" applyAlignment="1">
      <alignment horizontal="left" vertical="center" indent="1"/>
    </xf>
    <xf numFmtId="0" fontId="35" fillId="0" borderId="0" xfId="0" applyFont="1" applyBorder="1" applyAlignment="1">
      <alignment horizontal="left" vertical="center" indent="1"/>
    </xf>
    <xf numFmtId="0" fontId="31" fillId="2" borderId="26" xfId="0" applyFont="1" applyFill="1" applyBorder="1" applyAlignment="1">
      <alignment horizontal="right" vertical="center" indent="1"/>
    </xf>
    <xf numFmtId="0" fontId="0" fillId="0" borderId="6" xfId="0" applyBorder="1"/>
    <xf numFmtId="0" fontId="13" fillId="2" borderId="6" xfId="0" applyFont="1" applyFill="1" applyBorder="1" applyAlignment="1">
      <alignment horizontal="right" vertical="center" indent="1"/>
    </xf>
    <xf numFmtId="0" fontId="31" fillId="2" borderId="6" xfId="0" applyFont="1" applyFill="1" applyBorder="1" applyAlignment="1">
      <alignment horizontal="right" vertical="center" indent="1"/>
    </xf>
    <xf numFmtId="1" fontId="6" fillId="0" borderId="5" xfId="2" applyNumberFormat="1" applyFont="1" applyBorder="1" applyAlignment="1">
      <alignment horizontal="right" vertical="center" indent="1"/>
    </xf>
    <xf numFmtId="0" fontId="0" fillId="2" borderId="5" xfId="0" applyFill="1" applyBorder="1" applyAlignment="1">
      <alignment horizontal="left" vertical="center"/>
    </xf>
    <xf numFmtId="0" fontId="10" fillId="2" borderId="5" xfId="0" applyFont="1" applyFill="1" applyBorder="1" applyAlignment="1">
      <alignment horizontal="right" vertical="center" indent="1"/>
    </xf>
    <xf numFmtId="1" fontId="6" fillId="4" borderId="30" xfId="2" applyNumberFormat="1" applyFont="1" applyFill="1" applyBorder="1" applyAlignment="1">
      <alignment horizontal="center" vertical="center"/>
    </xf>
    <xf numFmtId="0" fontId="0" fillId="5" borderId="31" xfId="0" applyFill="1" applyBorder="1"/>
    <xf numFmtId="1" fontId="6" fillId="4" borderId="33" xfId="2" applyNumberFormat="1" applyFont="1" applyFill="1" applyBorder="1" applyAlignment="1">
      <alignment horizontal="center" vertical="center"/>
    </xf>
    <xf numFmtId="0" fontId="0" fillId="5" borderId="34" xfId="0" applyFill="1" applyBorder="1"/>
    <xf numFmtId="0" fontId="7" fillId="5" borderId="34" xfId="0" applyFont="1" applyFill="1" applyBorder="1" applyAlignment="1">
      <alignment horizontal="left" vertical="center" indent="1"/>
    </xf>
    <xf numFmtId="1" fontId="6" fillId="4" borderId="36" xfId="2" applyNumberFormat="1" applyFont="1" applyFill="1" applyBorder="1" applyAlignment="1">
      <alignment horizontal="center" vertical="center"/>
    </xf>
    <xf numFmtId="0" fontId="0" fillId="5" borderId="37" xfId="0" applyFill="1" applyBorder="1"/>
    <xf numFmtId="2" fontId="6" fillId="5" borderId="38" xfId="2" applyNumberFormat="1" applyFont="1" applyFill="1" applyBorder="1" applyAlignment="1">
      <alignment horizontal="right" vertical="center" indent="1"/>
    </xf>
    <xf numFmtId="0" fontId="0" fillId="4" borderId="31" xfId="0" applyFill="1" applyBorder="1" applyAlignment="1">
      <alignment horizontal="left" vertical="center" indent="1"/>
    </xf>
    <xf numFmtId="0" fontId="0" fillId="4" borderId="31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37" xfId="0" applyFill="1" applyBorder="1" applyAlignment="1">
      <alignment horizontal="left" vertical="center" indent="1"/>
    </xf>
    <xf numFmtId="0" fontId="0" fillId="4" borderId="37" xfId="0" applyFill="1" applyBorder="1" applyAlignment="1">
      <alignment horizontal="center" vertical="center"/>
    </xf>
    <xf numFmtId="0" fontId="7" fillId="5" borderId="31" xfId="0" applyFont="1" applyFill="1" applyBorder="1" applyAlignment="1">
      <alignment horizontal="left" vertical="center" indent="1"/>
    </xf>
    <xf numFmtId="0" fontId="7" fillId="5" borderId="37" xfId="0" applyFont="1" applyFill="1" applyBorder="1" applyAlignment="1">
      <alignment horizontal="left" vertical="center" indent="1"/>
    </xf>
    <xf numFmtId="0" fontId="0" fillId="4" borderId="33" xfId="0" applyFill="1" applyBorder="1" applyAlignment="1">
      <alignment horizontal="left" indent="1"/>
    </xf>
    <xf numFmtId="0" fontId="0" fillId="4" borderId="36" xfId="0" applyFill="1" applyBorder="1" applyAlignment="1">
      <alignment horizontal="left" indent="1"/>
    </xf>
    <xf numFmtId="0" fontId="0" fillId="4" borderId="46" xfId="0" applyFill="1" applyBorder="1" applyAlignment="1">
      <alignment horizontal="left" vertical="center" indent="1"/>
    </xf>
    <xf numFmtId="0" fontId="0" fillId="4" borderId="46" xfId="0" applyFont="1" applyFill="1" applyBorder="1" applyAlignment="1">
      <alignment horizontal="left" vertical="center" indent="1"/>
    </xf>
    <xf numFmtId="0" fontId="0" fillId="4" borderId="34" xfId="0" applyFont="1" applyFill="1" applyBorder="1" applyAlignment="1">
      <alignment horizontal="left" vertical="center" indent="1"/>
    </xf>
    <xf numFmtId="0" fontId="0" fillId="4" borderId="37" xfId="0" applyFont="1" applyFill="1" applyBorder="1" applyAlignment="1">
      <alignment horizontal="left" vertical="center" indent="1"/>
    </xf>
    <xf numFmtId="0" fontId="0" fillId="4" borderId="31" xfId="0" applyFont="1" applyFill="1" applyBorder="1" applyAlignment="1">
      <alignment horizontal="left" vertical="center" indent="1"/>
    </xf>
    <xf numFmtId="0" fontId="7" fillId="4" borderId="34" xfId="0" applyFont="1" applyFill="1" applyBorder="1" applyAlignment="1">
      <alignment horizontal="left" vertical="center" indent="1"/>
    </xf>
    <xf numFmtId="0" fontId="7" fillId="4" borderId="37" xfId="0" applyFont="1" applyFill="1" applyBorder="1" applyAlignment="1">
      <alignment horizontal="left" vertical="center" indent="1"/>
    </xf>
    <xf numFmtId="0" fontId="0" fillId="5" borderId="31" xfId="0" applyFill="1" applyBorder="1" applyAlignment="1">
      <alignment horizontal="center"/>
    </xf>
    <xf numFmtId="0" fontId="0" fillId="5" borderId="34" xfId="0" applyFill="1" applyBorder="1" applyAlignment="1">
      <alignment horizontal="center"/>
    </xf>
    <xf numFmtId="0" fontId="0" fillId="5" borderId="37" xfId="0" applyFill="1" applyBorder="1" applyAlignment="1">
      <alignment horizontal="center"/>
    </xf>
    <xf numFmtId="0" fontId="6" fillId="4" borderId="45" xfId="0" applyFont="1" applyFill="1" applyBorder="1" applyAlignment="1">
      <alignment horizontal="center" vertical="center"/>
    </xf>
    <xf numFmtId="0" fontId="0" fillId="4" borderId="46" xfId="0" applyFill="1" applyBorder="1" applyAlignment="1">
      <alignment horizontal="center" vertical="center"/>
    </xf>
    <xf numFmtId="0" fontId="0" fillId="4" borderId="34" xfId="0" applyFill="1" applyBorder="1" applyAlignment="1">
      <alignment horizontal="left" indent="1"/>
    </xf>
    <xf numFmtId="0" fontId="6" fillId="4" borderId="46" xfId="0" applyFont="1" applyFill="1" applyBorder="1" applyAlignment="1">
      <alignment horizontal="center" vertical="center"/>
    </xf>
    <xf numFmtId="1" fontId="12" fillId="4" borderId="35" xfId="0" applyNumberFormat="1" applyFont="1" applyFill="1" applyBorder="1" applyAlignment="1">
      <alignment horizontal="center" vertical="center"/>
    </xf>
    <xf numFmtId="1" fontId="12" fillId="4" borderId="38" xfId="0" applyNumberFormat="1" applyFont="1" applyFill="1" applyBorder="1" applyAlignment="1">
      <alignment horizontal="center" vertical="center"/>
    </xf>
    <xf numFmtId="0" fontId="0" fillId="5" borderId="46" xfId="0" applyFont="1" applyFill="1" applyBorder="1" applyAlignment="1">
      <alignment horizontal="left" vertical="center" indent="1"/>
    </xf>
    <xf numFmtId="1" fontId="12" fillId="4" borderId="32" xfId="0" applyNumberFormat="1" applyFont="1" applyFill="1" applyBorder="1" applyAlignment="1">
      <alignment horizontal="center" vertical="center"/>
    </xf>
    <xf numFmtId="0" fontId="7" fillId="5" borderId="46" xfId="0" applyFont="1" applyFill="1" applyBorder="1" applyAlignment="1">
      <alignment horizontal="left" vertical="center" indent="1"/>
    </xf>
    <xf numFmtId="0" fontId="0" fillId="5" borderId="46" xfId="0" applyFill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 wrapText="1"/>
    </xf>
    <xf numFmtId="2" fontId="13" fillId="2" borderId="6" xfId="0" applyNumberFormat="1" applyFont="1" applyFill="1" applyBorder="1" applyAlignment="1">
      <alignment horizontal="right" vertical="center" indent="1"/>
    </xf>
    <xf numFmtId="2" fontId="0" fillId="2" borderId="5" xfId="0" applyNumberFormat="1" applyFill="1" applyBorder="1" applyAlignment="1">
      <alignment horizontal="right" vertical="center" indent="1"/>
    </xf>
    <xf numFmtId="0" fontId="6" fillId="5" borderId="31" xfId="0" applyFont="1" applyFill="1" applyBorder="1" applyAlignment="1">
      <alignment horizontal="center" vertical="center"/>
    </xf>
    <xf numFmtId="0" fontId="6" fillId="5" borderId="34" xfId="0" applyFont="1" applyFill="1" applyBorder="1" applyAlignment="1">
      <alignment horizontal="center" vertical="center"/>
    </xf>
    <xf numFmtId="0" fontId="6" fillId="5" borderId="37" xfId="0" applyFont="1" applyFill="1" applyBorder="1" applyAlignment="1">
      <alignment horizontal="center" vertical="center"/>
    </xf>
    <xf numFmtId="2" fontId="6" fillId="4" borderId="34" xfId="2" applyNumberFormat="1" applyFont="1" applyFill="1" applyBorder="1" applyAlignment="1">
      <alignment horizontal="left" vertical="center" indent="1"/>
    </xf>
    <xf numFmtId="0" fontId="0" fillId="4" borderId="34" xfId="0" applyFill="1" applyBorder="1" applyAlignment="1">
      <alignment horizontal="left" vertical="center" wrapText="1" indent="1"/>
    </xf>
    <xf numFmtId="2" fontId="12" fillId="2" borderId="6" xfId="2" applyNumberFormat="1" applyFont="1" applyFill="1" applyBorder="1" applyAlignment="1">
      <alignment horizontal="right" vertical="center" indent="1"/>
    </xf>
    <xf numFmtId="0" fontId="1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14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left" vertical="center" indent="1"/>
    </xf>
    <xf numFmtId="0" fontId="0" fillId="0" borderId="0" xfId="0" applyFill="1" applyAlignment="1">
      <alignment horizontal="left" indent="1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 vertical="center" indent="1"/>
    </xf>
    <xf numFmtId="1" fontId="6" fillId="4" borderId="52" xfId="2" applyNumberFormat="1" applyFont="1" applyFill="1" applyBorder="1" applyAlignment="1">
      <alignment horizontal="center" vertical="center"/>
    </xf>
    <xf numFmtId="0" fontId="6" fillId="4" borderId="48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indent="1"/>
    </xf>
    <xf numFmtId="0" fontId="0" fillId="0" borderId="0" xfId="0" applyFill="1" applyBorder="1" applyAlignment="1">
      <alignment horizontal="left" vertical="center" indent="2"/>
    </xf>
    <xf numFmtId="0" fontId="0" fillId="0" borderId="0" xfId="0" applyFill="1" applyBorder="1" applyAlignment="1">
      <alignment horizontal="left" vertical="center"/>
    </xf>
    <xf numFmtId="2" fontId="12" fillId="2" borderId="26" xfId="2" applyNumberFormat="1" applyFont="1" applyFill="1" applyBorder="1" applyAlignment="1">
      <alignment horizontal="right" vertical="center" indent="1"/>
    </xf>
    <xf numFmtId="0" fontId="29" fillId="2" borderId="2" xfId="0" applyFont="1" applyFill="1" applyBorder="1" applyAlignment="1">
      <alignment horizontal="left" vertical="center" indent="1"/>
    </xf>
    <xf numFmtId="0" fontId="0" fillId="2" borderId="25" xfId="0" applyFill="1" applyBorder="1" applyAlignment="1">
      <alignment horizontal="left" vertical="center" indent="1"/>
    </xf>
    <xf numFmtId="0" fontId="1" fillId="4" borderId="30" xfId="0" applyFont="1" applyFill="1" applyBorder="1" applyAlignment="1">
      <alignment horizontal="left" vertical="center" indent="1"/>
    </xf>
    <xf numFmtId="0" fontId="1" fillId="4" borderId="31" xfId="0" applyFont="1" applyFill="1" applyBorder="1" applyAlignment="1">
      <alignment horizontal="left" vertical="center" indent="1"/>
    </xf>
    <xf numFmtId="0" fontId="1" fillId="4" borderId="33" xfId="0" applyFont="1" applyFill="1" applyBorder="1" applyAlignment="1">
      <alignment horizontal="left" vertical="center" indent="1"/>
    </xf>
    <xf numFmtId="0" fontId="1" fillId="4" borderId="3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left" vertical="center" wrapText="1" indent="1"/>
    </xf>
    <xf numFmtId="0" fontId="1" fillId="4" borderId="34" xfId="0" applyFont="1" applyFill="1" applyBorder="1" applyAlignment="1">
      <alignment horizontal="center" vertical="center" wrapText="1"/>
    </xf>
    <xf numFmtId="0" fontId="1" fillId="4" borderId="35" xfId="0" applyFont="1" applyFill="1" applyBorder="1" applyAlignment="1">
      <alignment horizontal="left" vertical="center" wrapText="1" indent="1"/>
    </xf>
    <xf numFmtId="0" fontId="1" fillId="4" borderId="34" xfId="0" applyFont="1" applyFill="1" applyBorder="1" applyAlignment="1">
      <alignment horizontal="left" vertical="center" indent="1"/>
    </xf>
    <xf numFmtId="0" fontId="1" fillId="4" borderId="35" xfId="0" applyFont="1" applyFill="1" applyBorder="1" applyAlignment="1">
      <alignment horizontal="left" vertical="center" indent="1"/>
    </xf>
    <xf numFmtId="0" fontId="1" fillId="4" borderId="36" xfId="0" applyFont="1" applyFill="1" applyBorder="1" applyAlignment="1">
      <alignment horizontal="left" vertical="center" indent="1"/>
    </xf>
    <xf numFmtId="0" fontId="1" fillId="4" borderId="37" xfId="0" applyFont="1" applyFill="1" applyBorder="1" applyAlignment="1">
      <alignment horizontal="center" vertical="center"/>
    </xf>
    <xf numFmtId="0" fontId="1" fillId="4" borderId="37" xfId="0" applyFont="1" applyFill="1" applyBorder="1" applyAlignment="1">
      <alignment horizontal="left" vertical="center" wrapText="1" indent="1"/>
    </xf>
    <xf numFmtId="0" fontId="1" fillId="4" borderId="37" xfId="0" applyFont="1" applyFill="1" applyBorder="1" applyAlignment="1">
      <alignment horizontal="center" vertical="center" wrapText="1"/>
    </xf>
    <xf numFmtId="0" fontId="1" fillId="4" borderId="37" xfId="0" applyFont="1" applyFill="1" applyBorder="1" applyAlignment="1">
      <alignment horizontal="left" vertical="center" indent="1"/>
    </xf>
    <xf numFmtId="0" fontId="1" fillId="4" borderId="38" xfId="0" applyFont="1" applyFill="1" applyBorder="1" applyAlignment="1">
      <alignment horizontal="left" vertical="center" indent="1"/>
    </xf>
    <xf numFmtId="0" fontId="0" fillId="4" borderId="51" xfId="0" applyFill="1" applyBorder="1" applyAlignment="1">
      <alignment horizontal="center" vertical="center"/>
    </xf>
    <xf numFmtId="0" fontId="0" fillId="4" borderId="56" xfId="0" applyFill="1" applyBorder="1" applyAlignment="1">
      <alignment horizontal="center" vertical="center"/>
    </xf>
    <xf numFmtId="0" fontId="0" fillId="4" borderId="55" xfId="0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" fillId="5" borderId="30" xfId="0" applyFont="1" applyFill="1" applyBorder="1" applyAlignment="1">
      <alignment horizontal="left" vertical="center" indent="1"/>
    </xf>
    <xf numFmtId="0" fontId="1" fillId="5" borderId="33" xfId="0" applyFont="1" applyFill="1" applyBorder="1" applyAlignment="1">
      <alignment horizontal="left" vertical="center" indent="1"/>
    </xf>
    <xf numFmtId="0" fontId="1" fillId="4" borderId="33" xfId="0" applyFont="1" applyFill="1" applyBorder="1" applyAlignment="1">
      <alignment horizontal="left" vertical="center" wrapText="1" indent="1"/>
    </xf>
    <xf numFmtId="0" fontId="1" fillId="5" borderId="36" xfId="0" applyFont="1" applyFill="1" applyBorder="1" applyAlignment="1">
      <alignment horizontal="left" vertical="center" indent="1"/>
    </xf>
    <xf numFmtId="0" fontId="16" fillId="4" borderId="32" xfId="0" applyFont="1" applyFill="1" applyBorder="1" applyAlignment="1">
      <alignment horizontal="left" vertical="center" indent="1"/>
    </xf>
    <xf numFmtId="0" fontId="16" fillId="4" borderId="35" xfId="0" applyFont="1" applyFill="1" applyBorder="1" applyAlignment="1">
      <alignment horizontal="left" vertical="center" indent="1"/>
    </xf>
    <xf numFmtId="0" fontId="16" fillId="4" borderId="38" xfId="0" applyFont="1" applyFill="1" applyBorder="1" applyAlignment="1">
      <alignment horizontal="left" vertical="center" indent="1"/>
    </xf>
    <xf numFmtId="0" fontId="11" fillId="0" borderId="5" xfId="0" applyFont="1" applyFill="1" applyBorder="1" applyAlignment="1">
      <alignment horizontal="left" vertical="center" indent="1"/>
    </xf>
    <xf numFmtId="0" fontId="11" fillId="0" borderId="0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left" vertical="center" indent="1"/>
    </xf>
    <xf numFmtId="0" fontId="1" fillId="0" borderId="0" xfId="0" applyFont="1" applyFill="1" applyBorder="1" applyAlignment="1">
      <alignment horizontal="left" vertical="center" indent="1"/>
    </xf>
    <xf numFmtId="0" fontId="16" fillId="0" borderId="0" xfId="0" applyFont="1" applyFill="1" applyBorder="1" applyAlignment="1">
      <alignment horizontal="left" vertical="center" indent="1"/>
    </xf>
    <xf numFmtId="0" fontId="0" fillId="0" borderId="5" xfId="0" applyFill="1" applyBorder="1"/>
    <xf numFmtId="0" fontId="0" fillId="0" borderId="0" xfId="0" applyFill="1" applyBorder="1"/>
    <xf numFmtId="0" fontId="0" fillId="0" borderId="0" xfId="0" applyFill="1" applyBorder="1" applyAlignment="1">
      <alignment horizontal="left" indent="1"/>
    </xf>
    <xf numFmtId="0" fontId="36" fillId="0" borderId="0" xfId="0" applyFont="1" applyFill="1" applyBorder="1" applyAlignment="1">
      <alignment horizontal="left" vertical="center" indent="1"/>
    </xf>
    <xf numFmtId="0" fontId="37" fillId="0" borderId="0" xfId="0" applyFont="1" applyFill="1" applyBorder="1" applyAlignment="1">
      <alignment horizontal="left" vertical="center" indent="1"/>
    </xf>
    <xf numFmtId="0" fontId="36" fillId="0" borderId="0" xfId="0" applyFont="1" applyFill="1" applyBorder="1" applyAlignment="1">
      <alignment horizontal="left" vertical="center" indent="4"/>
    </xf>
    <xf numFmtId="0" fontId="36" fillId="0" borderId="0" xfId="0" applyFont="1" applyFill="1" applyBorder="1"/>
    <xf numFmtId="0" fontId="36" fillId="0" borderId="0" xfId="0" applyFont="1" applyFill="1" applyBorder="1" applyAlignment="1">
      <alignment horizontal="left" vertical="center" indent="3"/>
    </xf>
    <xf numFmtId="0" fontId="34" fillId="0" borderId="0" xfId="0" applyFont="1" applyFill="1" applyBorder="1" applyAlignment="1">
      <alignment horizontal="left" vertical="center" indent="1"/>
    </xf>
    <xf numFmtId="0" fontId="35" fillId="0" borderId="0" xfId="0" applyFont="1" applyFill="1" applyBorder="1" applyAlignment="1">
      <alignment horizontal="left" vertical="center" indent="1"/>
    </xf>
    <xf numFmtId="2" fontId="12" fillId="0" borderId="0" xfId="2" applyNumberFormat="1" applyFont="1" applyFill="1" applyBorder="1" applyAlignment="1">
      <alignment horizontal="right" vertical="center" indent="1"/>
    </xf>
    <xf numFmtId="0" fontId="36" fillId="0" borderId="0" xfId="0" applyFont="1" applyFill="1" applyBorder="1" applyAlignment="1">
      <alignment horizontal="left" indent="1"/>
    </xf>
    <xf numFmtId="0" fontId="37" fillId="0" borderId="0" xfId="0" applyFont="1" applyFill="1" applyBorder="1" applyAlignment="1">
      <alignment horizontal="left" indent="1"/>
    </xf>
    <xf numFmtId="0" fontId="2" fillId="0" borderId="0" xfId="1" applyFill="1" applyBorder="1" applyAlignment="1">
      <alignment horizontal="left" indent="1"/>
    </xf>
    <xf numFmtId="0" fontId="0" fillId="0" borderId="0" xfId="0" applyFill="1" applyBorder="1" applyAlignment="1">
      <alignment vertical="center"/>
    </xf>
    <xf numFmtId="0" fontId="36" fillId="0" borderId="0" xfId="0" applyFont="1" applyFill="1" applyBorder="1" applyAlignment="1">
      <alignment horizontal="left" indent="3"/>
    </xf>
    <xf numFmtId="0" fontId="8" fillId="6" borderId="2" xfId="0" applyFont="1" applyFill="1" applyBorder="1" applyAlignment="1">
      <alignment horizontal="left" vertical="center" indent="1"/>
    </xf>
    <xf numFmtId="0" fontId="8" fillId="6" borderId="3" xfId="0" applyFont="1" applyFill="1" applyBorder="1" applyAlignment="1">
      <alignment horizontal="left" vertical="center" indent="1"/>
    </xf>
    <xf numFmtId="0" fontId="32" fillId="6" borderId="3" xfId="0" applyFont="1" applyFill="1" applyBorder="1" applyAlignment="1">
      <alignment horizontal="left" vertical="center" indent="1"/>
    </xf>
    <xf numFmtId="0" fontId="5" fillId="6" borderId="3" xfId="0" applyFont="1" applyFill="1" applyBorder="1" applyAlignment="1">
      <alignment horizontal="left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textRotation="90" wrapText="1"/>
    </xf>
    <xf numFmtId="16" fontId="9" fillId="6" borderId="0" xfId="0" applyNumberFormat="1" applyFont="1" applyFill="1" applyBorder="1" applyAlignment="1">
      <alignment horizontal="left" wrapText="1" indent="1"/>
    </xf>
    <xf numFmtId="0" fontId="11" fillId="6" borderId="0" xfId="0" applyFont="1" applyFill="1" applyBorder="1" applyAlignment="1">
      <alignment horizontal="left" indent="1"/>
    </xf>
    <xf numFmtId="0" fontId="9" fillId="6" borderId="0" xfId="0" applyFont="1" applyFill="1" applyBorder="1" applyAlignment="1">
      <alignment horizontal="center" wrapText="1"/>
    </xf>
    <xf numFmtId="0" fontId="11" fillId="6" borderId="0" xfId="0" applyFont="1" applyFill="1" applyBorder="1" applyAlignment="1">
      <alignment horizontal="center"/>
    </xf>
    <xf numFmtId="0" fontId="11" fillId="6" borderId="6" xfId="0" applyFont="1" applyFill="1" applyBorder="1" applyAlignment="1">
      <alignment horizontal="center" wrapText="1"/>
    </xf>
    <xf numFmtId="0" fontId="9" fillId="6" borderId="28" xfId="0" applyFont="1" applyFill="1" applyBorder="1" applyAlignment="1">
      <alignment horizontal="center" vertical="center" textRotation="90" wrapText="1"/>
    </xf>
    <xf numFmtId="16" fontId="22" fillId="6" borderId="27" xfId="0" applyNumberFormat="1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wrapText="1"/>
    </xf>
    <xf numFmtId="0" fontId="22" fillId="6" borderId="25" xfId="0" applyFont="1" applyFill="1" applyBorder="1" applyAlignment="1">
      <alignment horizontal="center" vertical="center" wrapText="1"/>
    </xf>
    <xf numFmtId="0" fontId="32" fillId="6" borderId="3" xfId="0" applyFont="1" applyFill="1" applyBorder="1" applyAlignment="1">
      <alignment vertical="center"/>
    </xf>
    <xf numFmtId="0" fontId="32" fillId="6" borderId="4" xfId="0" applyFont="1" applyFill="1" applyBorder="1" applyAlignment="1">
      <alignment vertical="center"/>
    </xf>
    <xf numFmtId="0" fontId="9" fillId="6" borderId="0" xfId="0" applyFont="1" applyFill="1" applyBorder="1" applyAlignment="1">
      <alignment horizontal="center" vertical="top" wrapText="1"/>
    </xf>
    <xf numFmtId="0" fontId="11" fillId="6" borderId="0" xfId="0" applyFont="1" applyFill="1" applyBorder="1" applyAlignment="1">
      <alignment horizontal="left" wrapText="1" indent="1"/>
    </xf>
    <xf numFmtId="16" fontId="22" fillId="6" borderId="0" xfId="0" applyNumberFormat="1" applyFont="1" applyFill="1" applyBorder="1" applyAlignment="1">
      <alignment horizontal="center" vertical="center" wrapText="1"/>
    </xf>
    <xf numFmtId="0" fontId="23" fillId="6" borderId="0" xfId="1" applyFont="1" applyFill="1" applyBorder="1" applyAlignment="1">
      <alignment horizontal="center" vertical="center" wrapText="1"/>
    </xf>
    <xf numFmtId="16" fontId="22" fillId="6" borderId="6" xfId="0" applyNumberFormat="1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textRotation="90" wrapText="1"/>
    </xf>
    <xf numFmtId="0" fontId="22" fillId="6" borderId="0" xfId="0" applyFont="1" applyFill="1" applyBorder="1" applyAlignment="1">
      <alignment horizontal="center" vertical="center" wrapText="1"/>
    </xf>
    <xf numFmtId="0" fontId="29" fillId="6" borderId="5" xfId="0" applyFont="1" applyFill="1" applyBorder="1" applyAlignment="1">
      <alignment horizontal="left" vertical="center" indent="1"/>
    </xf>
    <xf numFmtId="0" fontId="31" fillId="6" borderId="0" xfId="0" applyFont="1" applyFill="1" applyBorder="1" applyAlignment="1">
      <alignment horizontal="left" vertical="center" indent="1"/>
    </xf>
    <xf numFmtId="0" fontId="31" fillId="6" borderId="0" xfId="0" applyFont="1" applyFill="1" applyBorder="1" applyAlignment="1">
      <alignment horizontal="left" vertical="center"/>
    </xf>
    <xf numFmtId="2" fontId="30" fillId="6" borderId="6" xfId="2" applyNumberFormat="1" applyFont="1" applyFill="1" applyBorder="1" applyAlignment="1">
      <alignment horizontal="right" vertical="center" indent="1"/>
    </xf>
    <xf numFmtId="0" fontId="30" fillId="6" borderId="3" xfId="0" applyFont="1" applyFill="1" applyBorder="1" applyAlignment="1">
      <alignment horizontal="left" vertical="center"/>
    </xf>
    <xf numFmtId="0" fontId="30" fillId="6" borderId="0" xfId="0" applyFont="1" applyFill="1" applyBorder="1" applyAlignment="1">
      <alignment horizontal="left" vertical="center"/>
    </xf>
    <xf numFmtId="0" fontId="30" fillId="6" borderId="4" xfId="0" applyFont="1" applyFill="1" applyBorder="1" applyAlignment="1">
      <alignment horizontal="left" vertical="center"/>
    </xf>
    <xf numFmtId="16" fontId="18" fillId="6" borderId="0" xfId="0" applyNumberFormat="1" applyFont="1" applyFill="1" applyBorder="1" applyAlignment="1">
      <alignment horizontal="left" vertical="center" wrapText="1" indent="1"/>
    </xf>
    <xf numFmtId="0" fontId="25" fillId="6" borderId="0" xfId="0" applyFont="1" applyFill="1" applyBorder="1" applyAlignment="1">
      <alignment horizontal="left" indent="1"/>
    </xf>
    <xf numFmtId="16" fontId="22" fillId="6" borderId="0" xfId="0" applyNumberFormat="1" applyFont="1" applyFill="1" applyBorder="1" applyAlignment="1">
      <alignment horizontal="left" vertical="center" wrapText="1" indent="1"/>
    </xf>
    <xf numFmtId="0" fontId="0" fillId="5" borderId="53" xfId="0" applyFill="1" applyBorder="1" applyAlignment="1">
      <alignment horizontal="left" vertical="center" indent="1"/>
    </xf>
    <xf numFmtId="0" fontId="0" fillId="5" borderId="1" xfId="0" applyFill="1" applyBorder="1" applyAlignment="1">
      <alignment horizontal="center" vertical="center"/>
    </xf>
    <xf numFmtId="0" fontId="6" fillId="4" borderId="57" xfId="0" applyFont="1" applyFill="1" applyBorder="1" applyAlignment="1">
      <alignment horizontal="center" vertical="center"/>
    </xf>
    <xf numFmtId="0" fontId="0" fillId="5" borderId="58" xfId="0" applyFont="1" applyFill="1" applyBorder="1" applyAlignment="1">
      <alignment horizontal="left" vertical="center" indent="1"/>
    </xf>
    <xf numFmtId="0" fontId="13" fillId="5" borderId="58" xfId="0" applyFont="1" applyFill="1" applyBorder="1" applyAlignment="1">
      <alignment horizontal="center" vertical="center"/>
    </xf>
    <xf numFmtId="0" fontId="6" fillId="4" borderId="58" xfId="0" applyFont="1" applyFill="1" applyBorder="1" applyAlignment="1">
      <alignment horizontal="center" vertical="center"/>
    </xf>
    <xf numFmtId="0" fontId="0" fillId="5" borderId="34" xfId="0" quotePrefix="1" applyFont="1" applyFill="1" applyBorder="1" applyAlignment="1">
      <alignment horizontal="left" vertical="center" indent="1"/>
    </xf>
    <xf numFmtId="0" fontId="0" fillId="5" borderId="59" xfId="0" applyFill="1" applyBorder="1" applyAlignment="1">
      <alignment horizontal="center" vertical="center"/>
    </xf>
    <xf numFmtId="2" fontId="6" fillId="5" borderId="60" xfId="2" applyNumberFormat="1" applyFont="1" applyFill="1" applyBorder="1" applyAlignment="1">
      <alignment horizontal="right" vertical="center" indent="1"/>
    </xf>
    <xf numFmtId="0" fontId="6" fillId="4" borderId="52" xfId="0" applyFont="1" applyFill="1" applyBorder="1" applyAlignment="1">
      <alignment horizontal="center" vertical="center"/>
    </xf>
    <xf numFmtId="0" fontId="6" fillId="4" borderId="53" xfId="0" applyFont="1" applyFill="1" applyBorder="1" applyAlignment="1">
      <alignment horizontal="center" vertical="center"/>
    </xf>
    <xf numFmtId="2" fontId="6" fillId="7" borderId="60" xfId="2" applyNumberFormat="1" applyFont="1" applyFill="1" applyBorder="1" applyAlignment="1">
      <alignment horizontal="right" vertical="center" indent="1"/>
    </xf>
    <xf numFmtId="2" fontId="6" fillId="7" borderId="50" xfId="2" applyNumberFormat="1" applyFont="1" applyFill="1" applyBorder="1" applyAlignment="1">
      <alignment horizontal="right" vertical="center" indent="1"/>
    </xf>
    <xf numFmtId="2" fontId="6" fillId="7" borderId="2" xfId="2" applyNumberFormat="1" applyFont="1" applyFill="1" applyBorder="1" applyAlignment="1">
      <alignment horizontal="right" vertical="center" indent="1"/>
    </xf>
    <xf numFmtId="0" fontId="13" fillId="7" borderId="58" xfId="0" applyFont="1" applyFill="1" applyBorder="1" applyAlignment="1">
      <alignment horizontal="center" vertical="center"/>
    </xf>
    <xf numFmtId="0" fontId="13" fillId="7" borderId="49" xfId="0" applyFont="1" applyFill="1" applyBorder="1" applyAlignment="1">
      <alignment horizontal="center" vertical="center"/>
    </xf>
    <xf numFmtId="0" fontId="13" fillId="7" borderId="53" xfId="0" applyFont="1" applyFill="1" applyBorder="1" applyAlignment="1">
      <alignment horizontal="center" vertical="center"/>
    </xf>
    <xf numFmtId="2" fontId="6" fillId="7" borderId="54" xfId="2" applyNumberFormat="1" applyFont="1" applyFill="1" applyBorder="1" applyAlignment="1">
      <alignment horizontal="right" vertical="center" indent="1"/>
    </xf>
    <xf numFmtId="0" fontId="13" fillId="7" borderId="34" xfId="0" applyFont="1" applyFill="1" applyBorder="1" applyAlignment="1">
      <alignment horizontal="center" vertical="center"/>
    </xf>
    <xf numFmtId="2" fontId="6" fillId="7" borderId="35" xfId="2" applyNumberFormat="1" applyFont="1" applyFill="1" applyBorder="1" applyAlignment="1">
      <alignment horizontal="right" vertical="center" indent="1"/>
    </xf>
    <xf numFmtId="0" fontId="13" fillId="8" borderId="34" xfId="0" applyFont="1" applyFill="1" applyBorder="1" applyAlignment="1">
      <alignment horizontal="center" vertical="center"/>
    </xf>
    <xf numFmtId="0" fontId="13" fillId="7" borderId="37" xfId="0" applyFont="1" applyFill="1" applyBorder="1" applyAlignment="1">
      <alignment horizontal="center" vertical="center"/>
    </xf>
    <xf numFmtId="2" fontId="6" fillId="7" borderId="38" xfId="2" applyNumberFormat="1" applyFont="1" applyFill="1" applyBorder="1" applyAlignment="1">
      <alignment horizontal="right" vertical="center" indent="1"/>
    </xf>
    <xf numFmtId="2" fontId="6" fillId="7" borderId="43" xfId="2" applyNumberFormat="1" applyFont="1" applyFill="1" applyBorder="1" applyAlignment="1">
      <alignment horizontal="right" vertical="center" indent="1"/>
    </xf>
    <xf numFmtId="0" fontId="6" fillId="7" borderId="34" xfId="0" applyFont="1" applyFill="1" applyBorder="1" applyAlignment="1">
      <alignment horizontal="center" vertical="center"/>
    </xf>
    <xf numFmtId="2" fontId="6" fillId="7" borderId="44" xfId="2" applyNumberFormat="1" applyFont="1" applyFill="1" applyBorder="1" applyAlignment="1">
      <alignment horizontal="right" vertical="center" indent="1"/>
    </xf>
    <xf numFmtId="0" fontId="6" fillId="7" borderId="37" xfId="0" applyFont="1" applyFill="1" applyBorder="1" applyAlignment="1">
      <alignment horizontal="center" vertical="center"/>
    </xf>
    <xf numFmtId="0" fontId="6" fillId="7" borderId="53" xfId="0" applyFont="1" applyFill="1" applyBorder="1" applyAlignment="1">
      <alignment horizontal="center" vertical="center"/>
    </xf>
    <xf numFmtId="0" fontId="13" fillId="7" borderId="34" xfId="0" applyFont="1" applyFill="1" applyBorder="1" applyAlignment="1">
      <alignment horizontal="left" vertical="center" indent="1"/>
    </xf>
    <xf numFmtId="0" fontId="13" fillId="7" borderId="37" xfId="0" applyFont="1" applyFill="1" applyBorder="1" applyAlignment="1">
      <alignment horizontal="left" vertical="center" indent="1"/>
    </xf>
    <xf numFmtId="2" fontId="6" fillId="0" borderId="61" xfId="2" applyNumberFormat="1" applyFont="1" applyFill="1" applyBorder="1" applyAlignment="1">
      <alignment horizontal="right" vertical="center" indent="1"/>
    </xf>
    <xf numFmtId="0" fontId="6" fillId="9" borderId="33" xfId="0" applyFont="1" applyFill="1" applyBorder="1" applyAlignment="1">
      <alignment horizontal="center" vertical="center"/>
    </xf>
    <xf numFmtId="0" fontId="13" fillId="9" borderId="34" xfId="0" applyFont="1" applyFill="1" applyBorder="1" applyAlignment="1">
      <alignment horizontal="left" vertical="center" indent="1"/>
    </xf>
    <xf numFmtId="0" fontId="6" fillId="9" borderId="36" xfId="0" applyFont="1" applyFill="1" applyBorder="1" applyAlignment="1">
      <alignment horizontal="center" vertical="center"/>
    </xf>
    <xf numFmtId="0" fontId="13" fillId="9" borderId="37" xfId="0" applyFont="1" applyFill="1" applyBorder="1" applyAlignment="1">
      <alignment horizontal="left" vertical="center" indent="1"/>
    </xf>
    <xf numFmtId="0" fontId="6" fillId="9" borderId="58" xfId="0" applyFont="1" applyFill="1" applyBorder="1" applyAlignment="1">
      <alignment horizontal="center" vertical="center"/>
    </xf>
    <xf numFmtId="0" fontId="6" fillId="9" borderId="34" xfId="0" applyFont="1" applyFill="1" applyBorder="1" applyAlignment="1">
      <alignment horizontal="center" vertical="center"/>
    </xf>
    <xf numFmtId="0" fontId="6" fillId="9" borderId="37" xfId="0" applyFont="1" applyFill="1" applyBorder="1" applyAlignment="1">
      <alignment horizontal="center" vertical="center"/>
    </xf>
    <xf numFmtId="0" fontId="13" fillId="7" borderId="31" xfId="0" applyFont="1" applyFill="1" applyBorder="1" applyAlignment="1">
      <alignment horizontal="center" vertical="center"/>
    </xf>
    <xf numFmtId="2" fontId="6" fillId="7" borderId="32" xfId="2" applyNumberFormat="1" applyFont="1" applyFill="1" applyBorder="1" applyAlignment="1">
      <alignment horizontal="right" vertical="center" indent="1"/>
    </xf>
    <xf numFmtId="0" fontId="13" fillId="7" borderId="31" xfId="0" applyFont="1" applyFill="1" applyBorder="1" applyAlignment="1">
      <alignment horizontal="left" vertical="center" indent="1"/>
    </xf>
    <xf numFmtId="0" fontId="0" fillId="7" borderId="31" xfId="0" applyFont="1" applyFill="1" applyBorder="1" applyAlignment="1">
      <alignment horizontal="left" vertical="center" indent="1"/>
    </xf>
    <xf numFmtId="0" fontId="0" fillId="7" borderId="31" xfId="0" applyFill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0" fontId="0" fillId="7" borderId="34" xfId="0" applyFont="1" applyFill="1" applyBorder="1" applyAlignment="1">
      <alignment horizontal="left" vertical="center" indent="1"/>
    </xf>
    <xf numFmtId="0" fontId="0" fillId="7" borderId="31" xfId="0" applyFill="1" applyBorder="1" applyAlignment="1">
      <alignment horizontal="left" vertical="center" indent="1"/>
    </xf>
    <xf numFmtId="0" fontId="0" fillId="7" borderId="34" xfId="0" applyFill="1" applyBorder="1" applyAlignment="1">
      <alignment horizontal="left" vertical="center" indent="1"/>
    </xf>
    <xf numFmtId="0" fontId="0" fillId="7" borderId="37" xfId="0" applyFill="1" applyBorder="1" applyAlignment="1">
      <alignment horizontal="left" vertical="center" indent="1"/>
    </xf>
    <xf numFmtId="0" fontId="0" fillId="7" borderId="37" xfId="0" applyFill="1" applyBorder="1" applyAlignment="1">
      <alignment horizontal="center" vertical="center"/>
    </xf>
    <xf numFmtId="0" fontId="0" fillId="7" borderId="53" xfId="0" applyFill="1" applyBorder="1" applyAlignment="1">
      <alignment horizontal="left" vertical="center" indent="1"/>
    </xf>
    <xf numFmtId="0" fontId="0" fillId="7" borderId="53" xfId="0" applyFill="1" applyBorder="1" applyAlignment="1">
      <alignment horizontal="center" vertical="center"/>
    </xf>
    <xf numFmtId="0" fontId="6" fillId="7" borderId="31" xfId="0" applyFont="1" applyFill="1" applyBorder="1" applyAlignment="1">
      <alignment horizontal="center" vertical="center"/>
    </xf>
    <xf numFmtId="2" fontId="6" fillId="7" borderId="42" xfId="2" applyNumberFormat="1" applyFont="1" applyFill="1" applyBorder="1" applyAlignment="1">
      <alignment horizontal="right" vertical="center" indent="1"/>
    </xf>
    <xf numFmtId="2" fontId="6" fillId="7" borderId="30" xfId="2" applyNumberFormat="1" applyFont="1" applyFill="1" applyBorder="1" applyAlignment="1">
      <alignment horizontal="right" vertical="center" indent="1"/>
    </xf>
    <xf numFmtId="2" fontId="6" fillId="7" borderId="33" xfId="2" applyNumberFormat="1" applyFont="1" applyFill="1" applyBorder="1" applyAlignment="1">
      <alignment horizontal="right" vertical="center" indent="1"/>
    </xf>
    <xf numFmtId="2" fontId="6" fillId="7" borderId="36" xfId="2" applyNumberFormat="1" applyFont="1" applyFill="1" applyBorder="1" applyAlignment="1">
      <alignment horizontal="right" vertical="center" indent="1"/>
    </xf>
    <xf numFmtId="0" fontId="13" fillId="7" borderId="46" xfId="0" applyFont="1" applyFill="1" applyBorder="1" applyAlignment="1">
      <alignment horizontal="center" vertical="center"/>
    </xf>
    <xf numFmtId="2" fontId="6" fillId="7" borderId="47" xfId="2" applyNumberFormat="1" applyFont="1" applyFill="1" applyBorder="1" applyAlignment="1">
      <alignment horizontal="right" vertical="center" indent="1"/>
    </xf>
    <xf numFmtId="2" fontId="6" fillId="7" borderId="45" xfId="2" applyNumberFormat="1" applyFont="1" applyFill="1" applyBorder="1" applyAlignment="1">
      <alignment horizontal="right" vertical="center" indent="1"/>
    </xf>
    <xf numFmtId="166" fontId="12" fillId="7" borderId="47" xfId="0" applyNumberFormat="1" applyFont="1" applyFill="1" applyBorder="1" applyAlignment="1">
      <alignment horizontal="right" vertical="center" indent="1"/>
    </xf>
    <xf numFmtId="166" fontId="12" fillId="7" borderId="35" xfId="0" applyNumberFormat="1" applyFont="1" applyFill="1" applyBorder="1" applyAlignment="1">
      <alignment horizontal="right" vertical="center" indent="1"/>
    </xf>
    <xf numFmtId="166" fontId="12" fillId="7" borderId="38" xfId="0" applyNumberFormat="1" applyFont="1" applyFill="1" applyBorder="1" applyAlignment="1">
      <alignment horizontal="right" vertical="center" indent="1"/>
    </xf>
    <xf numFmtId="166" fontId="12" fillId="7" borderId="32" xfId="0" applyNumberFormat="1" applyFont="1" applyFill="1" applyBorder="1" applyAlignment="1">
      <alignment horizontal="right" vertical="center" indent="1"/>
    </xf>
    <xf numFmtId="0" fontId="10" fillId="4" borderId="31" xfId="0" applyFont="1" applyFill="1" applyBorder="1" applyAlignment="1">
      <alignment horizontal="left" vertical="center"/>
    </xf>
    <xf numFmtId="0" fontId="0" fillId="4" borderId="34" xfId="0" applyFill="1" applyBorder="1" applyAlignment="1">
      <alignment vertical="center"/>
    </xf>
    <xf numFmtId="0" fontId="0" fillId="4" borderId="37" xfId="0" applyFill="1" applyBorder="1" applyAlignment="1">
      <alignment vertical="center"/>
    </xf>
    <xf numFmtId="165" fontId="12" fillId="7" borderId="32" xfId="0" applyNumberFormat="1" applyFont="1" applyFill="1" applyBorder="1" applyAlignment="1">
      <alignment horizontal="right" vertical="center" indent="1"/>
    </xf>
    <xf numFmtId="165" fontId="12" fillId="7" borderId="35" xfId="0" applyNumberFormat="1" applyFont="1" applyFill="1" applyBorder="1" applyAlignment="1">
      <alignment horizontal="right" vertical="center" indent="1"/>
    </xf>
    <xf numFmtId="165" fontId="12" fillId="7" borderId="38" xfId="0" applyNumberFormat="1" applyFont="1" applyFill="1" applyBorder="1" applyAlignment="1">
      <alignment horizontal="right" vertical="center" indent="1"/>
    </xf>
    <xf numFmtId="0" fontId="0" fillId="7" borderId="46" xfId="0" applyFill="1" applyBorder="1" applyAlignment="1">
      <alignment horizontal="left" vertical="center" indent="1"/>
    </xf>
    <xf numFmtId="0" fontId="1" fillId="4" borderId="31" xfId="0" applyFont="1" applyFill="1" applyBorder="1" applyAlignment="1">
      <alignment horizontal="center" vertical="center"/>
    </xf>
    <xf numFmtId="0" fontId="1" fillId="4" borderId="31" xfId="0" applyFont="1" applyFill="1" applyBorder="1" applyAlignment="1">
      <alignment horizontal="left" vertical="center" wrapText="1" indent="1"/>
    </xf>
    <xf numFmtId="0" fontId="1" fillId="4" borderId="31" xfId="0" applyFont="1" applyFill="1" applyBorder="1" applyAlignment="1">
      <alignment horizontal="center" vertical="center" wrapText="1"/>
    </xf>
    <xf numFmtId="0" fontId="1" fillId="4" borderId="32" xfId="0" applyFont="1" applyFill="1" applyBorder="1" applyAlignment="1">
      <alignment horizontal="left" vertical="center" indent="1"/>
    </xf>
    <xf numFmtId="2" fontId="6" fillId="10" borderId="43" xfId="2" applyNumberFormat="1" applyFont="1" applyFill="1" applyBorder="1" applyAlignment="1">
      <alignment horizontal="right" vertical="center" indent="1"/>
    </xf>
    <xf numFmtId="2" fontId="6" fillId="10" borderId="44" xfId="2" applyNumberFormat="1" applyFont="1" applyFill="1" applyBorder="1" applyAlignment="1">
      <alignment horizontal="right" vertical="center" indent="1"/>
    </xf>
    <xf numFmtId="165" fontId="6" fillId="10" borderId="35" xfId="0" applyNumberFormat="1" applyFont="1" applyFill="1" applyBorder="1" applyAlignment="1">
      <alignment horizontal="right" vertical="center" indent="1"/>
    </xf>
    <xf numFmtId="165" fontId="6" fillId="10" borderId="38" xfId="0" applyNumberFormat="1" applyFont="1" applyFill="1" applyBorder="1" applyAlignment="1">
      <alignment horizontal="right" vertical="center" indent="1"/>
    </xf>
    <xf numFmtId="165" fontId="6" fillId="7" borderId="32" xfId="0" applyNumberFormat="1" applyFont="1" applyFill="1" applyBorder="1" applyAlignment="1">
      <alignment horizontal="right" vertical="center" indent="1"/>
    </xf>
    <xf numFmtId="165" fontId="6" fillId="7" borderId="35" xfId="0" applyNumberFormat="1" applyFont="1" applyFill="1" applyBorder="1" applyAlignment="1">
      <alignment horizontal="right" vertical="center" indent="1"/>
    </xf>
    <xf numFmtId="165" fontId="6" fillId="7" borderId="38" xfId="0" applyNumberFormat="1" applyFont="1" applyFill="1" applyBorder="1" applyAlignment="1">
      <alignment horizontal="right" vertical="center" indent="1"/>
    </xf>
    <xf numFmtId="165" fontId="12" fillId="7" borderId="54" xfId="0" applyNumberFormat="1" applyFont="1" applyFill="1" applyBorder="1" applyAlignment="1">
      <alignment horizontal="right" vertical="center" indent="1"/>
    </xf>
    <xf numFmtId="0" fontId="0" fillId="5" borderId="41" xfId="0" applyFill="1" applyBorder="1" applyAlignment="1">
      <alignment horizontal="left" vertical="center" indent="1"/>
    </xf>
    <xf numFmtId="0" fontId="0" fillId="7" borderId="1" xfId="0" applyFill="1" applyBorder="1" applyAlignment="1">
      <alignment horizontal="center" vertical="center"/>
    </xf>
    <xf numFmtId="165" fontId="12" fillId="7" borderId="32" xfId="0" applyNumberFormat="1" applyFont="1" applyFill="1" applyBorder="1" applyAlignment="1">
      <alignment horizontal="center" vertical="center"/>
    </xf>
    <xf numFmtId="165" fontId="12" fillId="7" borderId="35" xfId="0" applyNumberFormat="1" applyFont="1" applyFill="1" applyBorder="1" applyAlignment="1">
      <alignment horizontal="center" vertical="center"/>
    </xf>
    <xf numFmtId="165" fontId="12" fillId="7" borderId="38" xfId="0" applyNumberFormat="1" applyFont="1" applyFill="1" applyBorder="1" applyAlignment="1">
      <alignment horizontal="center" vertical="center"/>
    </xf>
    <xf numFmtId="0" fontId="6" fillId="4" borderId="62" xfId="0" applyFont="1" applyFill="1" applyBorder="1" applyAlignment="1">
      <alignment horizontal="center" vertical="center"/>
    </xf>
    <xf numFmtId="0" fontId="6" fillId="4" borderId="63" xfId="0" applyFont="1" applyFill="1" applyBorder="1" applyAlignment="1">
      <alignment horizontal="center" vertical="center"/>
    </xf>
    <xf numFmtId="0" fontId="6" fillId="4" borderId="64" xfId="0" applyFont="1" applyFill="1" applyBorder="1" applyAlignment="1">
      <alignment horizontal="center" vertical="center"/>
    </xf>
    <xf numFmtId="0" fontId="13" fillId="5" borderId="31" xfId="0" applyFont="1" applyFill="1" applyBorder="1" applyAlignment="1">
      <alignment horizontal="left" vertical="center" indent="1"/>
    </xf>
    <xf numFmtId="0" fontId="13" fillId="5" borderId="34" xfId="0" applyFont="1" applyFill="1" applyBorder="1" applyAlignment="1">
      <alignment horizontal="left" vertical="center" indent="1"/>
    </xf>
    <xf numFmtId="0" fontId="13" fillId="5" borderId="37" xfId="0" applyFont="1" applyFill="1" applyBorder="1" applyAlignment="1">
      <alignment horizontal="left" vertical="center" indent="1"/>
    </xf>
    <xf numFmtId="0" fontId="0" fillId="5" borderId="32" xfId="0" applyFill="1" applyBorder="1" applyAlignment="1">
      <alignment horizontal="center"/>
    </xf>
    <xf numFmtId="0" fontId="0" fillId="5" borderId="35" xfId="0" applyFill="1" applyBorder="1" applyAlignment="1">
      <alignment horizontal="center"/>
    </xf>
    <xf numFmtId="0" fontId="0" fillId="5" borderId="38" xfId="0" applyFill="1" applyBorder="1" applyAlignment="1">
      <alignment horizontal="center"/>
    </xf>
    <xf numFmtId="0" fontId="0" fillId="7" borderId="53" xfId="0" applyFont="1" applyFill="1" applyBorder="1" applyAlignment="1">
      <alignment horizontal="left" vertical="center" indent="1"/>
    </xf>
    <xf numFmtId="0" fontId="0" fillId="7" borderId="37" xfId="0" applyFont="1" applyFill="1" applyBorder="1" applyAlignment="1">
      <alignment horizontal="left" vertical="center" indent="1"/>
    </xf>
    <xf numFmtId="0" fontId="0" fillId="7" borderId="31" xfId="0" applyFont="1" applyFill="1" applyBorder="1" applyAlignment="1">
      <alignment horizontal="center" vertical="center"/>
    </xf>
    <xf numFmtId="0" fontId="0" fillId="7" borderId="53" xfId="0" applyFont="1" applyFill="1" applyBorder="1" applyAlignment="1">
      <alignment horizontal="center" vertical="center"/>
    </xf>
    <xf numFmtId="0" fontId="0" fillId="7" borderId="34" xfId="0" applyFont="1" applyFill="1" applyBorder="1" applyAlignment="1">
      <alignment horizontal="center" vertical="center"/>
    </xf>
    <xf numFmtId="0" fontId="0" fillId="7" borderId="37" xfId="0" applyFont="1" applyFill="1" applyBorder="1" applyAlignment="1">
      <alignment horizontal="center" vertical="center"/>
    </xf>
    <xf numFmtId="2" fontId="6" fillId="7" borderId="30" xfId="2" quotePrefix="1" applyNumberFormat="1" applyFont="1" applyFill="1" applyBorder="1" applyAlignment="1">
      <alignment horizontal="center" vertical="center"/>
    </xf>
    <xf numFmtId="2" fontId="6" fillId="7" borderId="33" xfId="2" quotePrefix="1" applyNumberFormat="1" applyFont="1" applyFill="1" applyBorder="1" applyAlignment="1">
      <alignment horizontal="center" vertical="center"/>
    </xf>
    <xf numFmtId="2" fontId="6" fillId="7" borderId="36" xfId="2" quotePrefix="1" applyNumberFormat="1" applyFont="1" applyFill="1" applyBorder="1" applyAlignment="1">
      <alignment horizontal="center" vertical="center"/>
    </xf>
    <xf numFmtId="2" fontId="6" fillId="7" borderId="32" xfId="2" quotePrefix="1" applyNumberFormat="1" applyFont="1" applyFill="1" applyBorder="1" applyAlignment="1">
      <alignment horizontal="center" vertical="center"/>
    </xf>
    <xf numFmtId="2" fontId="6" fillId="7" borderId="35" xfId="2" quotePrefix="1" applyNumberFormat="1" applyFont="1" applyFill="1" applyBorder="1" applyAlignment="1">
      <alignment horizontal="center" vertical="center"/>
    </xf>
    <xf numFmtId="2" fontId="6" fillId="7" borderId="38" xfId="2" quotePrefix="1" applyNumberFormat="1" applyFont="1" applyFill="1" applyBorder="1" applyAlignment="1">
      <alignment horizontal="center" vertical="center"/>
    </xf>
    <xf numFmtId="0" fontId="0" fillId="7" borderId="31" xfId="0" applyFill="1" applyBorder="1" applyAlignment="1">
      <alignment horizontal="center"/>
    </xf>
    <xf numFmtId="0" fontId="0" fillId="7" borderId="34" xfId="0" applyFill="1" applyBorder="1" applyAlignment="1">
      <alignment horizontal="center"/>
    </xf>
    <xf numFmtId="0" fontId="0" fillId="7" borderId="37" xfId="0" applyFill="1" applyBorder="1" applyAlignment="1">
      <alignment horizontal="center"/>
    </xf>
    <xf numFmtId="1" fontId="6" fillId="7" borderId="30" xfId="2" applyNumberFormat="1" applyFont="1" applyFill="1" applyBorder="1" applyAlignment="1">
      <alignment horizontal="center" vertical="center"/>
    </xf>
    <xf numFmtId="1" fontId="6" fillId="7" borderId="33" xfId="2" applyNumberFormat="1" applyFont="1" applyFill="1" applyBorder="1" applyAlignment="1">
      <alignment horizontal="center" vertical="center"/>
    </xf>
    <xf numFmtId="1" fontId="6" fillId="7" borderId="36" xfId="2" applyNumberFormat="1" applyFont="1" applyFill="1" applyBorder="1" applyAlignment="1">
      <alignment horizontal="center" vertical="center"/>
    </xf>
    <xf numFmtId="0" fontId="13" fillId="7" borderId="49" xfId="0" applyFont="1" applyFill="1" applyBorder="1" applyAlignment="1">
      <alignment horizontal="left" vertical="center" indent="1"/>
    </xf>
    <xf numFmtId="0" fontId="0" fillId="4" borderId="39" xfId="0" applyFill="1" applyBorder="1" applyAlignment="1">
      <alignment horizontal="center" vertical="center"/>
    </xf>
    <xf numFmtId="0" fontId="0" fillId="4" borderId="41" xfId="0" applyFill="1" applyBorder="1" applyAlignment="1">
      <alignment horizontal="left" vertical="center" indent="1"/>
    </xf>
    <xf numFmtId="2" fontId="6" fillId="0" borderId="38" xfId="2" applyNumberFormat="1" applyFont="1" applyFill="1" applyBorder="1" applyAlignment="1">
      <alignment horizontal="right" vertical="center" indent="1"/>
    </xf>
    <xf numFmtId="0" fontId="13" fillId="11" borderId="31" xfId="0" applyFont="1" applyFill="1" applyBorder="1" applyAlignment="1">
      <alignment horizontal="center" vertical="center"/>
    </xf>
    <xf numFmtId="2" fontId="6" fillId="11" borderId="32" xfId="2" applyNumberFormat="1" applyFont="1" applyFill="1" applyBorder="1" applyAlignment="1">
      <alignment horizontal="right" vertical="center" indent="1"/>
    </xf>
    <xf numFmtId="0" fontId="13" fillId="11" borderId="37" xfId="0" applyFont="1" applyFill="1" applyBorder="1" applyAlignment="1">
      <alignment horizontal="center" vertical="center"/>
    </xf>
    <xf numFmtId="2" fontId="6" fillId="11" borderId="38" xfId="2" applyNumberFormat="1" applyFont="1" applyFill="1" applyBorder="1" applyAlignment="1">
      <alignment horizontal="right" vertical="center" indent="1"/>
    </xf>
    <xf numFmtId="2" fontId="6" fillId="11" borderId="42" xfId="2" applyNumberFormat="1" applyFont="1" applyFill="1" applyBorder="1" applyAlignment="1">
      <alignment horizontal="right" vertical="center" indent="1"/>
    </xf>
    <xf numFmtId="165" fontId="6" fillId="11" borderId="32" xfId="0" applyNumberFormat="1" applyFont="1" applyFill="1" applyBorder="1" applyAlignment="1">
      <alignment horizontal="right" vertical="center" indent="1"/>
    </xf>
    <xf numFmtId="2" fontId="6" fillId="11" borderId="44" xfId="2" applyNumberFormat="1" applyFont="1" applyFill="1" applyBorder="1" applyAlignment="1">
      <alignment horizontal="right" vertical="center" indent="1"/>
    </xf>
    <xf numFmtId="165" fontId="6" fillId="11" borderId="38" xfId="0" applyNumberFormat="1" applyFont="1" applyFill="1" applyBorder="1" applyAlignment="1">
      <alignment horizontal="right" vertical="center" indent="1"/>
    </xf>
    <xf numFmtId="2" fontId="6" fillId="0" borderId="35" xfId="2" applyNumberFormat="1" applyFont="1" applyFill="1" applyBorder="1" applyAlignment="1">
      <alignment horizontal="right" vertical="center" indent="1"/>
    </xf>
    <xf numFmtId="0" fontId="13" fillId="9" borderId="46" xfId="0" applyFont="1" applyFill="1" applyBorder="1" applyAlignment="1">
      <alignment horizontal="center" vertical="center"/>
    </xf>
    <xf numFmtId="0" fontId="13" fillId="9" borderId="34" xfId="0" applyFont="1" applyFill="1" applyBorder="1" applyAlignment="1">
      <alignment horizontal="center" vertical="center"/>
    </xf>
    <xf numFmtId="0" fontId="13" fillId="9" borderId="37" xfId="0" applyFont="1" applyFill="1" applyBorder="1" applyAlignment="1">
      <alignment horizontal="center" vertical="center"/>
    </xf>
    <xf numFmtId="165" fontId="6" fillId="7" borderId="47" xfId="0" applyNumberFormat="1" applyFont="1" applyFill="1" applyBorder="1" applyAlignment="1">
      <alignment horizontal="right" vertical="center" indent="1"/>
    </xf>
    <xf numFmtId="0" fontId="6" fillId="7" borderId="46" xfId="0" applyFont="1" applyFill="1" applyBorder="1" applyAlignment="1">
      <alignment horizontal="center" vertical="center"/>
    </xf>
    <xf numFmtId="2" fontId="6" fillId="5" borderId="47" xfId="2" applyNumberFormat="1" applyFont="1" applyFill="1" applyBorder="1" applyAlignment="1">
      <alignment horizontal="right" vertical="center" indent="1"/>
    </xf>
    <xf numFmtId="0" fontId="12" fillId="2" borderId="6" xfId="0" applyFont="1" applyFill="1" applyBorder="1" applyAlignment="1">
      <alignment horizontal="right" vertical="center" indent="1"/>
    </xf>
    <xf numFmtId="0" fontId="30" fillId="2" borderId="26" xfId="0" applyFont="1" applyFill="1" applyBorder="1" applyAlignment="1">
      <alignment horizontal="right" vertical="center" indent="1"/>
    </xf>
    <xf numFmtId="165" fontId="6" fillId="7" borderId="60" xfId="0" applyNumberFormat="1" applyFont="1" applyFill="1" applyBorder="1" applyAlignment="1">
      <alignment horizontal="right" vertical="center" indent="1"/>
    </xf>
    <xf numFmtId="165" fontId="12" fillId="7" borderId="47" xfId="0" applyNumberFormat="1" applyFont="1" applyFill="1" applyBorder="1" applyAlignment="1">
      <alignment horizontal="right" vertical="center" indent="1"/>
    </xf>
    <xf numFmtId="0" fontId="43" fillId="4" borderId="30" xfId="0" applyFont="1" applyFill="1" applyBorder="1" applyAlignment="1">
      <alignment horizontal="center" vertical="center"/>
    </xf>
    <xf numFmtId="0" fontId="43" fillId="4" borderId="33" xfId="0" applyFont="1" applyFill="1" applyBorder="1" applyAlignment="1">
      <alignment horizontal="center" vertical="center"/>
    </xf>
    <xf numFmtId="0" fontId="43" fillId="4" borderId="36" xfId="0" applyFont="1" applyFill="1" applyBorder="1" applyAlignment="1">
      <alignment horizontal="center" vertical="center"/>
    </xf>
    <xf numFmtId="0" fontId="44" fillId="4" borderId="30" xfId="0" applyFont="1" applyFill="1" applyBorder="1" applyAlignment="1">
      <alignment horizontal="center" vertical="center"/>
    </xf>
    <xf numFmtId="0" fontId="44" fillId="4" borderId="33" xfId="0" applyFont="1" applyFill="1" applyBorder="1" applyAlignment="1">
      <alignment horizontal="center" vertical="center"/>
    </xf>
    <xf numFmtId="0" fontId="44" fillId="4" borderId="45" xfId="0" applyFont="1" applyFill="1" applyBorder="1" applyAlignment="1">
      <alignment horizontal="center" vertical="center"/>
    </xf>
    <xf numFmtId="0" fontId="45" fillId="4" borderId="33" xfId="0" applyFont="1" applyFill="1" applyBorder="1" applyAlignment="1">
      <alignment horizontal="center" vertical="center"/>
    </xf>
    <xf numFmtId="0" fontId="45" fillId="4" borderId="36" xfId="0" applyFont="1" applyFill="1" applyBorder="1" applyAlignment="1">
      <alignment horizontal="center" vertical="center"/>
    </xf>
    <xf numFmtId="0" fontId="10" fillId="4" borderId="33" xfId="0" applyFont="1" applyFill="1" applyBorder="1" applyAlignment="1">
      <alignment horizontal="left" indent="1"/>
    </xf>
    <xf numFmtId="0" fontId="10" fillId="4" borderId="36" xfId="0" applyFont="1" applyFill="1" applyBorder="1" applyAlignment="1">
      <alignment horizontal="left" indent="1"/>
    </xf>
    <xf numFmtId="0" fontId="1" fillId="14" borderId="30" xfId="0" applyFont="1" applyFill="1" applyBorder="1" applyAlignment="1">
      <alignment horizontal="left" vertical="center" indent="1"/>
    </xf>
    <xf numFmtId="0" fontId="1" fillId="14" borderId="33" xfId="0" applyFont="1" applyFill="1" applyBorder="1" applyAlignment="1">
      <alignment horizontal="left" vertical="center" indent="1"/>
    </xf>
    <xf numFmtId="0" fontId="46" fillId="12" borderId="33" xfId="0" applyFont="1" applyFill="1" applyBorder="1" applyAlignment="1">
      <alignment horizontal="left" vertical="center" indent="1"/>
    </xf>
    <xf numFmtId="0" fontId="47" fillId="4" borderId="31" xfId="0" applyFont="1" applyFill="1" applyBorder="1" applyAlignment="1">
      <alignment horizontal="center" vertical="center"/>
    </xf>
    <xf numFmtId="0" fontId="48" fillId="4" borderId="31" xfId="0" applyFont="1" applyFill="1" applyBorder="1" applyAlignment="1">
      <alignment vertical="center"/>
    </xf>
    <xf numFmtId="0" fontId="47" fillId="4" borderId="34" xfId="0" applyFont="1" applyFill="1" applyBorder="1" applyAlignment="1">
      <alignment horizontal="center" vertical="center"/>
    </xf>
    <xf numFmtId="0" fontId="49" fillId="4" borderId="34" xfId="0" applyFont="1" applyFill="1" applyBorder="1" applyAlignment="1">
      <alignment horizontal="center" vertical="center"/>
    </xf>
    <xf numFmtId="0" fontId="48" fillId="4" borderId="34" xfId="0" applyFont="1" applyFill="1" applyBorder="1" applyAlignment="1">
      <alignment vertical="center"/>
    </xf>
    <xf numFmtId="0" fontId="10" fillId="4" borderId="34" xfId="0" applyFont="1" applyFill="1" applyBorder="1" applyAlignment="1">
      <alignment horizontal="center"/>
    </xf>
    <xf numFmtId="0" fontId="42" fillId="4" borderId="34" xfId="0" applyFont="1" applyFill="1" applyBorder="1" applyAlignment="1">
      <alignment horizontal="center" vertical="center"/>
    </xf>
    <xf numFmtId="0" fontId="47" fillId="4" borderId="37" xfId="0" applyFont="1" applyFill="1" applyBorder="1" applyAlignment="1">
      <alignment horizontal="center" vertical="center"/>
    </xf>
    <xf numFmtId="0" fontId="48" fillId="4" borderId="37" xfId="0" applyFont="1" applyFill="1" applyBorder="1" applyAlignment="1">
      <alignment vertical="center"/>
    </xf>
    <xf numFmtId="0" fontId="47" fillId="5" borderId="31" xfId="0" applyFont="1" applyFill="1" applyBorder="1" applyAlignment="1">
      <alignment horizontal="center" vertical="center"/>
    </xf>
    <xf numFmtId="0" fontId="42" fillId="5" borderId="31" xfId="0" applyFont="1" applyFill="1" applyBorder="1" applyAlignment="1">
      <alignment horizontal="center" vertical="center"/>
    </xf>
    <xf numFmtId="0" fontId="42" fillId="5" borderId="32" xfId="0" applyFont="1" applyFill="1" applyBorder="1" applyAlignment="1">
      <alignment horizontal="center" vertical="center"/>
    </xf>
    <xf numFmtId="0" fontId="47" fillId="5" borderId="34" xfId="0" applyFont="1" applyFill="1" applyBorder="1" applyAlignment="1">
      <alignment horizontal="center" vertical="center"/>
    </xf>
    <xf numFmtId="0" fontId="42" fillId="5" borderId="34" xfId="0" applyFont="1" applyFill="1" applyBorder="1" applyAlignment="1">
      <alignment horizontal="center" vertical="center"/>
    </xf>
    <xf numFmtId="0" fontId="42" fillId="5" borderId="35" xfId="0" applyFont="1" applyFill="1" applyBorder="1" applyAlignment="1">
      <alignment horizontal="center" vertical="center"/>
    </xf>
    <xf numFmtId="0" fontId="42" fillId="4" borderId="34" xfId="0" applyFont="1" applyFill="1" applyBorder="1" applyAlignment="1">
      <alignment horizontal="center" vertical="center" wrapText="1"/>
    </xf>
    <xf numFmtId="0" fontId="47" fillId="4" borderId="35" xfId="0" applyFont="1" applyFill="1" applyBorder="1" applyAlignment="1">
      <alignment horizontal="center" vertical="center"/>
    </xf>
    <xf numFmtId="0" fontId="42" fillId="4" borderId="35" xfId="0" applyFont="1" applyFill="1" applyBorder="1" applyAlignment="1">
      <alignment horizontal="center" vertical="center"/>
    </xf>
    <xf numFmtId="0" fontId="47" fillId="5" borderId="37" xfId="0" applyFont="1" applyFill="1" applyBorder="1" applyAlignment="1">
      <alignment horizontal="center" vertical="center"/>
    </xf>
    <xf numFmtId="0" fontId="42" fillId="5" borderId="37" xfId="0" applyFont="1" applyFill="1" applyBorder="1" applyAlignment="1">
      <alignment horizontal="center" vertical="center"/>
    </xf>
    <xf numFmtId="0" fontId="42" fillId="5" borderId="38" xfId="0" applyFont="1" applyFill="1" applyBorder="1" applyAlignment="1">
      <alignment horizontal="center" vertical="center"/>
    </xf>
    <xf numFmtId="0" fontId="10" fillId="4" borderId="34" xfId="0" applyFont="1" applyFill="1" applyBorder="1"/>
    <xf numFmtId="0" fontId="10" fillId="4" borderId="35" xfId="0" applyFont="1" applyFill="1" applyBorder="1"/>
    <xf numFmtId="0" fontId="10" fillId="4" borderId="37" xfId="0" applyFont="1" applyFill="1" applyBorder="1" applyAlignment="1">
      <alignment horizontal="center"/>
    </xf>
    <xf numFmtId="0" fontId="10" fillId="4" borderId="37" xfId="0" applyFont="1" applyFill="1" applyBorder="1"/>
    <xf numFmtId="0" fontId="10" fillId="4" borderId="38" xfId="0" applyFont="1" applyFill="1" applyBorder="1"/>
    <xf numFmtId="0" fontId="44" fillId="4" borderId="52" xfId="0" applyFont="1" applyFill="1" applyBorder="1" applyAlignment="1">
      <alignment horizontal="center" vertical="center"/>
    </xf>
    <xf numFmtId="0" fontId="13" fillId="13" borderId="58" xfId="0" applyFont="1" applyFill="1" applyBorder="1" applyAlignment="1">
      <alignment horizontal="left" vertical="center" indent="1"/>
    </xf>
    <xf numFmtId="0" fontId="13" fillId="13" borderId="34" xfId="0" applyFont="1" applyFill="1" applyBorder="1" applyAlignment="1">
      <alignment horizontal="left" vertical="center" indent="1"/>
    </xf>
    <xf numFmtId="0" fontId="13" fillId="13" borderId="37" xfId="0" applyFont="1" applyFill="1" applyBorder="1" applyAlignment="1">
      <alignment horizontal="left" vertical="center" indent="1"/>
    </xf>
    <xf numFmtId="0" fontId="13" fillId="13" borderId="31" xfId="0" applyFont="1" applyFill="1" applyBorder="1" applyAlignment="1">
      <alignment horizontal="left" vertical="center" indent="1"/>
    </xf>
    <xf numFmtId="0" fontId="0" fillId="4" borderId="49" xfId="0" applyFont="1" applyFill="1" applyBorder="1" applyAlignment="1">
      <alignment horizontal="left" vertical="center" indent="1"/>
    </xf>
    <xf numFmtId="0" fontId="0" fillId="4" borderId="49" xfId="0" applyFill="1" applyBorder="1" applyAlignment="1">
      <alignment horizontal="center" vertical="center"/>
    </xf>
    <xf numFmtId="0" fontId="12" fillId="4" borderId="48" xfId="0" applyFont="1" applyFill="1" applyBorder="1" applyAlignment="1">
      <alignment horizontal="center" vertical="center"/>
    </xf>
    <xf numFmtId="0" fontId="12" fillId="4" borderId="49" xfId="0" applyFont="1" applyFill="1" applyBorder="1" applyAlignment="1">
      <alignment horizontal="center" vertical="center"/>
    </xf>
    <xf numFmtId="0" fontId="6" fillId="4" borderId="65" xfId="0" applyFont="1" applyFill="1" applyBorder="1" applyAlignment="1">
      <alignment horizontal="center" vertical="center"/>
    </xf>
    <xf numFmtId="0" fontId="13" fillId="7" borderId="66" xfId="0" applyFont="1" applyFill="1" applyBorder="1" applyAlignment="1">
      <alignment horizontal="left" vertical="center" indent="1"/>
    </xf>
    <xf numFmtId="0" fontId="0" fillId="4" borderId="66" xfId="0" applyFont="1" applyFill="1" applyBorder="1" applyAlignment="1">
      <alignment horizontal="left" vertical="center" indent="1"/>
    </xf>
    <xf numFmtId="0" fontId="13" fillId="7" borderId="66" xfId="0" applyFont="1" applyFill="1" applyBorder="1" applyAlignment="1">
      <alignment horizontal="center" vertical="center"/>
    </xf>
    <xf numFmtId="0" fontId="0" fillId="4" borderId="66" xfId="0" applyFill="1" applyBorder="1" applyAlignment="1">
      <alignment horizontal="left" vertical="center" indent="1"/>
    </xf>
    <xf numFmtId="2" fontId="6" fillId="7" borderId="67" xfId="2" applyNumberFormat="1" applyFont="1" applyFill="1" applyBorder="1" applyAlignment="1">
      <alignment horizontal="right" vertical="center" indent="1"/>
    </xf>
    <xf numFmtId="0" fontId="12" fillId="4" borderId="66" xfId="0" applyFont="1" applyFill="1" applyBorder="1" applyAlignment="1">
      <alignment horizontal="center" vertical="center"/>
    </xf>
    <xf numFmtId="0" fontId="29" fillId="6" borderId="29" xfId="0" applyFont="1" applyFill="1" applyBorder="1" applyAlignment="1">
      <alignment horizontal="left" vertical="center" indent="1"/>
    </xf>
    <xf numFmtId="0" fontId="13" fillId="6" borderId="68" xfId="0" applyFont="1" applyFill="1" applyBorder="1" applyAlignment="1">
      <alignment horizontal="left" vertical="center" indent="1"/>
    </xf>
    <xf numFmtId="0" fontId="0" fillId="6" borderId="68" xfId="0" applyFont="1" applyFill="1" applyBorder="1" applyAlignment="1">
      <alignment horizontal="left" vertical="center" indent="1"/>
    </xf>
    <xf numFmtId="0" fontId="13" fillId="6" borderId="68" xfId="0" applyFont="1" applyFill="1" applyBorder="1" applyAlignment="1">
      <alignment horizontal="left" vertical="center"/>
    </xf>
    <xf numFmtId="0" fontId="0" fillId="6" borderId="68" xfId="0" applyFill="1" applyBorder="1" applyAlignment="1">
      <alignment horizontal="left" vertical="center"/>
    </xf>
    <xf numFmtId="2" fontId="0" fillId="6" borderId="26" xfId="0" applyNumberFormat="1" applyFill="1" applyBorder="1" applyAlignment="1">
      <alignment horizontal="right" vertical="center" indent="1"/>
    </xf>
    <xf numFmtId="0" fontId="13" fillId="6" borderId="29" xfId="0" applyFont="1" applyFill="1" applyBorder="1" applyAlignment="1">
      <alignment horizontal="left" vertical="center"/>
    </xf>
    <xf numFmtId="0" fontId="12" fillId="6" borderId="68" xfId="0" applyFont="1" applyFill="1" applyBorder="1" applyAlignment="1">
      <alignment horizontal="left" vertical="center"/>
    </xf>
    <xf numFmtId="0" fontId="43" fillId="4" borderId="65" xfId="0" applyFont="1" applyFill="1" applyBorder="1" applyAlignment="1">
      <alignment horizontal="center" vertical="center"/>
    </xf>
    <xf numFmtId="0" fontId="0" fillId="0" borderId="61" xfId="0" applyBorder="1" applyAlignment="1">
      <alignment horizontal="center"/>
    </xf>
    <xf numFmtId="165" fontId="12" fillId="7" borderId="50" xfId="0" applyNumberFormat="1" applyFont="1" applyFill="1" applyBorder="1" applyAlignment="1">
      <alignment horizontal="right" vertical="center" indent="1"/>
    </xf>
    <xf numFmtId="0" fontId="12" fillId="6" borderId="26" xfId="0" applyFont="1" applyFill="1" applyBorder="1" applyAlignment="1">
      <alignment horizontal="left" vertical="center"/>
    </xf>
    <xf numFmtId="165" fontId="12" fillId="7" borderId="67" xfId="0" applyNumberFormat="1" applyFont="1" applyFill="1" applyBorder="1" applyAlignment="1">
      <alignment horizontal="right" vertical="center" indent="1"/>
    </xf>
    <xf numFmtId="0" fontId="46" fillId="14" borderId="36" xfId="0" applyFont="1" applyFill="1" applyBorder="1" applyAlignment="1">
      <alignment horizontal="left" vertical="center" indent="1"/>
    </xf>
    <xf numFmtId="0" fontId="1" fillId="15" borderId="33" xfId="0" applyFont="1" applyFill="1" applyBorder="1" applyAlignment="1">
      <alignment horizontal="left" vertical="center" indent="1"/>
    </xf>
    <xf numFmtId="0" fontId="1" fillId="6" borderId="33" xfId="0" applyFont="1" applyFill="1" applyBorder="1" applyAlignment="1">
      <alignment horizontal="left" vertical="center" indent="1"/>
    </xf>
    <xf numFmtId="0" fontId="6" fillId="0" borderId="57" xfId="0" applyFont="1" applyFill="1" applyBorder="1" applyAlignment="1">
      <alignment horizontal="center" vertical="center"/>
    </xf>
    <xf numFmtId="0" fontId="6" fillId="0" borderId="33" xfId="0" applyFont="1" applyFill="1" applyBorder="1" applyAlignment="1">
      <alignment horizontal="center" vertical="center"/>
    </xf>
    <xf numFmtId="0" fontId="0" fillId="5" borderId="58" xfId="0" applyFill="1" applyBorder="1" applyAlignment="1">
      <alignment horizontal="left" vertical="center" indent="1"/>
    </xf>
    <xf numFmtId="0" fontId="46" fillId="14" borderId="33" xfId="0" applyFont="1" applyFill="1" applyBorder="1" applyAlignment="1">
      <alignment horizontal="left" vertical="center" indent="1"/>
    </xf>
    <xf numFmtId="0" fontId="1" fillId="4" borderId="38" xfId="0" applyFont="1" applyFill="1" applyBorder="1" applyAlignment="1">
      <alignment horizontal="left" vertical="center" wrapText="1" indent="1"/>
    </xf>
    <xf numFmtId="0" fontId="47" fillId="4" borderId="49" xfId="0" applyFont="1" applyFill="1" applyBorder="1" applyAlignment="1">
      <alignment horizontal="center" vertical="center"/>
    </xf>
    <xf numFmtId="0" fontId="1" fillId="4" borderId="49" xfId="0" applyFont="1" applyFill="1" applyBorder="1" applyAlignment="1">
      <alignment horizontal="center" vertical="center" wrapText="1"/>
    </xf>
    <xf numFmtId="0" fontId="1" fillId="4" borderId="49" xfId="0" applyFont="1" applyFill="1" applyBorder="1" applyAlignment="1">
      <alignment horizontal="left" vertical="center" wrapText="1" indent="1"/>
    </xf>
    <xf numFmtId="0" fontId="1" fillId="12" borderId="33" xfId="0" applyFont="1" applyFill="1" applyBorder="1" applyAlignment="1">
      <alignment horizontal="left" vertical="center" indent="1"/>
    </xf>
    <xf numFmtId="0" fontId="46" fillId="14" borderId="48" xfId="0" applyFont="1" applyFill="1" applyBorder="1" applyAlignment="1">
      <alignment horizontal="left" vertical="center" indent="1"/>
    </xf>
    <xf numFmtId="0" fontId="48" fillId="4" borderId="49" xfId="0" applyFont="1" applyFill="1" applyBorder="1" applyAlignment="1">
      <alignment vertical="center"/>
    </xf>
    <xf numFmtId="0" fontId="1" fillId="4" borderId="49" xfId="0" applyFont="1" applyFill="1" applyBorder="1" applyAlignment="1">
      <alignment horizontal="center" vertical="center"/>
    </xf>
    <xf numFmtId="0" fontId="1" fillId="4" borderId="49" xfId="0" applyFont="1" applyFill="1" applyBorder="1" applyAlignment="1">
      <alignment horizontal="left" vertical="center" indent="1"/>
    </xf>
    <xf numFmtId="0" fontId="1" fillId="4" borderId="50" xfId="0" applyFont="1" applyFill="1" applyBorder="1" applyAlignment="1">
      <alignment horizontal="left" vertical="center" indent="1"/>
    </xf>
    <xf numFmtId="0" fontId="1" fillId="6" borderId="52" xfId="0" applyFont="1" applyFill="1" applyBorder="1" applyAlignment="1">
      <alignment horizontal="left" vertical="center" indent="1"/>
    </xf>
    <xf numFmtId="0" fontId="10" fillId="4" borderId="53" xfId="0" applyFont="1" applyFill="1" applyBorder="1" applyAlignment="1">
      <alignment horizontal="center"/>
    </xf>
    <xf numFmtId="0" fontId="48" fillId="4" borderId="53" xfId="0" applyFont="1" applyFill="1" applyBorder="1" applyAlignment="1">
      <alignment vertical="center"/>
    </xf>
    <xf numFmtId="0" fontId="47" fillId="4" borderId="53" xfId="0" applyFont="1" applyFill="1" applyBorder="1" applyAlignment="1">
      <alignment horizontal="center" vertical="center"/>
    </xf>
    <xf numFmtId="0" fontId="1" fillId="4" borderId="53" xfId="0" applyFont="1" applyFill="1" applyBorder="1" applyAlignment="1">
      <alignment horizontal="center" vertical="center" wrapText="1"/>
    </xf>
    <xf numFmtId="0" fontId="1" fillId="4" borderId="53" xfId="0" applyFont="1" applyFill="1" applyBorder="1" applyAlignment="1">
      <alignment horizontal="left" vertical="center" wrapText="1" indent="1"/>
    </xf>
    <xf numFmtId="0" fontId="1" fillId="4" borderId="53" xfId="0" applyFont="1" applyFill="1" applyBorder="1" applyAlignment="1">
      <alignment horizontal="left" vertical="center" indent="1"/>
    </xf>
    <xf numFmtId="0" fontId="1" fillId="4" borderId="54" xfId="0" applyFont="1" applyFill="1" applyBorder="1" applyAlignment="1">
      <alignment horizontal="left" vertical="center" indent="1"/>
    </xf>
    <xf numFmtId="0" fontId="46" fillId="0" borderId="68" xfId="0" applyFont="1" applyFill="1" applyBorder="1" applyAlignment="1">
      <alignment horizontal="left" vertical="center" indent="1"/>
    </xf>
    <xf numFmtId="0" fontId="47" fillId="0" borderId="68" xfId="0" applyFont="1" applyFill="1" applyBorder="1" applyAlignment="1">
      <alignment horizontal="center" vertical="center"/>
    </xf>
    <xf numFmtId="0" fontId="48" fillId="0" borderId="68" xfId="0" applyFont="1" applyFill="1" applyBorder="1" applyAlignment="1">
      <alignment vertical="center"/>
    </xf>
    <xf numFmtId="0" fontId="1" fillId="0" borderId="68" xfId="0" applyFont="1" applyFill="1" applyBorder="1" applyAlignment="1">
      <alignment horizontal="center" vertical="center"/>
    </xf>
    <xf numFmtId="0" fontId="1" fillId="0" borderId="68" xfId="0" applyFont="1" applyFill="1" applyBorder="1" applyAlignment="1">
      <alignment horizontal="left" vertical="center" wrapText="1" indent="1"/>
    </xf>
    <xf numFmtId="0" fontId="1" fillId="0" borderId="68" xfId="0" applyFont="1" applyFill="1" applyBorder="1" applyAlignment="1">
      <alignment horizontal="center" vertical="center" wrapText="1"/>
    </xf>
    <xf numFmtId="0" fontId="1" fillId="0" borderId="68" xfId="0" applyFont="1" applyFill="1" applyBorder="1" applyAlignment="1">
      <alignment horizontal="left" vertical="center" indent="1"/>
    </xf>
    <xf numFmtId="0" fontId="46" fillId="6" borderId="36" xfId="0" applyFont="1" applyFill="1" applyBorder="1" applyAlignment="1">
      <alignment horizontal="left" vertical="center" indent="1"/>
    </xf>
    <xf numFmtId="0" fontId="32" fillId="3" borderId="2" xfId="0" applyFont="1" applyFill="1" applyBorder="1" applyAlignment="1">
      <alignment horizontal="center" vertical="center" wrapText="1"/>
    </xf>
    <xf numFmtId="0" fontId="32" fillId="3" borderId="3" xfId="0" applyFont="1" applyFill="1" applyBorder="1" applyAlignment="1">
      <alignment horizontal="center" vertical="center" wrapText="1"/>
    </xf>
    <xf numFmtId="0" fontId="32" fillId="3" borderId="4" xfId="0" applyFont="1" applyFill="1" applyBorder="1" applyAlignment="1">
      <alignment horizontal="center" vertical="center" wrapText="1"/>
    </xf>
    <xf numFmtId="0" fontId="32" fillId="3" borderId="2" xfId="0" applyFont="1" applyFill="1" applyBorder="1" applyAlignment="1">
      <alignment horizontal="center" vertical="center"/>
    </xf>
    <xf numFmtId="0" fontId="32" fillId="3" borderId="3" xfId="0" applyFont="1" applyFill="1" applyBorder="1" applyAlignment="1">
      <alignment horizontal="center" vertical="center"/>
    </xf>
    <xf numFmtId="0" fontId="32" fillId="3" borderId="4" xfId="0" applyFont="1" applyFill="1" applyBorder="1" applyAlignment="1">
      <alignment horizontal="center" vertical="center"/>
    </xf>
    <xf numFmtId="0" fontId="32" fillId="6" borderId="2" xfId="0" applyFont="1" applyFill="1" applyBorder="1" applyAlignment="1">
      <alignment horizontal="center" vertical="center"/>
    </xf>
    <xf numFmtId="0" fontId="32" fillId="6" borderId="3" xfId="0" applyFont="1" applyFill="1" applyBorder="1" applyAlignment="1">
      <alignment horizontal="center" vertical="center"/>
    </xf>
    <xf numFmtId="0" fontId="32" fillId="6" borderId="4" xfId="0" applyFont="1" applyFill="1" applyBorder="1" applyAlignment="1">
      <alignment horizontal="center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99"/>
      <color rgb="FFEAEAE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ndbeyond.com/sources/xgte/downtime-revisited" TargetMode="External"/><Relationship Id="rId2" Type="http://schemas.openxmlformats.org/officeDocument/2006/relationships/hyperlink" Target="https://www.dndbeyond.com/sources/xgte/downtime-revisited" TargetMode="External"/><Relationship Id="rId1" Type="http://schemas.openxmlformats.org/officeDocument/2006/relationships/hyperlink" Target="https://www.dndbeyond.com/sources/xgte/downtime-revisited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dndbeyond.com/sources/xgte/downtime-revisited" TargetMode="External"/><Relationship Id="rId4" Type="http://schemas.openxmlformats.org/officeDocument/2006/relationships/hyperlink" Target="https://www.dndbeyond.com/sources/xgte/dungeon-masters-tools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8:B25"/>
  <sheetViews>
    <sheetView showGridLines="0" showRowColHeaders="0" tabSelected="1" zoomScaleNormal="100" workbookViewId="0"/>
  </sheetViews>
  <sheetFormatPr defaultRowHeight="15" x14ac:dyDescent="0.25"/>
  <cols>
    <col min="1" max="1" width="28.42578125" style="38" customWidth="1"/>
    <col min="2" max="2" width="52.5703125" style="40" customWidth="1"/>
    <col min="3" max="16384" width="9.140625" style="38"/>
  </cols>
  <sheetData>
    <row r="8" spans="2:2" ht="33" x14ac:dyDescent="0.25">
      <c r="B8" s="37" t="s">
        <v>275</v>
      </c>
    </row>
    <row r="10" spans="2:2" ht="33" x14ac:dyDescent="0.25">
      <c r="B10" s="37" t="s">
        <v>273</v>
      </c>
    </row>
    <row r="11" spans="2:2" ht="18" x14ac:dyDescent="0.25">
      <c r="B11" s="39"/>
    </row>
    <row r="12" spans="2:2" ht="18" x14ac:dyDescent="0.25">
      <c r="B12" s="41" t="s">
        <v>277</v>
      </c>
    </row>
    <row r="13" spans="2:2" ht="18" x14ac:dyDescent="0.25">
      <c r="B13" s="39"/>
    </row>
    <row r="14" spans="2:2" ht="18" x14ac:dyDescent="0.25">
      <c r="B14" s="41" t="s">
        <v>274</v>
      </c>
    </row>
    <row r="15" spans="2:2" ht="18" x14ac:dyDescent="0.25">
      <c r="B15" s="41" t="s">
        <v>276</v>
      </c>
    </row>
    <row r="24" spans="2:2" x14ac:dyDescent="0.25">
      <c r="B24" s="42">
        <f ca="1">+TODAY()</f>
        <v>44908</v>
      </c>
    </row>
    <row r="25" spans="2:2" x14ac:dyDescent="0.25">
      <c r="B25" s="40" t="s">
        <v>741</v>
      </c>
    </row>
  </sheetData>
  <sheetProtection sheet="1" objects="1" scenarios="1" selectLockedCells="1" selectUnlockedCells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79998168889431442"/>
  </sheetPr>
  <dimension ref="A1:U15"/>
  <sheetViews>
    <sheetView showGridLines="0" zoomScale="80" zoomScaleNormal="80"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3.42578125" customWidth="1"/>
    <col min="2" max="2" width="5.7109375" style="3" customWidth="1"/>
    <col min="3" max="3" width="34.85546875" customWidth="1"/>
    <col min="4" max="4" width="32.85546875" customWidth="1"/>
    <col min="5" max="5" width="14.28515625" customWidth="1"/>
    <col min="6" max="6" width="11.42578125" style="1" customWidth="1"/>
    <col min="7" max="7" width="15.7109375" style="1" customWidth="1"/>
    <col min="8" max="8" width="1.42578125" style="1" customWidth="1"/>
    <col min="9" max="9" width="4.28515625" style="3" customWidth="1"/>
    <col min="10" max="10" width="14.42578125" customWidth="1"/>
    <col min="11" max="11" width="14.28515625" customWidth="1"/>
    <col min="12" max="12" width="15.7109375" customWidth="1"/>
    <col min="13" max="13" width="1.42578125" style="1" customWidth="1"/>
    <col min="14" max="14" width="15.7109375" customWidth="1"/>
    <col min="15" max="15" width="10" customWidth="1"/>
    <col min="16" max="16" width="14.42578125" style="1" customWidth="1"/>
    <col min="17" max="17" width="1.42578125" style="1" customWidth="1"/>
    <col min="18" max="18" width="5.7109375" style="3" customWidth="1"/>
    <col min="19" max="19" width="20" style="2" customWidth="1"/>
    <col min="20" max="20" width="14.28515625" customWidth="1"/>
    <col min="21" max="21" width="15.7109375" customWidth="1"/>
    <col min="22" max="22" width="3.42578125" customWidth="1"/>
  </cols>
  <sheetData>
    <row r="1" spans="1:21" ht="18" customHeight="1" x14ac:dyDescent="0.25">
      <c r="B1"/>
      <c r="C1" s="22"/>
      <c r="D1" s="23"/>
      <c r="F1"/>
      <c r="I1"/>
      <c r="P1"/>
      <c r="R1"/>
      <c r="S1"/>
    </row>
    <row r="2" spans="1:21" ht="60" customHeight="1" x14ac:dyDescent="0.25">
      <c r="A2" s="5"/>
      <c r="B2" s="68" t="s">
        <v>1</v>
      </c>
      <c r="C2" s="69"/>
      <c r="D2" s="148" t="s">
        <v>494</v>
      </c>
      <c r="E2" s="120"/>
      <c r="F2" s="71"/>
      <c r="G2" s="141"/>
      <c r="H2" s="137"/>
      <c r="I2" s="611" t="s">
        <v>492</v>
      </c>
      <c r="J2" s="612"/>
      <c r="K2" s="612"/>
      <c r="L2" s="613"/>
      <c r="M2" s="149"/>
      <c r="N2" s="611" t="s">
        <v>8</v>
      </c>
      <c r="O2" s="612"/>
      <c r="P2" s="613"/>
      <c r="Q2" s="149"/>
      <c r="R2" s="614" t="s">
        <v>291</v>
      </c>
      <c r="S2" s="615"/>
      <c r="T2" s="615"/>
      <c r="U2" s="616"/>
    </row>
    <row r="3" spans="1:21" ht="47.25" x14ac:dyDescent="0.25">
      <c r="B3" s="219"/>
      <c r="C3" s="73"/>
      <c r="D3" s="217" t="s">
        <v>493</v>
      </c>
      <c r="E3" s="106" t="s">
        <v>112</v>
      </c>
      <c r="F3" s="218" t="s">
        <v>69</v>
      </c>
      <c r="G3" s="105" t="s">
        <v>81</v>
      </c>
      <c r="H3" s="152"/>
      <c r="I3" s="219"/>
      <c r="J3" s="106" t="s">
        <v>79</v>
      </c>
      <c r="K3" s="106" t="s">
        <v>112</v>
      </c>
      <c r="L3" s="105" t="s">
        <v>495</v>
      </c>
      <c r="M3" s="152"/>
      <c r="N3" s="104" t="s">
        <v>124</v>
      </c>
      <c r="O3" s="106" t="s">
        <v>685</v>
      </c>
      <c r="P3" s="105" t="s">
        <v>116</v>
      </c>
      <c r="Q3" s="152"/>
      <c r="R3" s="219"/>
      <c r="S3" s="106" t="s">
        <v>122</v>
      </c>
      <c r="T3" s="106" t="s">
        <v>112</v>
      </c>
      <c r="U3" s="105" t="s">
        <v>497</v>
      </c>
    </row>
    <row r="4" spans="1:21" ht="50.25" x14ac:dyDescent="0.25">
      <c r="A4" s="35"/>
      <c r="B4" s="74" t="s">
        <v>80</v>
      </c>
      <c r="C4" s="75"/>
      <c r="D4" s="75"/>
      <c r="E4" s="75"/>
      <c r="F4" s="169"/>
      <c r="G4" s="134" t="s">
        <v>242</v>
      </c>
      <c r="H4" s="138"/>
      <c r="I4" s="145" t="s">
        <v>115</v>
      </c>
      <c r="J4" s="133" t="s">
        <v>496</v>
      </c>
      <c r="K4" s="132"/>
      <c r="L4" s="134" t="s">
        <v>242</v>
      </c>
      <c r="M4" s="138"/>
      <c r="N4" s="168" t="s">
        <v>242</v>
      </c>
      <c r="O4" s="132" t="s">
        <v>681</v>
      </c>
      <c r="P4" s="134" t="s">
        <v>592</v>
      </c>
      <c r="Q4" s="138"/>
      <c r="R4" s="74" t="s">
        <v>80</v>
      </c>
      <c r="S4" s="34"/>
      <c r="T4" s="132"/>
      <c r="U4" s="134" t="s">
        <v>242</v>
      </c>
    </row>
    <row r="5" spans="1:21" ht="18" customHeight="1" x14ac:dyDescent="0.25">
      <c r="B5" s="170"/>
      <c r="C5" s="236"/>
      <c r="D5" s="249"/>
      <c r="E5" s="192"/>
      <c r="F5" s="488"/>
      <c r="G5" s="189"/>
      <c r="H5" s="140"/>
      <c r="I5" s="190"/>
      <c r="J5" s="191"/>
      <c r="K5" s="491"/>
      <c r="L5" s="492"/>
      <c r="M5" s="140"/>
      <c r="N5" s="495"/>
      <c r="O5" s="191"/>
      <c r="P5" s="496"/>
      <c r="Q5" s="140"/>
      <c r="R5" s="170"/>
      <c r="S5" s="202"/>
      <c r="T5" s="491"/>
      <c r="U5" s="492"/>
    </row>
    <row r="6" spans="1:21" ht="18" customHeight="1" x14ac:dyDescent="0.25">
      <c r="B6" s="183"/>
      <c r="C6" s="239"/>
      <c r="D6" s="248"/>
      <c r="E6" s="199"/>
      <c r="F6" s="489"/>
      <c r="G6" s="188"/>
      <c r="H6" s="140"/>
      <c r="I6" s="201"/>
      <c r="J6" s="198"/>
      <c r="K6" s="493"/>
      <c r="L6" s="494"/>
      <c r="M6" s="140"/>
      <c r="N6" s="497"/>
      <c r="O6" s="198"/>
      <c r="P6" s="498"/>
      <c r="Q6" s="140"/>
      <c r="R6" s="183"/>
      <c r="S6" s="205"/>
      <c r="T6" s="493"/>
      <c r="U6" s="494"/>
    </row>
    <row r="7" spans="1:21" ht="18" customHeight="1" x14ac:dyDescent="0.25">
      <c r="B7" s="11"/>
      <c r="C7" s="26"/>
      <c r="D7" s="285"/>
      <c r="E7" s="274"/>
      <c r="F7" s="7"/>
      <c r="G7" s="140"/>
      <c r="H7" s="140"/>
      <c r="I7" s="276"/>
      <c r="J7" s="11"/>
      <c r="K7" s="274"/>
      <c r="L7" s="140"/>
      <c r="M7" s="140"/>
      <c r="N7" s="140"/>
      <c r="O7" s="11"/>
      <c r="P7" s="11"/>
      <c r="Q7" s="140"/>
      <c r="R7" s="11"/>
      <c r="S7" s="278"/>
      <c r="T7" s="274"/>
      <c r="U7" s="140"/>
    </row>
    <row r="8" spans="1:21" ht="18" customHeight="1" x14ac:dyDescent="0.25">
      <c r="B8" s="11"/>
      <c r="C8" s="26"/>
      <c r="D8" s="326" t="s">
        <v>700</v>
      </c>
      <c r="E8" s="274"/>
      <c r="F8" s="7"/>
      <c r="G8" s="140"/>
      <c r="H8" s="140"/>
      <c r="I8" s="276"/>
      <c r="J8" s="11"/>
      <c r="K8" s="274"/>
      <c r="L8" s="140"/>
      <c r="M8" s="140"/>
      <c r="N8" s="140"/>
      <c r="O8" s="11"/>
      <c r="P8" s="11"/>
      <c r="Q8" s="140"/>
      <c r="R8" s="11"/>
      <c r="S8" s="278"/>
      <c r="T8" s="274"/>
      <c r="U8" s="140"/>
    </row>
    <row r="9" spans="1:21" ht="18" customHeight="1" x14ac:dyDescent="0.25">
      <c r="B9" s="11"/>
      <c r="C9" s="26"/>
      <c r="D9" s="326"/>
      <c r="E9" s="274"/>
      <c r="F9" s="7"/>
      <c r="G9" s="140"/>
      <c r="H9" s="140"/>
      <c r="I9" s="276"/>
      <c r="J9" s="11"/>
      <c r="K9" s="274"/>
      <c r="L9" s="140"/>
      <c r="M9" s="140"/>
      <c r="N9" s="140"/>
      <c r="O9" s="11"/>
      <c r="P9" s="11"/>
      <c r="Q9" s="140"/>
      <c r="R9" s="11"/>
      <c r="S9" s="278"/>
      <c r="T9" s="274"/>
      <c r="U9" s="140"/>
    </row>
    <row r="10" spans="1:21" ht="18" customHeight="1" x14ac:dyDescent="0.25">
      <c r="A10" s="32"/>
      <c r="B10" s="279"/>
      <c r="C10" s="282"/>
      <c r="D10" s="325" t="s">
        <v>502</v>
      </c>
      <c r="E10" s="26"/>
      <c r="F10" s="26"/>
      <c r="G10" s="26"/>
      <c r="H10" s="26"/>
      <c r="I10" s="26"/>
      <c r="J10" s="26"/>
      <c r="K10" s="26"/>
      <c r="L10" s="26"/>
      <c r="M10" s="32"/>
      <c r="N10" s="282"/>
      <c r="O10" s="282"/>
      <c r="P10" s="282"/>
      <c r="Q10" s="282"/>
      <c r="R10" s="282"/>
      <c r="S10" s="282"/>
      <c r="T10" s="282"/>
      <c r="U10" s="282"/>
    </row>
    <row r="11" spans="1:21" ht="18" customHeight="1" x14ac:dyDescent="0.25">
      <c r="A11" s="32"/>
      <c r="B11" s="279"/>
      <c r="C11" s="282"/>
      <c r="D11" s="327"/>
      <c r="E11" s="26"/>
      <c r="F11" s="26"/>
      <c r="G11" s="26"/>
      <c r="H11" s="26"/>
      <c r="I11" s="26"/>
      <c r="J11" s="26"/>
      <c r="K11" s="26"/>
      <c r="L11" s="26"/>
      <c r="M11" s="32"/>
      <c r="N11" s="282"/>
      <c r="O11" s="282"/>
      <c r="P11" s="282"/>
      <c r="Q11" s="282"/>
      <c r="R11" s="282"/>
      <c r="S11" s="282"/>
      <c r="T11" s="282"/>
      <c r="U11" s="282"/>
    </row>
    <row r="12" spans="1:21" ht="15.75" x14ac:dyDescent="0.25">
      <c r="B12" s="279"/>
      <c r="C12" s="27"/>
      <c r="D12" s="327"/>
      <c r="E12" s="323"/>
      <c r="F12" s="275"/>
      <c r="G12" s="275"/>
      <c r="H12" s="275"/>
      <c r="I12" s="324"/>
      <c r="J12" s="323"/>
      <c r="K12" s="323"/>
      <c r="L12" s="323"/>
      <c r="N12" s="27"/>
      <c r="O12" s="27"/>
      <c r="P12" s="281"/>
      <c r="Q12" s="281"/>
      <c r="R12" s="279"/>
      <c r="S12" s="280"/>
      <c r="T12" s="27"/>
      <c r="U12" s="27"/>
    </row>
    <row r="13" spans="1:21" ht="15.75" x14ac:dyDescent="0.25">
      <c r="B13" s="279"/>
      <c r="C13" s="27"/>
      <c r="D13" s="328"/>
      <c r="E13" s="323"/>
      <c r="F13" s="275"/>
      <c r="G13" s="275"/>
      <c r="H13" s="275"/>
      <c r="I13" s="324"/>
      <c r="J13" s="323"/>
      <c r="K13" s="323"/>
      <c r="L13" s="323"/>
      <c r="N13" s="27"/>
      <c r="O13" s="27"/>
      <c r="P13" s="281"/>
      <c r="Q13" s="281"/>
      <c r="R13" s="279"/>
      <c r="S13" s="280"/>
      <c r="T13" s="27"/>
      <c r="U13" s="27"/>
    </row>
    <row r="14" spans="1:21" x14ac:dyDescent="0.25">
      <c r="B14" s="279"/>
      <c r="C14" s="27"/>
      <c r="D14" s="27"/>
      <c r="E14" s="27"/>
      <c r="F14" s="281"/>
      <c r="G14" s="281"/>
      <c r="H14" s="281"/>
      <c r="I14" s="279"/>
    </row>
    <row r="15" spans="1:21" x14ac:dyDescent="0.25">
      <c r="B15" s="279"/>
      <c r="C15" s="27"/>
      <c r="D15" s="27"/>
      <c r="E15" s="27"/>
      <c r="F15" s="281"/>
      <c r="G15" s="281"/>
      <c r="H15" s="281"/>
      <c r="I15" s="279"/>
    </row>
  </sheetData>
  <mergeCells count="3">
    <mergeCell ref="I2:L2"/>
    <mergeCell ref="N2:P2"/>
    <mergeCell ref="R2:U2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Dropdowns!$B$2:$B$8</xm:f>
          </x14:formula1>
          <xm:sqref>K8:K9 T8:T9 E8:E9 E5:E7 T5:T7 K5:K7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79998168889431442"/>
  </sheetPr>
  <dimension ref="B1:U77"/>
  <sheetViews>
    <sheetView showGridLines="0" zoomScale="80" zoomScaleNormal="80" workbookViewId="0">
      <pane ySplit="5" topLeftCell="A6" activePane="bottomLeft" state="frozen"/>
      <selection pane="bottomLeft" activeCell="A6" sqref="A6"/>
    </sheetView>
  </sheetViews>
  <sheetFormatPr defaultRowHeight="15" x14ac:dyDescent="0.25"/>
  <cols>
    <col min="1" max="1" width="3.42578125" customWidth="1"/>
    <col min="2" max="2" width="5.7109375" style="3" customWidth="1"/>
    <col min="3" max="3" width="34.85546875" customWidth="1"/>
    <col min="4" max="4" width="32.85546875" customWidth="1"/>
    <col min="5" max="5" width="14.28515625" customWidth="1"/>
    <col min="6" max="6" width="11.42578125" style="1" customWidth="1"/>
    <col min="7" max="7" width="15.7109375" style="1" customWidth="1"/>
    <col min="8" max="8" width="1.42578125" style="1" customWidth="1"/>
    <col min="9" max="9" width="4.28515625" style="3" customWidth="1"/>
    <col min="10" max="10" width="14.42578125" customWidth="1"/>
    <col min="11" max="11" width="14.28515625" customWidth="1"/>
    <col min="12" max="12" width="15.7109375" customWidth="1"/>
    <col min="13" max="13" width="1.42578125" style="1" customWidth="1"/>
    <col min="14" max="14" width="15.7109375" customWidth="1"/>
    <col min="15" max="15" width="10" customWidth="1"/>
    <col min="16" max="16" width="14.42578125" style="1" customWidth="1"/>
    <col min="17" max="17" width="1.42578125" style="1" customWidth="1"/>
    <col min="18" max="18" width="5.7109375" style="3" customWidth="1"/>
    <col min="19" max="19" width="20" style="2" customWidth="1"/>
    <col min="20" max="20" width="14.28515625" customWidth="1"/>
    <col min="21" max="21" width="15.7109375" customWidth="1"/>
    <col min="22" max="22" width="3.42578125" customWidth="1"/>
  </cols>
  <sheetData>
    <row r="1" spans="2:21" ht="18" customHeight="1" x14ac:dyDescent="0.25">
      <c r="B1"/>
      <c r="D1" s="22"/>
      <c r="E1" s="23"/>
      <c r="F1"/>
      <c r="G1"/>
      <c r="I1"/>
      <c r="N1" s="1"/>
      <c r="P1"/>
      <c r="R1"/>
      <c r="S1"/>
    </row>
    <row r="2" spans="2:21" s="5" customFormat="1" ht="60" customHeight="1" x14ac:dyDescent="0.25">
      <c r="B2" s="68" t="s">
        <v>2</v>
      </c>
      <c r="C2" s="69"/>
      <c r="D2" s="148" t="s">
        <v>494</v>
      </c>
      <c r="E2" s="70"/>
      <c r="F2" s="71"/>
      <c r="G2" s="141"/>
      <c r="H2" s="137"/>
      <c r="I2" s="611" t="s">
        <v>492</v>
      </c>
      <c r="J2" s="612"/>
      <c r="K2" s="612"/>
      <c r="L2" s="613"/>
      <c r="M2" s="149"/>
      <c r="N2" s="611" t="s">
        <v>8</v>
      </c>
      <c r="O2" s="612"/>
      <c r="P2" s="613"/>
      <c r="Q2" s="149"/>
      <c r="R2" s="614" t="s">
        <v>291</v>
      </c>
      <c r="S2" s="615"/>
      <c r="T2" s="615"/>
      <c r="U2" s="616"/>
    </row>
    <row r="3" spans="2:21" ht="46.5" customHeight="1" x14ac:dyDescent="0.25">
      <c r="B3" s="72"/>
      <c r="C3" s="73"/>
      <c r="D3" s="150" t="s">
        <v>88</v>
      </c>
      <c r="E3" s="106" t="s">
        <v>112</v>
      </c>
      <c r="F3" s="151" t="s">
        <v>69</v>
      </c>
      <c r="G3" s="105" t="s">
        <v>81</v>
      </c>
      <c r="H3" s="152"/>
      <c r="I3" s="72"/>
      <c r="J3" s="106" t="s">
        <v>79</v>
      </c>
      <c r="K3" s="106" t="s">
        <v>112</v>
      </c>
      <c r="L3" s="105" t="s">
        <v>495</v>
      </c>
      <c r="M3" s="152"/>
      <c r="N3" s="104" t="s">
        <v>124</v>
      </c>
      <c r="O3" s="106" t="s">
        <v>682</v>
      </c>
      <c r="P3" s="105" t="s">
        <v>116</v>
      </c>
      <c r="Q3" s="152"/>
      <c r="R3" s="72"/>
      <c r="S3" s="106" t="s">
        <v>2</v>
      </c>
      <c r="T3" s="106" t="s">
        <v>112</v>
      </c>
      <c r="U3" s="105" t="s">
        <v>497</v>
      </c>
    </row>
    <row r="4" spans="2:21" s="31" customFormat="1" ht="50.25" x14ac:dyDescent="0.25">
      <c r="B4" s="74" t="s">
        <v>80</v>
      </c>
      <c r="C4" s="81"/>
      <c r="D4" s="81"/>
      <c r="E4" s="81"/>
      <c r="F4" s="29"/>
      <c r="G4" s="134" t="s">
        <v>242</v>
      </c>
      <c r="H4" s="138"/>
      <c r="I4" s="74" t="s">
        <v>115</v>
      </c>
      <c r="J4" s="133" t="s">
        <v>496</v>
      </c>
      <c r="K4" s="30"/>
      <c r="L4" s="134" t="s">
        <v>242</v>
      </c>
      <c r="M4" s="138"/>
      <c r="N4" s="168" t="s">
        <v>242</v>
      </c>
      <c r="O4" s="30" t="s">
        <v>681</v>
      </c>
      <c r="P4" s="134" t="s">
        <v>592</v>
      </c>
      <c r="Q4" s="138"/>
      <c r="R4" s="74" t="s">
        <v>80</v>
      </c>
      <c r="S4" s="30"/>
      <c r="T4" s="30"/>
      <c r="U4" s="134" t="s">
        <v>242</v>
      </c>
    </row>
    <row r="5" spans="2:21" ht="18" hidden="1" customHeight="1" x14ac:dyDescent="0.25">
      <c r="B5" s="53"/>
      <c r="C5" s="43" t="s">
        <v>297</v>
      </c>
      <c r="D5" s="52"/>
      <c r="E5" s="16"/>
      <c r="F5" s="6"/>
      <c r="G5" s="154"/>
      <c r="H5" s="140"/>
      <c r="I5" s="156"/>
      <c r="J5" s="52"/>
      <c r="K5" s="52"/>
      <c r="L5" s="222"/>
      <c r="M5" s="140"/>
      <c r="N5" s="225"/>
      <c r="O5" s="52"/>
      <c r="P5" s="157"/>
      <c r="Q5" s="140"/>
      <c r="R5" s="53"/>
      <c r="S5" s="13"/>
      <c r="T5" s="52"/>
      <c r="U5" s="222"/>
    </row>
    <row r="6" spans="2:21" ht="18" customHeight="1" x14ac:dyDescent="0.25">
      <c r="B6" s="228">
        <v>1</v>
      </c>
      <c r="C6" s="171" t="s">
        <v>317</v>
      </c>
      <c r="D6" s="171" t="s">
        <v>647</v>
      </c>
      <c r="E6" s="173" t="s">
        <v>83</v>
      </c>
      <c r="F6" s="174" t="s">
        <v>62</v>
      </c>
      <c r="G6" s="175">
        <v>25</v>
      </c>
      <c r="H6" s="140"/>
      <c r="I6" s="513" t="s">
        <v>126</v>
      </c>
      <c r="J6" s="191">
        <v>5</v>
      </c>
      <c r="K6" s="411" t="str">
        <f>+E6</f>
        <v>Uncommon</v>
      </c>
      <c r="L6" s="412">
        <f t="shared" ref="L6:L14" si="0">+G6*2</f>
        <v>50</v>
      </c>
      <c r="M6" s="140"/>
      <c r="N6" s="426">
        <f t="shared" ref="N6:N14" si="1">0.5*G6</f>
        <v>12.5</v>
      </c>
      <c r="O6" s="191">
        <v>8</v>
      </c>
      <c r="P6" s="439">
        <f t="shared" ref="P6:P14" si="2">+G6/50</f>
        <v>0.5</v>
      </c>
      <c r="Q6" s="140"/>
      <c r="R6" s="228">
        <v>1</v>
      </c>
      <c r="S6" s="236" t="s">
        <v>298</v>
      </c>
      <c r="T6" s="411" t="str">
        <f>+E6</f>
        <v>Uncommon</v>
      </c>
      <c r="U6" s="412">
        <f>+N6</f>
        <v>12.5</v>
      </c>
    </row>
    <row r="7" spans="2:21" ht="18" customHeight="1" x14ac:dyDescent="0.25">
      <c r="B7" s="230">
        <v>1</v>
      </c>
      <c r="C7" s="177" t="s">
        <v>318</v>
      </c>
      <c r="D7" s="177" t="s">
        <v>648</v>
      </c>
      <c r="E7" s="179" t="s">
        <v>84</v>
      </c>
      <c r="F7" s="180" t="s">
        <v>62</v>
      </c>
      <c r="G7" s="181">
        <v>100</v>
      </c>
      <c r="H7" s="140"/>
      <c r="I7" s="514" t="s">
        <v>126</v>
      </c>
      <c r="J7" s="195">
        <v>7</v>
      </c>
      <c r="K7" s="391" t="str">
        <f t="shared" ref="K7:K14" si="3">+E7</f>
        <v>Rare</v>
      </c>
      <c r="L7" s="392">
        <f t="shared" si="0"/>
        <v>200</v>
      </c>
      <c r="M7" s="140"/>
      <c r="N7" s="427">
        <f t="shared" si="1"/>
        <v>50</v>
      </c>
      <c r="O7" s="195">
        <v>9</v>
      </c>
      <c r="P7" s="440">
        <f t="shared" si="2"/>
        <v>2</v>
      </c>
      <c r="Q7" s="140"/>
      <c r="R7" s="230">
        <v>1</v>
      </c>
      <c r="S7" s="203" t="s">
        <v>299</v>
      </c>
      <c r="T7" s="391" t="str">
        <f t="shared" ref="T7:T14" si="4">+E7</f>
        <v>Rare</v>
      </c>
      <c r="U7" s="392">
        <f t="shared" ref="U7:U14" si="5">+N7</f>
        <v>50</v>
      </c>
    </row>
    <row r="8" spans="2:21" ht="18" customHeight="1" x14ac:dyDescent="0.25">
      <c r="B8" s="230">
        <v>1</v>
      </c>
      <c r="C8" s="177" t="s">
        <v>319</v>
      </c>
      <c r="D8" s="177" t="s">
        <v>649</v>
      </c>
      <c r="E8" s="179" t="s">
        <v>85</v>
      </c>
      <c r="F8" s="180" t="s">
        <v>62</v>
      </c>
      <c r="G8" s="181">
        <v>400</v>
      </c>
      <c r="H8" s="140"/>
      <c r="I8" s="516"/>
      <c r="J8" s="195">
        <v>12</v>
      </c>
      <c r="K8" s="391" t="str">
        <f t="shared" si="3"/>
        <v>Very Rare</v>
      </c>
      <c r="L8" s="392">
        <f t="shared" si="0"/>
        <v>800</v>
      </c>
      <c r="M8" s="140"/>
      <c r="N8" s="427">
        <f t="shared" si="1"/>
        <v>200</v>
      </c>
      <c r="O8" s="195">
        <v>11</v>
      </c>
      <c r="P8" s="440">
        <f t="shared" si="2"/>
        <v>8</v>
      </c>
      <c r="Q8" s="140"/>
      <c r="R8" s="230">
        <v>1</v>
      </c>
      <c r="S8" s="203" t="s">
        <v>241</v>
      </c>
      <c r="T8" s="391" t="str">
        <f t="shared" si="4"/>
        <v>Very Rare</v>
      </c>
      <c r="U8" s="392">
        <f t="shared" si="5"/>
        <v>200</v>
      </c>
    </row>
    <row r="9" spans="2:21" s="5" customFormat="1" ht="18" customHeight="1" x14ac:dyDescent="0.25">
      <c r="B9" s="230">
        <v>1</v>
      </c>
      <c r="C9" s="177" t="s">
        <v>304</v>
      </c>
      <c r="D9" s="177" t="s">
        <v>650</v>
      </c>
      <c r="E9" s="179" t="s">
        <v>84</v>
      </c>
      <c r="F9" s="180" t="s">
        <v>62</v>
      </c>
      <c r="G9" s="181">
        <v>1500</v>
      </c>
      <c r="H9" s="140"/>
      <c r="I9" s="514" t="s">
        <v>126</v>
      </c>
      <c r="J9" s="195">
        <v>7</v>
      </c>
      <c r="K9" s="391" t="str">
        <f t="shared" si="3"/>
        <v>Rare</v>
      </c>
      <c r="L9" s="392">
        <f t="shared" si="0"/>
        <v>3000</v>
      </c>
      <c r="M9" s="140"/>
      <c r="N9" s="427">
        <f t="shared" si="1"/>
        <v>750</v>
      </c>
      <c r="O9" s="195">
        <v>9</v>
      </c>
      <c r="P9" s="440">
        <f t="shared" si="2"/>
        <v>30</v>
      </c>
      <c r="Q9" s="140"/>
      <c r="R9" s="230">
        <v>1</v>
      </c>
      <c r="S9" s="203" t="s">
        <v>303</v>
      </c>
      <c r="T9" s="391" t="str">
        <f t="shared" si="4"/>
        <v>Rare</v>
      </c>
      <c r="U9" s="392">
        <f t="shared" si="5"/>
        <v>750</v>
      </c>
    </row>
    <row r="10" spans="2:21" s="5" customFormat="1" ht="18" customHeight="1" x14ac:dyDescent="0.25">
      <c r="B10" s="230">
        <v>1</v>
      </c>
      <c r="C10" s="177" t="s">
        <v>305</v>
      </c>
      <c r="D10" s="177" t="s">
        <v>651</v>
      </c>
      <c r="E10" s="179" t="s">
        <v>85</v>
      </c>
      <c r="F10" s="180" t="s">
        <v>62</v>
      </c>
      <c r="G10" s="181">
        <v>6000</v>
      </c>
      <c r="H10" s="139"/>
      <c r="I10" s="516"/>
      <c r="J10" s="195">
        <v>12</v>
      </c>
      <c r="K10" s="391" t="str">
        <f t="shared" si="3"/>
        <v>Very Rare</v>
      </c>
      <c r="L10" s="392">
        <f t="shared" si="0"/>
        <v>12000</v>
      </c>
      <c r="M10" s="139"/>
      <c r="N10" s="427">
        <f t="shared" si="1"/>
        <v>3000</v>
      </c>
      <c r="O10" s="195">
        <v>11</v>
      </c>
      <c r="P10" s="440">
        <f t="shared" si="2"/>
        <v>120</v>
      </c>
      <c r="Q10" s="139"/>
      <c r="R10" s="230">
        <v>1</v>
      </c>
      <c r="S10" s="203" t="s">
        <v>292</v>
      </c>
      <c r="T10" s="391" t="str">
        <f t="shared" si="4"/>
        <v>Very Rare</v>
      </c>
      <c r="U10" s="392">
        <f t="shared" si="5"/>
        <v>3000</v>
      </c>
    </row>
    <row r="11" spans="2:21" s="5" customFormat="1" ht="18" customHeight="1" x14ac:dyDescent="0.25">
      <c r="B11" s="230">
        <v>1</v>
      </c>
      <c r="C11" s="177" t="s">
        <v>306</v>
      </c>
      <c r="D11" s="177" t="s">
        <v>652</v>
      </c>
      <c r="E11" s="179" t="s">
        <v>86</v>
      </c>
      <c r="F11" s="180" t="s">
        <v>62</v>
      </c>
      <c r="G11" s="181">
        <v>24000</v>
      </c>
      <c r="H11" s="140"/>
      <c r="I11" s="516"/>
      <c r="J11" s="195">
        <v>15</v>
      </c>
      <c r="K11" s="391" t="str">
        <f t="shared" si="3"/>
        <v>Legendary</v>
      </c>
      <c r="L11" s="392">
        <f t="shared" si="0"/>
        <v>48000</v>
      </c>
      <c r="M11" s="140"/>
      <c r="N11" s="427">
        <f t="shared" si="1"/>
        <v>12000</v>
      </c>
      <c r="O11" s="195">
        <v>11</v>
      </c>
      <c r="P11" s="440">
        <f t="shared" si="2"/>
        <v>480</v>
      </c>
      <c r="Q11" s="140"/>
      <c r="R11" s="230">
        <v>1</v>
      </c>
      <c r="S11" s="203" t="s">
        <v>293</v>
      </c>
      <c r="T11" s="391" t="str">
        <f t="shared" si="4"/>
        <v>Legendary</v>
      </c>
      <c r="U11" s="392">
        <f t="shared" si="5"/>
        <v>12000</v>
      </c>
    </row>
    <row r="12" spans="2:21" ht="18" customHeight="1" x14ac:dyDescent="0.25">
      <c r="B12" s="230">
        <v>1</v>
      </c>
      <c r="C12" s="177" t="s">
        <v>294</v>
      </c>
      <c r="D12" s="177" t="s">
        <v>653</v>
      </c>
      <c r="E12" s="179" t="s">
        <v>83</v>
      </c>
      <c r="F12" s="180" t="s">
        <v>62</v>
      </c>
      <c r="G12" s="181">
        <v>1000</v>
      </c>
      <c r="H12" s="140"/>
      <c r="I12" s="514" t="s">
        <v>126</v>
      </c>
      <c r="J12" s="195">
        <v>5</v>
      </c>
      <c r="K12" s="391" t="str">
        <f t="shared" si="3"/>
        <v>Uncommon</v>
      </c>
      <c r="L12" s="392">
        <f t="shared" si="0"/>
        <v>2000</v>
      </c>
      <c r="M12" s="140"/>
      <c r="N12" s="427">
        <f t="shared" si="1"/>
        <v>500</v>
      </c>
      <c r="O12" s="195">
        <v>9</v>
      </c>
      <c r="P12" s="440">
        <f t="shared" si="2"/>
        <v>20</v>
      </c>
      <c r="Q12" s="140"/>
      <c r="R12" s="230">
        <v>1</v>
      </c>
      <c r="S12" s="203" t="s">
        <v>300</v>
      </c>
      <c r="T12" s="391" t="str">
        <f t="shared" si="4"/>
        <v>Uncommon</v>
      </c>
      <c r="U12" s="392">
        <f t="shared" si="5"/>
        <v>500</v>
      </c>
    </row>
    <row r="13" spans="2:21" ht="18" customHeight="1" x14ac:dyDescent="0.25">
      <c r="B13" s="230">
        <v>1</v>
      </c>
      <c r="C13" s="177" t="s">
        <v>295</v>
      </c>
      <c r="D13" s="177" t="s">
        <v>654</v>
      </c>
      <c r="E13" s="179" t="s">
        <v>84</v>
      </c>
      <c r="F13" s="180" t="s">
        <v>62</v>
      </c>
      <c r="G13" s="181">
        <v>4000</v>
      </c>
      <c r="H13" s="140"/>
      <c r="I13" s="514" t="s">
        <v>126</v>
      </c>
      <c r="J13" s="195">
        <v>7</v>
      </c>
      <c r="K13" s="391" t="str">
        <f t="shared" si="3"/>
        <v>Rare</v>
      </c>
      <c r="L13" s="392">
        <f t="shared" si="0"/>
        <v>8000</v>
      </c>
      <c r="M13" s="140"/>
      <c r="N13" s="427">
        <f t="shared" si="1"/>
        <v>2000</v>
      </c>
      <c r="O13" s="195">
        <v>9</v>
      </c>
      <c r="P13" s="440">
        <f t="shared" si="2"/>
        <v>80</v>
      </c>
      <c r="Q13" s="140"/>
      <c r="R13" s="230">
        <v>1</v>
      </c>
      <c r="S13" s="203" t="s">
        <v>301</v>
      </c>
      <c r="T13" s="391" t="str">
        <f t="shared" si="4"/>
        <v>Rare</v>
      </c>
      <c r="U13" s="392">
        <f t="shared" si="5"/>
        <v>2000</v>
      </c>
    </row>
    <row r="14" spans="2:21" ht="18" customHeight="1" x14ac:dyDescent="0.25">
      <c r="B14" s="233">
        <v>1</v>
      </c>
      <c r="C14" s="184" t="s">
        <v>296</v>
      </c>
      <c r="D14" s="184" t="s">
        <v>655</v>
      </c>
      <c r="E14" s="186" t="s">
        <v>85</v>
      </c>
      <c r="F14" s="187" t="s">
        <v>62</v>
      </c>
      <c r="G14" s="235">
        <v>16000</v>
      </c>
      <c r="I14" s="517"/>
      <c r="J14" s="198">
        <v>12</v>
      </c>
      <c r="K14" s="394" t="str">
        <f t="shared" si="3"/>
        <v>Very Rare</v>
      </c>
      <c r="L14" s="395">
        <f t="shared" si="0"/>
        <v>32000</v>
      </c>
      <c r="N14" s="428">
        <f t="shared" si="1"/>
        <v>8000</v>
      </c>
      <c r="O14" s="198">
        <v>11</v>
      </c>
      <c r="P14" s="441">
        <f t="shared" si="2"/>
        <v>320</v>
      </c>
      <c r="R14" s="233">
        <v>1</v>
      </c>
      <c r="S14" s="239" t="s">
        <v>302</v>
      </c>
      <c r="T14" s="394" t="str">
        <f t="shared" si="4"/>
        <v>Very Rare</v>
      </c>
      <c r="U14" s="395">
        <f t="shared" si="5"/>
        <v>8000</v>
      </c>
    </row>
    <row r="15" spans="2:21" s="5" customFormat="1" ht="18" customHeight="1" x14ac:dyDescent="0.25">
      <c r="B15" s="289" t="s">
        <v>500</v>
      </c>
      <c r="C15" s="290"/>
      <c r="D15" s="82"/>
      <c r="E15" s="83"/>
      <c r="F15" s="82"/>
      <c r="G15" s="155"/>
      <c r="H15" s="32"/>
      <c r="I15" s="160"/>
      <c r="J15" s="20"/>
      <c r="K15" s="19"/>
      <c r="L15" s="223"/>
      <c r="M15" s="32"/>
      <c r="N15" s="226"/>
      <c r="O15" s="166"/>
      <c r="P15" s="506"/>
      <c r="Q15" s="32"/>
      <c r="R15" s="161"/>
      <c r="S15" s="21"/>
      <c r="T15" s="19"/>
      <c r="U15" s="273"/>
    </row>
    <row r="16" spans="2:21" s="5" customFormat="1" ht="18" customHeight="1" x14ac:dyDescent="0.25">
      <c r="B16" s="228">
        <v>1</v>
      </c>
      <c r="C16" s="414" t="s">
        <v>303</v>
      </c>
      <c r="D16" s="414" t="s">
        <v>720</v>
      </c>
      <c r="E16" s="411" t="str">
        <f t="shared" ref="E16:E21" si="6">+E9</f>
        <v>Rare</v>
      </c>
      <c r="F16" s="471" t="s">
        <v>48</v>
      </c>
      <c r="G16" s="412">
        <f t="shared" ref="G16:G21" si="7">+U9</f>
        <v>750</v>
      </c>
      <c r="H16" s="32"/>
      <c r="I16" s="513" t="s">
        <v>126</v>
      </c>
      <c r="J16" s="191">
        <v>7</v>
      </c>
      <c r="K16" s="411" t="str">
        <f t="shared" ref="K16:K21" si="8">+E16</f>
        <v>Rare</v>
      </c>
      <c r="L16" s="412">
        <f t="shared" ref="L16:L21" si="9">+G16*2</f>
        <v>1500</v>
      </c>
      <c r="M16" s="32"/>
      <c r="N16" s="475" t="s">
        <v>48</v>
      </c>
      <c r="O16" s="460">
        <v>9</v>
      </c>
      <c r="P16" s="439">
        <f t="shared" ref="P16:P21" si="10">+G16/50</f>
        <v>15</v>
      </c>
      <c r="Q16" s="32"/>
      <c r="R16" s="170">
        <v>1</v>
      </c>
      <c r="S16" s="418" t="str">
        <f t="shared" ref="S16:S21" si="11">+C9</f>
        <v xml:space="preserve">Armor &amp; Shield +1 </v>
      </c>
      <c r="T16" s="411" t="str">
        <f t="shared" ref="T16:T21" si="12">+E16</f>
        <v>Rare</v>
      </c>
      <c r="U16" s="478" t="s">
        <v>48</v>
      </c>
    </row>
    <row r="17" spans="2:21" s="5" customFormat="1" ht="18" customHeight="1" x14ac:dyDescent="0.25">
      <c r="B17" s="283">
        <v>1</v>
      </c>
      <c r="C17" s="469" t="s">
        <v>292</v>
      </c>
      <c r="D17" s="469" t="s">
        <v>642</v>
      </c>
      <c r="E17" s="391" t="str">
        <f t="shared" si="6"/>
        <v>Very Rare</v>
      </c>
      <c r="F17" s="472" t="s">
        <v>48</v>
      </c>
      <c r="G17" s="390">
        <f t="shared" si="7"/>
        <v>3000</v>
      </c>
      <c r="H17" s="32"/>
      <c r="I17" s="518"/>
      <c r="J17" s="195">
        <v>12</v>
      </c>
      <c r="K17" s="389" t="str">
        <f t="shared" si="8"/>
        <v>Very Rare</v>
      </c>
      <c r="L17" s="392">
        <f t="shared" si="9"/>
        <v>6000</v>
      </c>
      <c r="M17" s="32"/>
      <c r="N17" s="476" t="s">
        <v>48</v>
      </c>
      <c r="O17" s="461">
        <v>11</v>
      </c>
      <c r="P17" s="440">
        <f t="shared" si="10"/>
        <v>60</v>
      </c>
      <c r="Q17" s="32"/>
      <c r="R17" s="176">
        <v>1</v>
      </c>
      <c r="S17" s="422" t="str">
        <f t="shared" si="11"/>
        <v>Armor &amp; Shield +2</v>
      </c>
      <c r="T17" s="391" t="str">
        <f t="shared" si="12"/>
        <v>Very Rare</v>
      </c>
      <c r="U17" s="479" t="s">
        <v>48</v>
      </c>
    </row>
    <row r="18" spans="2:21" s="5" customFormat="1" ht="18" customHeight="1" x14ac:dyDescent="0.25">
      <c r="B18" s="230">
        <v>1</v>
      </c>
      <c r="C18" s="417" t="s">
        <v>293</v>
      </c>
      <c r="D18" s="417" t="s">
        <v>643</v>
      </c>
      <c r="E18" s="391" t="str">
        <f t="shared" si="6"/>
        <v>Legendary</v>
      </c>
      <c r="F18" s="473" t="s">
        <v>48</v>
      </c>
      <c r="G18" s="392">
        <f t="shared" si="7"/>
        <v>12000</v>
      </c>
      <c r="H18" s="1"/>
      <c r="I18" s="518"/>
      <c r="J18" s="195">
        <v>15</v>
      </c>
      <c r="K18" s="391" t="str">
        <f t="shared" si="8"/>
        <v>Legendary</v>
      </c>
      <c r="L18" s="392">
        <f t="shared" si="9"/>
        <v>24000</v>
      </c>
      <c r="M18" s="1"/>
      <c r="N18" s="476" t="s">
        <v>48</v>
      </c>
      <c r="O18" s="461">
        <v>11</v>
      </c>
      <c r="P18" s="440">
        <f t="shared" si="10"/>
        <v>240</v>
      </c>
      <c r="Q18" s="1"/>
      <c r="R18" s="176">
        <v>1</v>
      </c>
      <c r="S18" s="419" t="str">
        <f t="shared" si="11"/>
        <v>Armor &amp; Shield +3</v>
      </c>
      <c r="T18" s="391" t="str">
        <f t="shared" si="12"/>
        <v>Legendary</v>
      </c>
      <c r="U18" s="479" t="s">
        <v>48</v>
      </c>
    </row>
    <row r="19" spans="2:21" s="5" customFormat="1" ht="18" customHeight="1" x14ac:dyDescent="0.25">
      <c r="B19" s="230">
        <v>1</v>
      </c>
      <c r="C19" s="417" t="s">
        <v>300</v>
      </c>
      <c r="D19" s="417" t="s">
        <v>644</v>
      </c>
      <c r="E19" s="391" t="str">
        <f t="shared" si="6"/>
        <v>Uncommon</v>
      </c>
      <c r="F19" s="473" t="s">
        <v>48</v>
      </c>
      <c r="G19" s="392">
        <f t="shared" si="7"/>
        <v>500</v>
      </c>
      <c r="H19" s="1"/>
      <c r="I19" s="514" t="s">
        <v>126</v>
      </c>
      <c r="J19" s="195">
        <v>5</v>
      </c>
      <c r="K19" s="391" t="str">
        <f t="shared" si="8"/>
        <v>Uncommon</v>
      </c>
      <c r="L19" s="392">
        <f t="shared" si="9"/>
        <v>1000</v>
      </c>
      <c r="M19" s="1"/>
      <c r="N19" s="476" t="s">
        <v>48</v>
      </c>
      <c r="O19" s="461">
        <v>9</v>
      </c>
      <c r="P19" s="440">
        <f t="shared" si="10"/>
        <v>10</v>
      </c>
      <c r="Q19" s="1"/>
      <c r="R19" s="176">
        <v>1</v>
      </c>
      <c r="S19" s="419" t="str">
        <f t="shared" si="11"/>
        <v>Weapon +1</v>
      </c>
      <c r="T19" s="391" t="str">
        <f t="shared" si="12"/>
        <v>Uncommon</v>
      </c>
      <c r="U19" s="479" t="s">
        <v>48</v>
      </c>
    </row>
    <row r="20" spans="2:21" x14ac:dyDescent="0.25">
      <c r="B20" s="230">
        <v>1</v>
      </c>
      <c r="C20" s="417" t="s">
        <v>301</v>
      </c>
      <c r="D20" s="417" t="s">
        <v>645</v>
      </c>
      <c r="E20" s="391" t="str">
        <f t="shared" si="6"/>
        <v>Rare</v>
      </c>
      <c r="F20" s="473" t="s">
        <v>48</v>
      </c>
      <c r="G20" s="392">
        <f t="shared" si="7"/>
        <v>2000</v>
      </c>
      <c r="I20" s="514" t="s">
        <v>126</v>
      </c>
      <c r="J20" s="195">
        <v>7</v>
      </c>
      <c r="K20" s="391" t="str">
        <f t="shared" si="8"/>
        <v>Rare</v>
      </c>
      <c r="L20" s="392">
        <f t="shared" si="9"/>
        <v>4000</v>
      </c>
      <c r="N20" s="476" t="s">
        <v>48</v>
      </c>
      <c r="O20" s="461">
        <v>9</v>
      </c>
      <c r="P20" s="440">
        <f t="shared" si="10"/>
        <v>40</v>
      </c>
      <c r="R20" s="176">
        <v>1</v>
      </c>
      <c r="S20" s="419" t="str">
        <f t="shared" si="11"/>
        <v>Weapon +2</v>
      </c>
      <c r="T20" s="391" t="str">
        <f t="shared" si="12"/>
        <v>Rare</v>
      </c>
      <c r="U20" s="479" t="s">
        <v>48</v>
      </c>
    </row>
    <row r="21" spans="2:21" ht="18" customHeight="1" x14ac:dyDescent="0.25">
      <c r="B21" s="233">
        <v>1</v>
      </c>
      <c r="C21" s="470" t="s">
        <v>302</v>
      </c>
      <c r="D21" s="470" t="s">
        <v>646</v>
      </c>
      <c r="E21" s="394" t="str">
        <f t="shared" si="6"/>
        <v>Very Rare</v>
      </c>
      <c r="F21" s="474" t="s">
        <v>48</v>
      </c>
      <c r="G21" s="395">
        <f t="shared" si="7"/>
        <v>8000</v>
      </c>
      <c r="I21" s="519"/>
      <c r="J21" s="198">
        <v>12</v>
      </c>
      <c r="K21" s="394" t="str">
        <f t="shared" si="8"/>
        <v>Very Rare</v>
      </c>
      <c r="L21" s="395">
        <f t="shared" si="9"/>
        <v>16000</v>
      </c>
      <c r="N21" s="477" t="s">
        <v>48</v>
      </c>
      <c r="O21" s="462">
        <v>11</v>
      </c>
      <c r="P21" s="441">
        <f t="shared" si="10"/>
        <v>160</v>
      </c>
      <c r="R21" s="183">
        <v>1</v>
      </c>
      <c r="S21" s="420" t="str">
        <f t="shared" si="11"/>
        <v>Weapon +3</v>
      </c>
      <c r="T21" s="394" t="str">
        <f t="shared" si="12"/>
        <v>Very Rare</v>
      </c>
      <c r="U21" s="480" t="s">
        <v>48</v>
      </c>
    </row>
    <row r="22" spans="2:21" s="5" customFormat="1" ht="18" customHeight="1" x14ac:dyDescent="0.25">
      <c r="B22" s="76" t="s">
        <v>325</v>
      </c>
      <c r="C22" s="77"/>
      <c r="D22" s="82"/>
      <c r="E22" s="83"/>
      <c r="F22" s="82"/>
      <c r="G22" s="155"/>
      <c r="H22" s="32"/>
      <c r="I22" s="160"/>
      <c r="J22" s="20"/>
      <c r="K22" s="19"/>
      <c r="L22" s="223"/>
      <c r="M22" s="32"/>
      <c r="N22" s="226"/>
      <c r="O22" s="166"/>
      <c r="P22" s="506"/>
      <c r="Q22" s="32"/>
      <c r="R22" s="161"/>
      <c r="S22" s="46" t="s">
        <v>6</v>
      </c>
      <c r="T22" s="19"/>
      <c r="U22" s="273"/>
    </row>
    <row r="23" spans="2:21" s="5" customFormat="1" ht="18" customHeight="1" x14ac:dyDescent="0.25">
      <c r="B23" s="170">
        <v>1</v>
      </c>
      <c r="C23" s="171" t="s">
        <v>656</v>
      </c>
      <c r="D23" s="172" t="s">
        <v>666</v>
      </c>
      <c r="E23" s="173" t="s">
        <v>123</v>
      </c>
      <c r="F23" s="174" t="s">
        <v>62</v>
      </c>
      <c r="G23" s="175">
        <v>15</v>
      </c>
      <c r="H23" s="32"/>
      <c r="I23" s="513" t="s">
        <v>126</v>
      </c>
      <c r="J23" s="191">
        <v>1</v>
      </c>
      <c r="K23" s="411" t="str">
        <f>+Inscription!K5</f>
        <v>Common</v>
      </c>
      <c r="L23" s="412">
        <f t="shared" ref="L23:L32" si="13">+G23*2</f>
        <v>30</v>
      </c>
      <c r="M23" s="32"/>
      <c r="N23" s="426">
        <f t="shared" ref="N23:N32" si="14">0.5*G23</f>
        <v>7.5</v>
      </c>
      <c r="O23" s="191">
        <v>8</v>
      </c>
      <c r="P23" s="439">
        <f t="shared" ref="P23:P32" si="15">+G23/50</f>
        <v>0.3</v>
      </c>
      <c r="Q23" s="32"/>
      <c r="R23" s="170">
        <v>1</v>
      </c>
      <c r="S23" s="418" t="str">
        <f>+Inscription!S5</f>
        <v>Dream Clover</v>
      </c>
      <c r="T23" s="411" t="str">
        <f>+Inscription!T5</f>
        <v>Common</v>
      </c>
      <c r="U23" s="412">
        <f t="shared" ref="U23:U32" si="16">+N23</f>
        <v>7.5</v>
      </c>
    </row>
    <row r="24" spans="2:21" s="5" customFormat="1" ht="18" customHeight="1" x14ac:dyDescent="0.25">
      <c r="B24" s="176">
        <v>1</v>
      </c>
      <c r="C24" s="177" t="s">
        <v>657</v>
      </c>
      <c r="D24" s="178" t="s">
        <v>667</v>
      </c>
      <c r="E24" s="179" t="s">
        <v>123</v>
      </c>
      <c r="F24" s="180" t="s">
        <v>62</v>
      </c>
      <c r="G24" s="181">
        <v>25</v>
      </c>
      <c r="H24" s="32"/>
      <c r="I24" s="514" t="s">
        <v>126</v>
      </c>
      <c r="J24" s="195">
        <v>1</v>
      </c>
      <c r="K24" s="391" t="str">
        <f>+Inscription!K6</f>
        <v>Common</v>
      </c>
      <c r="L24" s="392">
        <f t="shared" si="13"/>
        <v>50</v>
      </c>
      <c r="M24" s="32"/>
      <c r="N24" s="427">
        <f t="shared" si="14"/>
        <v>12.5</v>
      </c>
      <c r="O24" s="195">
        <v>8</v>
      </c>
      <c r="P24" s="440">
        <f t="shared" si="15"/>
        <v>0.5</v>
      </c>
      <c r="Q24" s="32"/>
      <c r="R24" s="176">
        <v>1</v>
      </c>
      <c r="S24" s="419" t="str">
        <f>+Inscription!S6</f>
        <v>Goldleaf</v>
      </c>
      <c r="T24" s="391" t="str">
        <f>+Inscription!T6</f>
        <v>Common</v>
      </c>
      <c r="U24" s="392">
        <f t="shared" si="16"/>
        <v>12.5</v>
      </c>
    </row>
    <row r="25" spans="2:21" s="5" customFormat="1" ht="18" customHeight="1" x14ac:dyDescent="0.25">
      <c r="B25" s="176">
        <v>1</v>
      </c>
      <c r="C25" s="177" t="s">
        <v>658</v>
      </c>
      <c r="D25" s="178" t="s">
        <v>668</v>
      </c>
      <c r="E25" s="179" t="s">
        <v>123</v>
      </c>
      <c r="F25" s="180" t="s">
        <v>62</v>
      </c>
      <c r="G25" s="181">
        <v>250</v>
      </c>
      <c r="H25" s="1"/>
      <c r="I25" s="514" t="s">
        <v>126</v>
      </c>
      <c r="J25" s="195">
        <v>3</v>
      </c>
      <c r="K25" s="391" t="str">
        <f>+Inscription!K7</f>
        <v>Uncommon</v>
      </c>
      <c r="L25" s="392">
        <f t="shared" si="13"/>
        <v>500</v>
      </c>
      <c r="M25" s="1"/>
      <c r="N25" s="427">
        <f t="shared" si="14"/>
        <v>125</v>
      </c>
      <c r="O25" s="195">
        <v>8</v>
      </c>
      <c r="P25" s="440">
        <f t="shared" si="15"/>
        <v>5</v>
      </c>
      <c r="Q25" s="1"/>
      <c r="R25" s="176">
        <v>1</v>
      </c>
      <c r="S25" s="419" t="str">
        <f>+Inscription!S7</f>
        <v>Briarthorne</v>
      </c>
      <c r="T25" s="391" t="str">
        <f>+Inscription!T7</f>
        <v>Uncommon</v>
      </c>
      <c r="U25" s="392">
        <f t="shared" si="16"/>
        <v>125</v>
      </c>
    </row>
    <row r="26" spans="2:21" s="5" customFormat="1" ht="18" customHeight="1" x14ac:dyDescent="0.25">
      <c r="B26" s="176">
        <v>1</v>
      </c>
      <c r="C26" s="177" t="s">
        <v>659</v>
      </c>
      <c r="D26" s="178" t="s">
        <v>669</v>
      </c>
      <c r="E26" s="179" t="s">
        <v>123</v>
      </c>
      <c r="F26" s="180" t="s">
        <v>62</v>
      </c>
      <c r="G26" s="181">
        <v>500</v>
      </c>
      <c r="H26" s="1"/>
      <c r="I26" s="514" t="s">
        <v>126</v>
      </c>
      <c r="J26" s="195">
        <v>5</v>
      </c>
      <c r="K26" s="391" t="str">
        <f>+Inscription!K8</f>
        <v>Uncommon</v>
      </c>
      <c r="L26" s="392">
        <f t="shared" si="13"/>
        <v>1000</v>
      </c>
      <c r="M26" s="1"/>
      <c r="N26" s="427">
        <f t="shared" si="14"/>
        <v>250</v>
      </c>
      <c r="O26" s="195">
        <v>9</v>
      </c>
      <c r="P26" s="440">
        <f t="shared" si="15"/>
        <v>10</v>
      </c>
      <c r="Q26" s="1"/>
      <c r="R26" s="176">
        <v>1</v>
      </c>
      <c r="S26" s="419" t="str">
        <f>+Inscription!S8</f>
        <v>Baldur Vine</v>
      </c>
      <c r="T26" s="391" t="str">
        <f>+Inscription!T8</f>
        <v>Uncommon</v>
      </c>
      <c r="U26" s="392">
        <f t="shared" si="16"/>
        <v>250</v>
      </c>
    </row>
    <row r="27" spans="2:21" x14ac:dyDescent="0.25">
      <c r="B27" s="176">
        <v>1</v>
      </c>
      <c r="C27" s="177" t="s">
        <v>660</v>
      </c>
      <c r="D27" s="178" t="s">
        <v>670</v>
      </c>
      <c r="E27" s="179" t="s">
        <v>123</v>
      </c>
      <c r="F27" s="180" t="s">
        <v>62</v>
      </c>
      <c r="G27" s="181">
        <v>2500</v>
      </c>
      <c r="I27" s="514" t="s">
        <v>126</v>
      </c>
      <c r="J27" s="195">
        <v>7</v>
      </c>
      <c r="K27" s="391" t="str">
        <f>+Inscription!K9</f>
        <v>Rare</v>
      </c>
      <c r="L27" s="392">
        <f t="shared" si="13"/>
        <v>5000</v>
      </c>
      <c r="N27" s="427">
        <f t="shared" si="14"/>
        <v>1250</v>
      </c>
      <c r="O27" s="195">
        <v>9</v>
      </c>
      <c r="P27" s="440">
        <f t="shared" si="15"/>
        <v>50</v>
      </c>
      <c r="R27" s="176">
        <v>1</v>
      </c>
      <c r="S27" s="419" t="str">
        <f>+Inscription!S9</f>
        <v>Springroot</v>
      </c>
      <c r="T27" s="391" t="str">
        <f>+Inscription!T9</f>
        <v>Rare</v>
      </c>
      <c r="U27" s="392">
        <f t="shared" si="16"/>
        <v>1250</v>
      </c>
    </row>
    <row r="28" spans="2:21" ht="18" customHeight="1" x14ac:dyDescent="0.25">
      <c r="B28" s="176">
        <v>1</v>
      </c>
      <c r="C28" s="177" t="s">
        <v>661</v>
      </c>
      <c r="D28" s="178" t="s">
        <v>671</v>
      </c>
      <c r="E28" s="179" t="s">
        <v>123</v>
      </c>
      <c r="F28" s="180" t="s">
        <v>62</v>
      </c>
      <c r="G28" s="181">
        <v>5000</v>
      </c>
      <c r="I28" s="518"/>
      <c r="J28" s="195">
        <v>9</v>
      </c>
      <c r="K28" s="391" t="str">
        <f>+Inscription!K10</f>
        <v>Rare</v>
      </c>
      <c r="L28" s="392">
        <f t="shared" si="13"/>
        <v>10000</v>
      </c>
      <c r="N28" s="427">
        <f t="shared" si="14"/>
        <v>2500</v>
      </c>
      <c r="O28" s="195">
        <v>10</v>
      </c>
      <c r="P28" s="440">
        <f t="shared" si="15"/>
        <v>100</v>
      </c>
      <c r="R28" s="176">
        <v>1</v>
      </c>
      <c r="S28" s="419" t="str">
        <f>+Inscription!S10</f>
        <v>Bellcaps</v>
      </c>
      <c r="T28" s="391" t="str">
        <f>+Inscription!T10</f>
        <v>Rare</v>
      </c>
      <c r="U28" s="392">
        <f t="shared" si="16"/>
        <v>2500</v>
      </c>
    </row>
    <row r="29" spans="2:21" ht="18" customHeight="1" x14ac:dyDescent="0.25">
      <c r="B29" s="176">
        <v>1</v>
      </c>
      <c r="C29" s="177" t="s">
        <v>662</v>
      </c>
      <c r="D29" s="178" t="s">
        <v>672</v>
      </c>
      <c r="E29" s="179" t="s">
        <v>123</v>
      </c>
      <c r="F29" s="180" t="s">
        <v>62</v>
      </c>
      <c r="G29" s="181">
        <v>15000</v>
      </c>
      <c r="I29" s="518"/>
      <c r="J29" s="195">
        <v>11</v>
      </c>
      <c r="K29" s="391" t="str">
        <f>+Inscription!K11</f>
        <v>Very Rare</v>
      </c>
      <c r="L29" s="392">
        <f t="shared" si="13"/>
        <v>30000</v>
      </c>
      <c r="N29" s="427">
        <f t="shared" si="14"/>
        <v>7500</v>
      </c>
      <c r="O29" s="195">
        <v>11</v>
      </c>
      <c r="P29" s="440">
        <f t="shared" si="15"/>
        <v>300</v>
      </c>
      <c r="R29" s="176">
        <v>1</v>
      </c>
      <c r="S29" s="419" t="str">
        <f>+Inscription!S11</f>
        <v>Thornwood Vine</v>
      </c>
      <c r="T29" s="391" t="str">
        <f>+Inscription!T11</f>
        <v>Very Rare</v>
      </c>
      <c r="U29" s="392">
        <f t="shared" si="16"/>
        <v>7500</v>
      </c>
    </row>
    <row r="30" spans="2:21" ht="18" customHeight="1" x14ac:dyDescent="0.25">
      <c r="B30" s="176">
        <v>1</v>
      </c>
      <c r="C30" s="177" t="s">
        <v>663</v>
      </c>
      <c r="D30" s="178" t="s">
        <v>673</v>
      </c>
      <c r="E30" s="179" t="s">
        <v>123</v>
      </c>
      <c r="F30" s="180" t="s">
        <v>62</v>
      </c>
      <c r="G30" s="181">
        <v>25000</v>
      </c>
      <c r="I30" s="518"/>
      <c r="J30" s="195">
        <v>13</v>
      </c>
      <c r="K30" s="391" t="str">
        <f>+Inscription!K12</f>
        <v>Very Rare</v>
      </c>
      <c r="L30" s="392">
        <f t="shared" si="13"/>
        <v>50000</v>
      </c>
      <c r="N30" s="427">
        <f t="shared" si="14"/>
        <v>12500</v>
      </c>
      <c r="O30" s="195">
        <v>11</v>
      </c>
      <c r="P30" s="440">
        <f t="shared" si="15"/>
        <v>500</v>
      </c>
      <c r="R30" s="176">
        <v>1</v>
      </c>
      <c r="S30" s="419" t="str">
        <f>+Inscription!S12</f>
        <v>Strange Berries</v>
      </c>
      <c r="T30" s="391" t="str">
        <f>+Inscription!T12</f>
        <v>Very Rare</v>
      </c>
      <c r="U30" s="392">
        <f t="shared" si="16"/>
        <v>12500</v>
      </c>
    </row>
    <row r="31" spans="2:21" ht="18" customHeight="1" x14ac:dyDescent="0.25">
      <c r="B31" s="176">
        <v>1</v>
      </c>
      <c r="C31" s="177" t="s">
        <v>664</v>
      </c>
      <c r="D31" s="178" t="s">
        <v>674</v>
      </c>
      <c r="E31" s="179" t="s">
        <v>123</v>
      </c>
      <c r="F31" s="180" t="s">
        <v>62</v>
      </c>
      <c r="G31" s="181">
        <v>50000</v>
      </c>
      <c r="I31" s="518"/>
      <c r="J31" s="195">
        <v>15</v>
      </c>
      <c r="K31" s="391" t="str">
        <f>+Inscription!K13</f>
        <v>Very Rare</v>
      </c>
      <c r="L31" s="392">
        <f t="shared" si="13"/>
        <v>100000</v>
      </c>
      <c r="N31" s="427">
        <f t="shared" si="14"/>
        <v>25000</v>
      </c>
      <c r="O31" s="195">
        <v>11</v>
      </c>
      <c r="P31" s="440">
        <f t="shared" si="15"/>
        <v>1000</v>
      </c>
      <c r="R31" s="176">
        <v>1</v>
      </c>
      <c r="S31" s="419" t="str">
        <f>+Inscription!S13</f>
        <v>Moonstem</v>
      </c>
      <c r="T31" s="391" t="str">
        <f>+Inscription!T13</f>
        <v>Very Rare</v>
      </c>
      <c r="U31" s="392">
        <f t="shared" si="16"/>
        <v>25000</v>
      </c>
    </row>
    <row r="32" spans="2:21" ht="18" customHeight="1" x14ac:dyDescent="0.25">
      <c r="B32" s="183">
        <v>1</v>
      </c>
      <c r="C32" s="184" t="s">
        <v>665</v>
      </c>
      <c r="D32" s="185" t="s">
        <v>675</v>
      </c>
      <c r="E32" s="186" t="s">
        <v>123</v>
      </c>
      <c r="F32" s="187" t="s">
        <v>62</v>
      </c>
      <c r="G32" s="235">
        <v>250000</v>
      </c>
      <c r="I32" s="519"/>
      <c r="J32" s="198">
        <v>17</v>
      </c>
      <c r="K32" s="394" t="str">
        <f>+Inscription!K14</f>
        <v>Legendary</v>
      </c>
      <c r="L32" s="395">
        <f t="shared" si="13"/>
        <v>500000</v>
      </c>
      <c r="N32" s="428">
        <f t="shared" si="14"/>
        <v>125000</v>
      </c>
      <c r="O32" s="198">
        <v>12</v>
      </c>
      <c r="P32" s="441">
        <f t="shared" si="15"/>
        <v>5000</v>
      </c>
      <c r="R32" s="183">
        <v>1</v>
      </c>
      <c r="S32" s="420" t="str">
        <f>+Inscription!S14</f>
        <v>Magic Mushrooms</v>
      </c>
      <c r="T32" s="394" t="str">
        <f>+Inscription!T14</f>
        <v>Legendary</v>
      </c>
      <c r="U32" s="395">
        <f t="shared" si="16"/>
        <v>125000</v>
      </c>
    </row>
    <row r="33" spans="2:21" s="5" customFormat="1" ht="18" customHeight="1" x14ac:dyDescent="0.25">
      <c r="B33" s="76" t="s">
        <v>308</v>
      </c>
      <c r="C33" s="77"/>
      <c r="D33" s="82"/>
      <c r="E33" s="83"/>
      <c r="F33" s="82"/>
      <c r="G33" s="155"/>
      <c r="H33" s="281"/>
      <c r="I33" s="160"/>
      <c r="J33" s="20"/>
      <c r="K33" s="19"/>
      <c r="L33" s="223"/>
      <c r="M33" s="281"/>
      <c r="N33" s="226"/>
      <c r="O33" s="166"/>
      <c r="P33" s="159"/>
      <c r="Q33" s="281"/>
      <c r="R33" s="161"/>
      <c r="S33" s="21"/>
      <c r="T33" s="19"/>
      <c r="U33" s="273"/>
    </row>
    <row r="34" spans="2:21" ht="18" customHeight="1" x14ac:dyDescent="0.25">
      <c r="B34" s="228">
        <v>40</v>
      </c>
      <c r="C34" s="236" t="str">
        <f>+S6</f>
        <v>Volatile Dust</v>
      </c>
      <c r="D34" s="236" t="s">
        <v>313</v>
      </c>
      <c r="E34" s="411" t="str">
        <f>+T12</f>
        <v>Uncommon</v>
      </c>
      <c r="F34" s="481" t="s">
        <v>48</v>
      </c>
      <c r="G34" s="412">
        <f>+U6*40</f>
        <v>500</v>
      </c>
      <c r="H34" s="281"/>
      <c r="I34" s="513" t="s">
        <v>126</v>
      </c>
      <c r="J34" s="191">
        <v>5</v>
      </c>
      <c r="K34" s="411" t="str">
        <f t="shared" ref="K34:K40" si="17">+E34</f>
        <v>Uncommon</v>
      </c>
      <c r="L34" s="412">
        <f t="shared" ref="L34:L40" si="18">+G34*2</f>
        <v>1000</v>
      </c>
      <c r="M34" s="281"/>
      <c r="N34" s="484" t="s">
        <v>48</v>
      </c>
      <c r="O34" s="191">
        <v>9</v>
      </c>
      <c r="P34" s="457" t="s">
        <v>48</v>
      </c>
      <c r="Q34" s="281"/>
      <c r="R34" s="228">
        <v>1</v>
      </c>
      <c r="S34" s="418" t="str">
        <f>+S12</f>
        <v>Illusion Crystal</v>
      </c>
      <c r="T34" s="411" t="str">
        <f t="shared" ref="T34:T40" si="19">+E34</f>
        <v>Uncommon</v>
      </c>
      <c r="U34" s="412">
        <f>+U12</f>
        <v>500</v>
      </c>
    </row>
    <row r="35" spans="2:21" ht="18" customHeight="1" x14ac:dyDescent="0.25">
      <c r="B35" s="230">
        <v>40</v>
      </c>
      <c r="C35" s="203" t="str">
        <f>+S7</f>
        <v>Primal Dust</v>
      </c>
      <c r="D35" s="203" t="s">
        <v>314</v>
      </c>
      <c r="E35" s="391" t="str">
        <f>+T13</f>
        <v>Rare</v>
      </c>
      <c r="F35" s="482" t="s">
        <v>48</v>
      </c>
      <c r="G35" s="392">
        <f>+U7*40</f>
        <v>2000</v>
      </c>
      <c r="H35" s="281"/>
      <c r="I35" s="514" t="s">
        <v>126</v>
      </c>
      <c r="J35" s="195">
        <v>7</v>
      </c>
      <c r="K35" s="391" t="str">
        <f t="shared" si="17"/>
        <v>Rare</v>
      </c>
      <c r="L35" s="392">
        <f t="shared" si="18"/>
        <v>4000</v>
      </c>
      <c r="M35" s="281"/>
      <c r="N35" s="485" t="s">
        <v>48</v>
      </c>
      <c r="O35" s="195">
        <v>9</v>
      </c>
      <c r="P35" s="458" t="s">
        <v>48</v>
      </c>
      <c r="Q35" s="281"/>
      <c r="R35" s="230">
        <v>1</v>
      </c>
      <c r="S35" s="419" t="str">
        <f>+S13</f>
        <v>Spirit Crystal</v>
      </c>
      <c r="T35" s="391" t="str">
        <f t="shared" si="19"/>
        <v>Rare</v>
      </c>
      <c r="U35" s="392">
        <f>+U13</f>
        <v>2000</v>
      </c>
    </row>
    <row r="36" spans="2:21" ht="18" customHeight="1" x14ac:dyDescent="0.25">
      <c r="B36" s="230">
        <v>40</v>
      </c>
      <c r="C36" s="203" t="str">
        <f>+S8</f>
        <v>Dream Dust</v>
      </c>
      <c r="D36" s="203" t="s">
        <v>315</v>
      </c>
      <c r="E36" s="391" t="str">
        <f>+T14</f>
        <v>Very Rare</v>
      </c>
      <c r="F36" s="482" t="s">
        <v>48</v>
      </c>
      <c r="G36" s="392">
        <f>+U8*40</f>
        <v>8000</v>
      </c>
      <c r="H36" s="281"/>
      <c r="I36" s="514"/>
      <c r="J36" s="195">
        <v>12</v>
      </c>
      <c r="K36" s="391" t="str">
        <f t="shared" si="17"/>
        <v>Very Rare</v>
      </c>
      <c r="L36" s="392">
        <f t="shared" si="18"/>
        <v>16000</v>
      </c>
      <c r="M36" s="281"/>
      <c r="N36" s="485" t="s">
        <v>48</v>
      </c>
      <c r="O36" s="195">
        <v>11</v>
      </c>
      <c r="P36" s="458" t="s">
        <v>48</v>
      </c>
      <c r="Q36" s="281"/>
      <c r="R36" s="230">
        <v>1</v>
      </c>
      <c r="S36" s="419" t="str">
        <f>+S14</f>
        <v>Cosmic Crystal</v>
      </c>
      <c r="T36" s="391" t="str">
        <f t="shared" si="19"/>
        <v>Very Rare</v>
      </c>
      <c r="U36" s="392">
        <f>+U14</f>
        <v>8000</v>
      </c>
    </row>
    <row r="37" spans="2:21" ht="18" customHeight="1" x14ac:dyDescent="0.25">
      <c r="B37" s="230">
        <v>1</v>
      </c>
      <c r="C37" s="203" t="str">
        <f>+S7</f>
        <v>Primal Dust</v>
      </c>
      <c r="D37" s="203" t="s">
        <v>321</v>
      </c>
      <c r="E37" s="391" t="str">
        <f>+T7</f>
        <v>Rare</v>
      </c>
      <c r="F37" s="482" t="s">
        <v>48</v>
      </c>
      <c r="G37" s="392">
        <f>+U7</f>
        <v>50</v>
      </c>
      <c r="H37" s="281"/>
      <c r="I37" s="514" t="s">
        <v>126</v>
      </c>
      <c r="J37" s="195">
        <v>7</v>
      </c>
      <c r="K37" s="391" t="str">
        <f t="shared" si="17"/>
        <v>Rare</v>
      </c>
      <c r="L37" s="392">
        <f t="shared" si="18"/>
        <v>100</v>
      </c>
      <c r="M37" s="281"/>
      <c r="N37" s="485" t="s">
        <v>48</v>
      </c>
      <c r="O37" s="195">
        <v>9</v>
      </c>
      <c r="P37" s="458" t="s">
        <v>48</v>
      </c>
      <c r="Q37" s="281"/>
      <c r="R37" s="230">
        <v>4</v>
      </c>
      <c r="S37" s="419" t="str">
        <f>+S6</f>
        <v>Volatile Dust</v>
      </c>
      <c r="T37" s="391" t="str">
        <f t="shared" si="19"/>
        <v>Rare</v>
      </c>
      <c r="U37" s="392">
        <f>+U6*R37</f>
        <v>50</v>
      </c>
    </row>
    <row r="38" spans="2:21" ht="18" customHeight="1" x14ac:dyDescent="0.25">
      <c r="B38" s="230">
        <v>4</v>
      </c>
      <c r="C38" s="203" t="str">
        <f>+S6</f>
        <v>Volatile Dust</v>
      </c>
      <c r="D38" s="203" t="s">
        <v>320</v>
      </c>
      <c r="E38" s="391" t="str">
        <f>+T7</f>
        <v>Rare</v>
      </c>
      <c r="F38" s="482" t="s">
        <v>48</v>
      </c>
      <c r="G38" s="392">
        <f>+U6*4</f>
        <v>50</v>
      </c>
      <c r="H38" s="281"/>
      <c r="I38" s="514" t="s">
        <v>126</v>
      </c>
      <c r="J38" s="195">
        <v>7</v>
      </c>
      <c r="K38" s="391" t="str">
        <f t="shared" si="17"/>
        <v>Rare</v>
      </c>
      <c r="L38" s="392">
        <f t="shared" si="18"/>
        <v>100</v>
      </c>
      <c r="M38" s="281"/>
      <c r="N38" s="485" t="s">
        <v>48</v>
      </c>
      <c r="O38" s="195">
        <v>9</v>
      </c>
      <c r="P38" s="458" t="s">
        <v>48</v>
      </c>
      <c r="Q38" s="281"/>
      <c r="R38" s="230">
        <v>1</v>
      </c>
      <c r="S38" s="419" t="str">
        <f>+S7</f>
        <v>Primal Dust</v>
      </c>
      <c r="T38" s="391" t="str">
        <f t="shared" si="19"/>
        <v>Rare</v>
      </c>
      <c r="U38" s="392">
        <f>+U7</f>
        <v>50</v>
      </c>
    </row>
    <row r="39" spans="2:21" ht="18" customHeight="1" x14ac:dyDescent="0.25">
      <c r="B39" s="230">
        <v>1</v>
      </c>
      <c r="C39" s="203" t="str">
        <f>+S8</f>
        <v>Dream Dust</v>
      </c>
      <c r="D39" s="203" t="s">
        <v>322</v>
      </c>
      <c r="E39" s="391" t="str">
        <f>+T8</f>
        <v>Very Rare</v>
      </c>
      <c r="F39" s="482" t="s">
        <v>48</v>
      </c>
      <c r="G39" s="392">
        <f>+U8</f>
        <v>200</v>
      </c>
      <c r="H39" s="281"/>
      <c r="I39" s="516"/>
      <c r="J39" s="195">
        <v>12</v>
      </c>
      <c r="K39" s="391" t="str">
        <f t="shared" si="17"/>
        <v>Very Rare</v>
      </c>
      <c r="L39" s="392">
        <f t="shared" si="18"/>
        <v>400</v>
      </c>
      <c r="M39" s="281"/>
      <c r="N39" s="485" t="s">
        <v>48</v>
      </c>
      <c r="O39" s="195">
        <v>11</v>
      </c>
      <c r="P39" s="458" t="s">
        <v>48</v>
      </c>
      <c r="Q39" s="281"/>
      <c r="R39" s="230">
        <v>4</v>
      </c>
      <c r="S39" s="419" t="str">
        <f>+S7</f>
        <v>Primal Dust</v>
      </c>
      <c r="T39" s="391" t="str">
        <f t="shared" si="19"/>
        <v>Very Rare</v>
      </c>
      <c r="U39" s="392">
        <f>+U7*R39</f>
        <v>200</v>
      </c>
    </row>
    <row r="40" spans="2:21" ht="18" customHeight="1" x14ac:dyDescent="0.25">
      <c r="B40" s="233">
        <v>4</v>
      </c>
      <c r="C40" s="239" t="str">
        <f>+S7</f>
        <v>Primal Dust</v>
      </c>
      <c r="D40" s="239" t="s">
        <v>323</v>
      </c>
      <c r="E40" s="394" t="str">
        <f>+T8</f>
        <v>Very Rare</v>
      </c>
      <c r="F40" s="483" t="s">
        <v>48</v>
      </c>
      <c r="G40" s="395">
        <f>+U7*4</f>
        <v>200</v>
      </c>
      <c r="H40" s="281"/>
      <c r="I40" s="517"/>
      <c r="J40" s="198">
        <v>12</v>
      </c>
      <c r="K40" s="394" t="str">
        <f t="shared" si="17"/>
        <v>Very Rare</v>
      </c>
      <c r="L40" s="395">
        <f t="shared" si="18"/>
        <v>400</v>
      </c>
      <c r="M40" s="281"/>
      <c r="N40" s="486" t="s">
        <v>48</v>
      </c>
      <c r="O40" s="198">
        <v>11</v>
      </c>
      <c r="P40" s="459" t="s">
        <v>48</v>
      </c>
      <c r="Q40" s="281"/>
      <c r="R40" s="233">
        <v>1</v>
      </c>
      <c r="S40" s="420" t="str">
        <f>+S8</f>
        <v>Dream Dust</v>
      </c>
      <c r="T40" s="394" t="str">
        <f t="shared" si="19"/>
        <v>Very Rare</v>
      </c>
      <c r="U40" s="395">
        <f>+U8</f>
        <v>200</v>
      </c>
    </row>
    <row r="41" spans="2:21" s="5" customFormat="1" ht="18" customHeight="1" x14ac:dyDescent="0.25">
      <c r="B41" s="76" t="s">
        <v>324</v>
      </c>
      <c r="C41" s="77"/>
      <c r="D41" s="82"/>
      <c r="E41" s="83"/>
      <c r="F41" s="82"/>
      <c r="G41" s="155"/>
      <c r="H41" s="281"/>
      <c r="I41" s="160"/>
      <c r="J41" s="20"/>
      <c r="K41" s="19"/>
      <c r="L41" s="223"/>
      <c r="M41" s="281"/>
      <c r="N41" s="226"/>
      <c r="O41" s="166"/>
      <c r="P41" s="159"/>
      <c r="Q41" s="281"/>
      <c r="R41" s="161"/>
      <c r="S41" s="21"/>
      <c r="T41" s="19"/>
      <c r="U41" s="273"/>
    </row>
    <row r="42" spans="2:21" ht="18" customHeight="1" x14ac:dyDescent="0.25">
      <c r="B42" s="228">
        <v>1</v>
      </c>
      <c r="C42" s="171" t="s">
        <v>711</v>
      </c>
      <c r="D42" s="229"/>
      <c r="E42" s="463" t="s">
        <v>309</v>
      </c>
      <c r="F42" s="252" t="s">
        <v>316</v>
      </c>
      <c r="G42" s="466" t="s">
        <v>48</v>
      </c>
      <c r="H42" s="281"/>
      <c r="I42" s="513" t="s">
        <v>126</v>
      </c>
      <c r="J42" s="191">
        <v>5</v>
      </c>
      <c r="K42" s="411" t="str">
        <f>+K6</f>
        <v>Uncommon</v>
      </c>
      <c r="L42" s="412">
        <f>4*U42</f>
        <v>400</v>
      </c>
      <c r="M42" s="281"/>
      <c r="N42" s="484" t="s">
        <v>48</v>
      </c>
      <c r="O42" s="191">
        <v>9</v>
      </c>
      <c r="P42" s="457" t="s">
        <v>48</v>
      </c>
      <c r="Q42" s="281"/>
      <c r="R42" s="228">
        <v>8</v>
      </c>
      <c r="S42" s="418" t="str">
        <f>+S6</f>
        <v>Volatile Dust</v>
      </c>
      <c r="T42" s="411" t="str">
        <f>+T6</f>
        <v>Uncommon</v>
      </c>
      <c r="U42" s="412">
        <f>+U6*R42</f>
        <v>100</v>
      </c>
    </row>
    <row r="43" spans="2:21" ht="18" customHeight="1" x14ac:dyDescent="0.25">
      <c r="B43" s="230">
        <v>1</v>
      </c>
      <c r="C43" s="177" t="s">
        <v>712</v>
      </c>
      <c r="D43" s="231"/>
      <c r="E43" s="464" t="s">
        <v>83</v>
      </c>
      <c r="F43" s="253" t="s">
        <v>316</v>
      </c>
      <c r="G43" s="467" t="s">
        <v>48</v>
      </c>
      <c r="H43" s="281"/>
      <c r="I43" s="514" t="s">
        <v>126</v>
      </c>
      <c r="J43" s="195">
        <v>5</v>
      </c>
      <c r="K43" s="391" t="str">
        <f>+K12</f>
        <v>Uncommon</v>
      </c>
      <c r="L43" s="392">
        <f>4*U43</f>
        <v>2000</v>
      </c>
      <c r="M43" s="281"/>
      <c r="N43" s="485" t="s">
        <v>48</v>
      </c>
      <c r="O43" s="195">
        <v>9</v>
      </c>
      <c r="P43" s="458" t="s">
        <v>48</v>
      </c>
      <c r="Q43" s="281"/>
      <c r="R43" s="230">
        <v>1</v>
      </c>
      <c r="S43" s="419" t="str">
        <f>+S12</f>
        <v>Illusion Crystal</v>
      </c>
      <c r="T43" s="391" t="str">
        <f>+T12</f>
        <v>Uncommon</v>
      </c>
      <c r="U43" s="392">
        <f>+U12*R43</f>
        <v>500</v>
      </c>
    </row>
    <row r="44" spans="2:21" ht="18" customHeight="1" x14ac:dyDescent="0.25">
      <c r="B44" s="230">
        <v>1</v>
      </c>
      <c r="C44" s="177" t="s">
        <v>713</v>
      </c>
      <c r="D44" s="231"/>
      <c r="E44" s="464" t="s">
        <v>310</v>
      </c>
      <c r="F44" s="253" t="s">
        <v>316</v>
      </c>
      <c r="G44" s="467" t="s">
        <v>48</v>
      </c>
      <c r="I44" s="514" t="s">
        <v>126</v>
      </c>
      <c r="J44" s="195">
        <v>7</v>
      </c>
      <c r="K44" s="391" t="str">
        <f>+K13</f>
        <v>Rare</v>
      </c>
      <c r="L44" s="392">
        <f>4*U44</f>
        <v>8000</v>
      </c>
      <c r="N44" s="485" t="s">
        <v>48</v>
      </c>
      <c r="O44" s="195">
        <v>9</v>
      </c>
      <c r="P44" s="458" t="s">
        <v>48</v>
      </c>
      <c r="R44" s="230">
        <v>1</v>
      </c>
      <c r="S44" s="419" t="str">
        <f>+S13</f>
        <v>Spirit Crystal</v>
      </c>
      <c r="T44" s="391" t="str">
        <f>+T13</f>
        <v>Rare</v>
      </c>
      <c r="U44" s="392">
        <f>+U13*R44</f>
        <v>2000</v>
      </c>
    </row>
    <row r="45" spans="2:21" ht="18" customHeight="1" x14ac:dyDescent="0.25">
      <c r="B45" s="230">
        <v>1</v>
      </c>
      <c r="C45" s="177" t="s">
        <v>714</v>
      </c>
      <c r="D45" s="231"/>
      <c r="E45" s="464" t="s">
        <v>311</v>
      </c>
      <c r="F45" s="253" t="s">
        <v>316</v>
      </c>
      <c r="G45" s="467" t="s">
        <v>48</v>
      </c>
      <c r="I45" s="516"/>
      <c r="J45" s="195">
        <v>12</v>
      </c>
      <c r="K45" s="391" t="str">
        <f>+K10</f>
        <v>Very Rare</v>
      </c>
      <c r="L45" s="392">
        <f>4*U45</f>
        <v>12000</v>
      </c>
      <c r="N45" s="485" t="s">
        <v>48</v>
      </c>
      <c r="O45" s="195">
        <v>11</v>
      </c>
      <c r="P45" s="458" t="s">
        <v>48</v>
      </c>
      <c r="R45" s="230">
        <v>1</v>
      </c>
      <c r="S45" s="419" t="str">
        <f>+S10</f>
        <v>Chaos Shard</v>
      </c>
      <c r="T45" s="391" t="str">
        <f>+T10</f>
        <v>Very Rare</v>
      </c>
      <c r="U45" s="392">
        <f>+U10*R45</f>
        <v>3000</v>
      </c>
    </row>
    <row r="46" spans="2:21" ht="18" customHeight="1" x14ac:dyDescent="0.25">
      <c r="B46" s="233">
        <v>1</v>
      </c>
      <c r="C46" s="184" t="s">
        <v>715</v>
      </c>
      <c r="D46" s="234"/>
      <c r="E46" s="465" t="s">
        <v>312</v>
      </c>
      <c r="F46" s="254" t="s">
        <v>316</v>
      </c>
      <c r="G46" s="468" t="s">
        <v>48</v>
      </c>
      <c r="I46" s="517"/>
      <c r="J46" s="198">
        <v>15</v>
      </c>
      <c r="K46" s="394" t="str">
        <f>+K11</f>
        <v>Legendary</v>
      </c>
      <c r="L46" s="395">
        <f>4*U46</f>
        <v>48000</v>
      </c>
      <c r="N46" s="486" t="s">
        <v>48</v>
      </c>
      <c r="O46" s="198">
        <v>11</v>
      </c>
      <c r="P46" s="459" t="s">
        <v>48</v>
      </c>
      <c r="R46" s="233">
        <v>1</v>
      </c>
      <c r="S46" s="420" t="str">
        <f>+S11</f>
        <v>Void Shard</v>
      </c>
      <c r="T46" s="394" t="str">
        <f>+T11</f>
        <v>Legendary</v>
      </c>
      <c r="U46" s="395">
        <f>+U11*R46</f>
        <v>12000</v>
      </c>
    </row>
    <row r="47" spans="2:21" s="5" customFormat="1" ht="18" customHeight="1" x14ac:dyDescent="0.25">
      <c r="B47" s="76" t="s">
        <v>307</v>
      </c>
      <c r="C47" s="77"/>
      <c r="D47" s="82"/>
      <c r="E47" s="83"/>
      <c r="F47" s="82"/>
      <c r="G47" s="155"/>
      <c r="H47" s="1"/>
      <c r="I47" s="160"/>
      <c r="J47" s="20"/>
      <c r="K47" s="19"/>
      <c r="L47" s="223"/>
      <c r="M47" s="1"/>
      <c r="N47" s="226"/>
      <c r="O47" s="166"/>
      <c r="P47" s="159"/>
      <c r="Q47" s="1"/>
      <c r="R47" s="161"/>
      <c r="S47" s="21"/>
      <c r="T47" s="19"/>
      <c r="U47" s="273"/>
    </row>
    <row r="48" spans="2:21" ht="18" customHeight="1" x14ac:dyDescent="0.25">
      <c r="B48" s="228">
        <v>1</v>
      </c>
      <c r="C48" s="171" t="s">
        <v>716</v>
      </c>
      <c r="D48" s="229"/>
      <c r="E48" s="173" t="s">
        <v>83</v>
      </c>
      <c r="F48" s="252" t="s">
        <v>316</v>
      </c>
      <c r="G48" s="466" t="s">
        <v>48</v>
      </c>
      <c r="I48" s="513" t="s">
        <v>126</v>
      </c>
      <c r="J48" s="191">
        <v>5</v>
      </c>
      <c r="K48" s="411" t="str">
        <f t="shared" ref="K48" si="20">+K12</f>
        <v>Uncommon</v>
      </c>
      <c r="L48" s="412">
        <f>4*U48</f>
        <v>4000</v>
      </c>
      <c r="N48" s="484" t="s">
        <v>48</v>
      </c>
      <c r="O48" s="191">
        <v>9</v>
      </c>
      <c r="P48" s="457" t="s">
        <v>48</v>
      </c>
      <c r="R48" s="228">
        <v>2</v>
      </c>
      <c r="S48" s="418" t="str">
        <f>+S12</f>
        <v>Illusion Crystal</v>
      </c>
      <c r="T48" s="411" t="str">
        <f t="shared" ref="T48" si="21">+T12</f>
        <v>Uncommon</v>
      </c>
      <c r="U48" s="412">
        <f>+U12*R48</f>
        <v>1000</v>
      </c>
    </row>
    <row r="49" spans="2:21" ht="18" customHeight="1" x14ac:dyDescent="0.25">
      <c r="B49" s="230">
        <v>1</v>
      </c>
      <c r="C49" s="177" t="s">
        <v>717</v>
      </c>
      <c r="D49" s="231"/>
      <c r="E49" s="179" t="s">
        <v>84</v>
      </c>
      <c r="F49" s="253" t="s">
        <v>316</v>
      </c>
      <c r="G49" s="467" t="s">
        <v>48</v>
      </c>
      <c r="I49" s="514" t="s">
        <v>126</v>
      </c>
      <c r="J49" s="195">
        <v>7</v>
      </c>
      <c r="K49" s="391" t="str">
        <f>+K9</f>
        <v>Rare</v>
      </c>
      <c r="L49" s="392">
        <f>4*U49</f>
        <v>6000</v>
      </c>
      <c r="N49" s="485" t="s">
        <v>48</v>
      </c>
      <c r="O49" s="195">
        <v>9</v>
      </c>
      <c r="P49" s="458" t="s">
        <v>48</v>
      </c>
      <c r="R49" s="230">
        <v>2</v>
      </c>
      <c r="S49" s="419" t="str">
        <f t="shared" ref="S49:T51" si="22">+S9</f>
        <v xml:space="preserve">Hypnotic Shard </v>
      </c>
      <c r="T49" s="391" t="str">
        <f t="shared" si="22"/>
        <v>Rare</v>
      </c>
      <c r="U49" s="392">
        <f>+U9*R49</f>
        <v>1500</v>
      </c>
    </row>
    <row r="50" spans="2:21" ht="18" customHeight="1" x14ac:dyDescent="0.25">
      <c r="B50" s="230">
        <v>1</v>
      </c>
      <c r="C50" s="177" t="s">
        <v>718</v>
      </c>
      <c r="D50" s="231"/>
      <c r="E50" s="179" t="s">
        <v>85</v>
      </c>
      <c r="F50" s="253" t="s">
        <v>316</v>
      </c>
      <c r="G50" s="467" t="s">
        <v>48</v>
      </c>
      <c r="I50" s="518"/>
      <c r="J50" s="195">
        <v>12</v>
      </c>
      <c r="K50" s="391" t="str">
        <f>+K10</f>
        <v>Very Rare</v>
      </c>
      <c r="L50" s="392">
        <f>4*U50</f>
        <v>24000</v>
      </c>
      <c r="N50" s="485" t="s">
        <v>48</v>
      </c>
      <c r="O50" s="195">
        <v>11</v>
      </c>
      <c r="P50" s="458" t="s">
        <v>48</v>
      </c>
      <c r="R50" s="230">
        <v>2</v>
      </c>
      <c r="S50" s="419" t="str">
        <f t="shared" si="22"/>
        <v>Chaos Shard</v>
      </c>
      <c r="T50" s="391" t="str">
        <f t="shared" si="22"/>
        <v>Very Rare</v>
      </c>
      <c r="U50" s="392">
        <f>+U10*R50</f>
        <v>6000</v>
      </c>
    </row>
    <row r="51" spans="2:21" ht="18" customHeight="1" x14ac:dyDescent="0.25">
      <c r="B51" s="233">
        <v>1</v>
      </c>
      <c r="C51" s="184" t="s">
        <v>719</v>
      </c>
      <c r="D51" s="234"/>
      <c r="E51" s="186" t="s">
        <v>86</v>
      </c>
      <c r="F51" s="254" t="s">
        <v>316</v>
      </c>
      <c r="G51" s="468" t="s">
        <v>48</v>
      </c>
      <c r="I51" s="519"/>
      <c r="J51" s="198">
        <v>15</v>
      </c>
      <c r="K51" s="394" t="str">
        <f>+K11</f>
        <v>Legendary</v>
      </c>
      <c r="L51" s="395">
        <f>4*U51</f>
        <v>96000</v>
      </c>
      <c r="N51" s="486" t="s">
        <v>48</v>
      </c>
      <c r="O51" s="198">
        <v>11</v>
      </c>
      <c r="P51" s="459" t="s">
        <v>48</v>
      </c>
      <c r="R51" s="233">
        <v>2</v>
      </c>
      <c r="S51" s="420" t="str">
        <f t="shared" si="22"/>
        <v>Void Shard</v>
      </c>
      <c r="T51" s="394" t="str">
        <f t="shared" si="22"/>
        <v>Legendary</v>
      </c>
      <c r="U51" s="395">
        <f>+U11*R51</f>
        <v>24000</v>
      </c>
    </row>
    <row r="52" spans="2:21" s="47" customFormat="1" ht="18" customHeight="1" x14ac:dyDescent="0.25">
      <c r="B52" s="76" t="s">
        <v>514</v>
      </c>
      <c r="C52" s="77"/>
      <c r="D52" s="78"/>
      <c r="E52" s="79"/>
      <c r="F52" s="78"/>
      <c r="G52" s="144"/>
      <c r="H52" s="1"/>
      <c r="I52" s="160"/>
      <c r="J52" s="77"/>
      <c r="K52" s="44"/>
      <c r="L52" s="224"/>
      <c r="M52" s="1"/>
      <c r="N52" s="227"/>
      <c r="O52" s="167"/>
      <c r="P52" s="131"/>
      <c r="Q52" s="1"/>
      <c r="R52" s="147"/>
      <c r="S52" s="46" t="s">
        <v>513</v>
      </c>
      <c r="T52" s="44"/>
      <c r="U52" s="216"/>
    </row>
    <row r="53" spans="2:21" s="5" customFormat="1" ht="18" customHeight="1" x14ac:dyDescent="0.25">
      <c r="B53" s="170">
        <v>1</v>
      </c>
      <c r="C53" s="171" t="s">
        <v>433</v>
      </c>
      <c r="D53" s="172" t="s">
        <v>412</v>
      </c>
      <c r="E53" s="173" t="s">
        <v>83</v>
      </c>
      <c r="F53" s="171" t="s">
        <v>397</v>
      </c>
      <c r="G53" s="412">
        <f t="shared" ref="G53:G62" si="23">2*N53</f>
        <v>40</v>
      </c>
      <c r="H53" s="1"/>
      <c r="I53" s="513" t="s">
        <v>126</v>
      </c>
      <c r="J53" s="191">
        <v>1</v>
      </c>
      <c r="K53" s="411" t="str">
        <f t="shared" ref="K53:K62" si="24">+E53</f>
        <v>Uncommon</v>
      </c>
      <c r="L53" s="412">
        <f t="shared" ref="L53:L62" si="25">2*U53</f>
        <v>20</v>
      </c>
      <c r="M53" s="1"/>
      <c r="N53" s="426">
        <f>2*U53</f>
        <v>20</v>
      </c>
      <c r="O53" s="191">
        <v>8</v>
      </c>
      <c r="P53" s="439">
        <f t="shared" ref="P53:P62" si="26">+G53/50</f>
        <v>0.8</v>
      </c>
      <c r="Q53" s="1"/>
      <c r="R53" s="170">
        <v>1</v>
      </c>
      <c r="S53" s="418" t="str">
        <f>+'Roll Tables'!C13</f>
        <v>Obsidian</v>
      </c>
      <c r="T53" s="411" t="str">
        <f>+'Roll Tables'!D13</f>
        <v>Common</v>
      </c>
      <c r="U53" s="412">
        <f>+'Roll Tables'!F13</f>
        <v>10</v>
      </c>
    </row>
    <row r="54" spans="2:21" s="5" customFormat="1" ht="18" customHeight="1" x14ac:dyDescent="0.25">
      <c r="B54" s="176">
        <v>1</v>
      </c>
      <c r="C54" s="177" t="s">
        <v>434</v>
      </c>
      <c r="D54" s="178" t="s">
        <v>412</v>
      </c>
      <c r="E54" s="179" t="s">
        <v>83</v>
      </c>
      <c r="F54" s="177" t="s">
        <v>397</v>
      </c>
      <c r="G54" s="392">
        <f t="shared" si="23"/>
        <v>40</v>
      </c>
      <c r="H54" s="1"/>
      <c r="I54" s="514" t="s">
        <v>126</v>
      </c>
      <c r="J54" s="195">
        <v>1</v>
      </c>
      <c r="K54" s="391" t="str">
        <f t="shared" si="24"/>
        <v>Uncommon</v>
      </c>
      <c r="L54" s="392">
        <f t="shared" si="25"/>
        <v>20</v>
      </c>
      <c r="M54" s="1"/>
      <c r="N54" s="427">
        <v>20</v>
      </c>
      <c r="O54" s="195">
        <v>8</v>
      </c>
      <c r="P54" s="440">
        <f t="shared" si="26"/>
        <v>0.8</v>
      </c>
      <c r="Q54" s="1"/>
      <c r="R54" s="176">
        <v>1</v>
      </c>
      <c r="S54" s="419" t="str">
        <f>+'Roll Tables'!C10</f>
        <v>Lapis Lazuli</v>
      </c>
      <c r="T54" s="391" t="str">
        <f>+'Roll Tables'!D10</f>
        <v>Common</v>
      </c>
      <c r="U54" s="392">
        <f>+'Roll Tables'!F10</f>
        <v>10</v>
      </c>
    </row>
    <row r="55" spans="2:21" s="5" customFormat="1" ht="18" customHeight="1" x14ac:dyDescent="0.25">
      <c r="B55" s="176">
        <v>1</v>
      </c>
      <c r="C55" s="177" t="s">
        <v>435</v>
      </c>
      <c r="D55" s="178" t="s">
        <v>412</v>
      </c>
      <c r="E55" s="179" t="s">
        <v>84</v>
      </c>
      <c r="F55" s="177" t="s">
        <v>397</v>
      </c>
      <c r="G55" s="392">
        <f t="shared" si="23"/>
        <v>40</v>
      </c>
      <c r="H55" s="1"/>
      <c r="I55" s="514" t="s">
        <v>126</v>
      </c>
      <c r="J55" s="195">
        <v>3</v>
      </c>
      <c r="K55" s="391" t="str">
        <f t="shared" si="24"/>
        <v>Rare</v>
      </c>
      <c r="L55" s="392">
        <f t="shared" si="25"/>
        <v>100</v>
      </c>
      <c r="M55" s="1"/>
      <c r="N55" s="427">
        <v>20</v>
      </c>
      <c r="O55" s="195">
        <v>8</v>
      </c>
      <c r="P55" s="440">
        <f t="shared" si="26"/>
        <v>0.8</v>
      </c>
      <c r="Q55" s="1"/>
      <c r="R55" s="176">
        <v>1</v>
      </c>
      <c r="S55" s="419" t="str">
        <f>+'Roll Tables'!C27</f>
        <v>Quartz</v>
      </c>
      <c r="T55" s="391" t="str">
        <f>+'Roll Tables'!D27</f>
        <v>Uncommon</v>
      </c>
      <c r="U55" s="392">
        <f>+'Roll Tables'!F27</f>
        <v>50</v>
      </c>
    </row>
    <row r="56" spans="2:21" s="5" customFormat="1" ht="18" customHeight="1" x14ac:dyDescent="0.25">
      <c r="B56" s="176">
        <v>1</v>
      </c>
      <c r="C56" s="177" t="s">
        <v>436</v>
      </c>
      <c r="D56" s="178" t="s">
        <v>412</v>
      </c>
      <c r="E56" s="179" t="s">
        <v>84</v>
      </c>
      <c r="F56" s="177" t="s">
        <v>397</v>
      </c>
      <c r="G56" s="392">
        <f t="shared" si="23"/>
        <v>40</v>
      </c>
      <c r="H56" s="1"/>
      <c r="I56" s="514" t="s">
        <v>126</v>
      </c>
      <c r="J56" s="195">
        <v>5</v>
      </c>
      <c r="K56" s="391" t="str">
        <f t="shared" si="24"/>
        <v>Rare</v>
      </c>
      <c r="L56" s="392">
        <f t="shared" si="25"/>
        <v>100</v>
      </c>
      <c r="M56" s="1"/>
      <c r="N56" s="427">
        <v>20</v>
      </c>
      <c r="O56" s="195">
        <v>9</v>
      </c>
      <c r="P56" s="440">
        <f t="shared" si="26"/>
        <v>0.8</v>
      </c>
      <c r="Q56" s="1"/>
      <c r="R56" s="176">
        <v>1</v>
      </c>
      <c r="S56" s="419" t="str">
        <f>+'Roll Tables'!C20</f>
        <v>Bloodstone</v>
      </c>
      <c r="T56" s="391" t="str">
        <f>+'Roll Tables'!D20</f>
        <v>Uncommon</v>
      </c>
      <c r="U56" s="392">
        <f>+'Roll Tables'!F20</f>
        <v>50</v>
      </c>
    </row>
    <row r="57" spans="2:21" s="5" customFormat="1" ht="18" customHeight="1" x14ac:dyDescent="0.25">
      <c r="B57" s="176">
        <v>1</v>
      </c>
      <c r="C57" s="177" t="s">
        <v>437</v>
      </c>
      <c r="D57" s="178" t="s">
        <v>412</v>
      </c>
      <c r="E57" s="179" t="s">
        <v>85</v>
      </c>
      <c r="F57" s="177" t="s">
        <v>397</v>
      </c>
      <c r="G57" s="392">
        <f t="shared" si="23"/>
        <v>40</v>
      </c>
      <c r="H57" s="1"/>
      <c r="I57" s="514" t="s">
        <v>126</v>
      </c>
      <c r="J57" s="195">
        <v>7</v>
      </c>
      <c r="K57" s="391" t="str">
        <f t="shared" si="24"/>
        <v>Very Rare</v>
      </c>
      <c r="L57" s="392">
        <f t="shared" si="25"/>
        <v>200</v>
      </c>
      <c r="M57" s="1"/>
      <c r="N57" s="427">
        <v>20</v>
      </c>
      <c r="O57" s="195">
        <v>9</v>
      </c>
      <c r="P57" s="440">
        <f t="shared" si="26"/>
        <v>0.8</v>
      </c>
      <c r="Q57" s="1"/>
      <c r="R57" s="176">
        <v>1</v>
      </c>
      <c r="S57" s="419" t="str">
        <f>+'Roll Tables'!C34</f>
        <v>Amber</v>
      </c>
      <c r="T57" s="391" t="str">
        <f>+'Roll Tables'!D34</f>
        <v>Uncommon</v>
      </c>
      <c r="U57" s="392">
        <f>+'Roll Tables'!F34</f>
        <v>100</v>
      </c>
    </row>
    <row r="58" spans="2:21" s="5" customFormat="1" ht="18" customHeight="1" x14ac:dyDescent="0.25">
      <c r="B58" s="176">
        <v>1</v>
      </c>
      <c r="C58" s="177" t="s">
        <v>438</v>
      </c>
      <c r="D58" s="178" t="s">
        <v>412</v>
      </c>
      <c r="E58" s="179" t="s">
        <v>85</v>
      </c>
      <c r="F58" s="177" t="s">
        <v>397</v>
      </c>
      <c r="G58" s="392">
        <f t="shared" si="23"/>
        <v>40</v>
      </c>
      <c r="H58" s="1"/>
      <c r="I58" s="516"/>
      <c r="J58" s="195">
        <v>9</v>
      </c>
      <c r="K58" s="391" t="str">
        <f t="shared" si="24"/>
        <v>Very Rare</v>
      </c>
      <c r="L58" s="392">
        <f t="shared" si="25"/>
        <v>200</v>
      </c>
      <c r="M58" s="1"/>
      <c r="N58" s="427">
        <v>20</v>
      </c>
      <c r="O58" s="195">
        <v>10</v>
      </c>
      <c r="P58" s="440">
        <f t="shared" si="26"/>
        <v>0.8</v>
      </c>
      <c r="Q58" s="1"/>
      <c r="R58" s="176">
        <v>1</v>
      </c>
      <c r="S58" s="419" t="str">
        <f>+'Roll Tables'!C40</f>
        <v>Jade</v>
      </c>
      <c r="T58" s="391" t="str">
        <f>+'Roll Tables'!D40</f>
        <v>Uncommon</v>
      </c>
      <c r="U58" s="392">
        <f>+'Roll Tables'!F40</f>
        <v>100</v>
      </c>
    </row>
    <row r="59" spans="2:21" s="5" customFormat="1" ht="18" customHeight="1" x14ac:dyDescent="0.25">
      <c r="B59" s="176">
        <v>1</v>
      </c>
      <c r="C59" s="177" t="s">
        <v>439</v>
      </c>
      <c r="D59" s="178" t="s">
        <v>412</v>
      </c>
      <c r="E59" s="179" t="s">
        <v>85</v>
      </c>
      <c r="F59" s="177" t="s">
        <v>397</v>
      </c>
      <c r="G59" s="392">
        <f t="shared" si="23"/>
        <v>40</v>
      </c>
      <c r="H59" s="1"/>
      <c r="I59" s="516"/>
      <c r="J59" s="195">
        <v>11</v>
      </c>
      <c r="K59" s="391" t="str">
        <f t="shared" si="24"/>
        <v>Very Rare</v>
      </c>
      <c r="L59" s="392">
        <f t="shared" si="25"/>
        <v>1000</v>
      </c>
      <c r="M59" s="1"/>
      <c r="N59" s="427">
        <v>20</v>
      </c>
      <c r="O59" s="195">
        <v>11</v>
      </c>
      <c r="P59" s="440">
        <f t="shared" si="26"/>
        <v>0.8</v>
      </c>
      <c r="Q59" s="1"/>
      <c r="R59" s="176">
        <v>1</v>
      </c>
      <c r="S59" s="419" t="str">
        <f>+'Roll Tables'!C58</f>
        <v>Topaz</v>
      </c>
      <c r="T59" s="391" t="str">
        <f>+'Roll Tables'!D58</f>
        <v>Rare</v>
      </c>
      <c r="U59" s="392">
        <f>+'Roll Tables'!F58</f>
        <v>500</v>
      </c>
    </row>
    <row r="60" spans="2:21" s="5" customFormat="1" ht="18" customHeight="1" x14ac:dyDescent="0.25">
      <c r="B60" s="176">
        <v>1</v>
      </c>
      <c r="C60" s="177" t="s">
        <v>440</v>
      </c>
      <c r="D60" s="178" t="s">
        <v>412</v>
      </c>
      <c r="E60" s="179" t="s">
        <v>86</v>
      </c>
      <c r="F60" s="177" t="s">
        <v>397</v>
      </c>
      <c r="G60" s="392">
        <f t="shared" si="23"/>
        <v>40</v>
      </c>
      <c r="H60" s="1"/>
      <c r="I60" s="516"/>
      <c r="J60" s="195">
        <v>13</v>
      </c>
      <c r="K60" s="391" t="str">
        <f t="shared" si="24"/>
        <v>Legendary</v>
      </c>
      <c r="L60" s="392">
        <f t="shared" si="25"/>
        <v>2000</v>
      </c>
      <c r="M60" s="1"/>
      <c r="N60" s="427">
        <v>20</v>
      </c>
      <c r="O60" s="195">
        <v>11</v>
      </c>
      <c r="P60" s="440">
        <f t="shared" si="26"/>
        <v>0.8</v>
      </c>
      <c r="Q60" s="1"/>
      <c r="R60" s="176">
        <v>1</v>
      </c>
      <c r="S60" s="419" t="str">
        <f>+'Roll Tables'!C67</f>
        <v>Star Ruby</v>
      </c>
      <c r="T60" s="391" t="str">
        <f>+'Roll Tables'!D67</f>
        <v>Very Rare</v>
      </c>
      <c r="U60" s="392">
        <f>+'Roll Tables'!F67</f>
        <v>1000</v>
      </c>
    </row>
    <row r="61" spans="2:21" s="5" customFormat="1" ht="18" customHeight="1" x14ac:dyDescent="0.25">
      <c r="B61" s="176">
        <v>1</v>
      </c>
      <c r="C61" s="177" t="s">
        <v>441</v>
      </c>
      <c r="D61" s="178" t="s">
        <v>412</v>
      </c>
      <c r="E61" s="179" t="s">
        <v>86</v>
      </c>
      <c r="F61" s="177" t="s">
        <v>397</v>
      </c>
      <c r="G61" s="392">
        <f t="shared" si="23"/>
        <v>40</v>
      </c>
      <c r="H61" s="281"/>
      <c r="I61" s="516"/>
      <c r="J61" s="195">
        <v>15</v>
      </c>
      <c r="K61" s="391" t="str">
        <f t="shared" si="24"/>
        <v>Legendary</v>
      </c>
      <c r="L61" s="392">
        <f t="shared" si="25"/>
        <v>10000</v>
      </c>
      <c r="M61" s="281"/>
      <c r="N61" s="427">
        <v>20</v>
      </c>
      <c r="O61" s="195">
        <v>11</v>
      </c>
      <c r="P61" s="440">
        <f t="shared" si="26"/>
        <v>0.8</v>
      </c>
      <c r="Q61" s="281"/>
      <c r="R61" s="176">
        <v>1</v>
      </c>
      <c r="S61" s="419" t="str">
        <f>+'Roll Tables'!C76</f>
        <v>Ruby</v>
      </c>
      <c r="T61" s="391" t="str">
        <f>+'Roll Tables'!D76</f>
        <v>Legendary</v>
      </c>
      <c r="U61" s="392">
        <f>+'Roll Tables'!F76</f>
        <v>5000</v>
      </c>
    </row>
    <row r="62" spans="2:21" s="5" customFormat="1" ht="18" customHeight="1" x14ac:dyDescent="0.25">
      <c r="B62" s="183">
        <v>1</v>
      </c>
      <c r="C62" s="184" t="s">
        <v>442</v>
      </c>
      <c r="D62" s="185" t="s">
        <v>412</v>
      </c>
      <c r="E62" s="186" t="s">
        <v>86</v>
      </c>
      <c r="F62" s="184" t="s">
        <v>397</v>
      </c>
      <c r="G62" s="395">
        <f t="shared" si="23"/>
        <v>40</v>
      </c>
      <c r="H62" s="281"/>
      <c r="I62" s="517"/>
      <c r="J62" s="198">
        <v>17</v>
      </c>
      <c r="K62" s="394" t="str">
        <f t="shared" si="24"/>
        <v>Legendary</v>
      </c>
      <c r="L62" s="395">
        <f t="shared" si="25"/>
        <v>10000</v>
      </c>
      <c r="M62" s="281"/>
      <c r="N62" s="428">
        <v>20</v>
      </c>
      <c r="O62" s="198">
        <v>12</v>
      </c>
      <c r="P62" s="441">
        <f t="shared" si="26"/>
        <v>0.8</v>
      </c>
      <c r="Q62" s="281"/>
      <c r="R62" s="183">
        <v>1</v>
      </c>
      <c r="S62" s="420" t="str">
        <f>+'Roll Tables'!C74</f>
        <v>Diamond</v>
      </c>
      <c r="T62" s="394" t="str">
        <f>+'Roll Tables'!D74</f>
        <v>Legendary</v>
      </c>
      <c r="U62" s="395">
        <f>+'Roll Tables'!F74</f>
        <v>5000</v>
      </c>
    </row>
    <row r="63" spans="2:21" s="47" customFormat="1" ht="18" customHeight="1" x14ac:dyDescent="0.25">
      <c r="B63" s="76" t="s">
        <v>501</v>
      </c>
      <c r="C63" s="77"/>
      <c r="D63" s="78"/>
      <c r="E63" s="79"/>
      <c r="F63" s="78"/>
      <c r="G63" s="144"/>
      <c r="H63" s="1"/>
      <c r="I63" s="160"/>
      <c r="J63" s="77"/>
      <c r="K63" s="44"/>
      <c r="L63" s="224"/>
      <c r="M63" s="1"/>
      <c r="N63" s="227"/>
      <c r="O63" s="167"/>
      <c r="P63" s="131"/>
      <c r="Q63" s="1"/>
      <c r="R63" s="147"/>
      <c r="S63" s="46" t="s">
        <v>513</v>
      </c>
      <c r="T63" s="44"/>
      <c r="U63" s="216"/>
    </row>
    <row r="64" spans="2:21" s="5" customFormat="1" ht="18" customHeight="1" x14ac:dyDescent="0.25">
      <c r="B64" s="170">
        <v>1</v>
      </c>
      <c r="C64" s="171" t="s">
        <v>428</v>
      </c>
      <c r="D64" s="172" t="s">
        <v>412</v>
      </c>
      <c r="E64" s="173" t="s">
        <v>82</v>
      </c>
      <c r="F64" s="174" t="s">
        <v>429</v>
      </c>
      <c r="G64" s="412">
        <f>2*N64</f>
        <v>40</v>
      </c>
      <c r="H64" s="1"/>
      <c r="I64" s="513" t="s">
        <v>126</v>
      </c>
      <c r="J64" s="191">
        <v>3</v>
      </c>
      <c r="K64" s="411" t="str">
        <f>+'Roll Tables'!D6</f>
        <v>Common</v>
      </c>
      <c r="L64" s="412">
        <f>2*U64</f>
        <v>20</v>
      </c>
      <c r="M64" s="1"/>
      <c r="N64" s="426">
        <f>2*U64</f>
        <v>20</v>
      </c>
      <c r="O64" s="191">
        <v>8</v>
      </c>
      <c r="P64" s="439">
        <f t="shared" ref="P64:P71" si="27">+G64/50</f>
        <v>0.8</v>
      </c>
      <c r="Q64" s="1"/>
      <c r="R64" s="170">
        <v>1</v>
      </c>
      <c r="S64" s="418" t="str">
        <f>+'Roll Tables'!C6</f>
        <v>Banded Rudy</v>
      </c>
      <c r="T64" s="411" t="str">
        <f>+'Roll Tables'!D6</f>
        <v>Common</v>
      </c>
      <c r="U64" s="412">
        <f>+'Roll Tables'!F6</f>
        <v>10</v>
      </c>
    </row>
    <row r="65" spans="2:21" s="5" customFormat="1" ht="18" customHeight="1" x14ac:dyDescent="0.25">
      <c r="B65" s="176">
        <v>1</v>
      </c>
      <c r="C65" s="177" t="s">
        <v>421</v>
      </c>
      <c r="D65" s="178" t="s">
        <v>410</v>
      </c>
      <c r="E65" s="179" t="s">
        <v>83</v>
      </c>
      <c r="F65" s="180" t="s">
        <v>62</v>
      </c>
      <c r="G65" s="181">
        <v>960</v>
      </c>
      <c r="H65" s="1"/>
      <c r="I65" s="514"/>
      <c r="J65" s="195">
        <v>7</v>
      </c>
      <c r="K65" s="391" t="str">
        <f>+'Roll Tables'!D45</f>
        <v>Uncommon</v>
      </c>
      <c r="L65" s="392">
        <f t="shared" ref="L65:L70" si="28">+G65*2</f>
        <v>1920</v>
      </c>
      <c r="M65" s="1"/>
      <c r="N65" s="427">
        <f t="shared" ref="N65:N70" si="29">0.5*G65</f>
        <v>480</v>
      </c>
      <c r="O65" s="195">
        <v>9</v>
      </c>
      <c r="P65" s="440">
        <f t="shared" si="27"/>
        <v>19.2</v>
      </c>
      <c r="Q65" s="1"/>
      <c r="R65" s="176">
        <v>1</v>
      </c>
      <c r="S65" s="419" t="str">
        <f>+'Roll Tables'!C45</f>
        <v>Sapphire</v>
      </c>
      <c r="T65" s="391" t="str">
        <f>+'Roll Tables'!D45</f>
        <v>Uncommon</v>
      </c>
      <c r="U65" s="392">
        <f>+'Roll Tables'!F45</f>
        <v>432</v>
      </c>
    </row>
    <row r="66" spans="2:21" s="5" customFormat="1" ht="18" customHeight="1" x14ac:dyDescent="0.25">
      <c r="B66" s="176">
        <v>1</v>
      </c>
      <c r="C66" s="177" t="s">
        <v>422</v>
      </c>
      <c r="D66" s="178" t="s">
        <v>410</v>
      </c>
      <c r="E66" s="179" t="s">
        <v>83</v>
      </c>
      <c r="F66" s="180" t="s">
        <v>62</v>
      </c>
      <c r="G66" s="181">
        <v>960</v>
      </c>
      <c r="H66" s="1"/>
      <c r="I66" s="514"/>
      <c r="J66" s="195">
        <v>7</v>
      </c>
      <c r="K66" s="391" t="str">
        <f>+'Roll Tables'!D48</f>
        <v>Uncommon</v>
      </c>
      <c r="L66" s="392">
        <f t="shared" si="28"/>
        <v>1920</v>
      </c>
      <c r="M66" s="1"/>
      <c r="N66" s="427">
        <f t="shared" si="29"/>
        <v>480</v>
      </c>
      <c r="O66" s="195">
        <v>9</v>
      </c>
      <c r="P66" s="440">
        <f t="shared" si="27"/>
        <v>19.2</v>
      </c>
      <c r="Q66" s="1"/>
      <c r="R66" s="176">
        <v>1</v>
      </c>
      <c r="S66" s="419" t="str">
        <f>+'Roll Tables'!C48</f>
        <v>Blue Diamond</v>
      </c>
      <c r="T66" s="391" t="str">
        <f>+'Roll Tables'!D48</f>
        <v>Uncommon</v>
      </c>
      <c r="U66" s="392">
        <f>+'Roll Tables'!F48</f>
        <v>432</v>
      </c>
    </row>
    <row r="67" spans="2:21" s="5" customFormat="1" ht="18" customHeight="1" x14ac:dyDescent="0.25">
      <c r="B67" s="176">
        <v>1</v>
      </c>
      <c r="C67" s="177" t="s">
        <v>423</v>
      </c>
      <c r="D67" s="178" t="s">
        <v>410</v>
      </c>
      <c r="E67" s="179" t="s">
        <v>83</v>
      </c>
      <c r="F67" s="180" t="s">
        <v>62</v>
      </c>
      <c r="G67" s="181">
        <v>960</v>
      </c>
      <c r="H67" s="1"/>
      <c r="I67" s="514"/>
      <c r="J67" s="195">
        <v>7</v>
      </c>
      <c r="K67" s="391" t="str">
        <f>+'Roll Tables'!D44</f>
        <v>Uncommon</v>
      </c>
      <c r="L67" s="392">
        <f t="shared" si="28"/>
        <v>1920</v>
      </c>
      <c r="M67" s="1"/>
      <c r="N67" s="427">
        <f t="shared" si="29"/>
        <v>480</v>
      </c>
      <c r="O67" s="195">
        <v>9</v>
      </c>
      <c r="P67" s="440">
        <f t="shared" si="27"/>
        <v>19.2</v>
      </c>
      <c r="Q67" s="1"/>
      <c r="R67" s="176">
        <v>1</v>
      </c>
      <c r="S67" s="419" t="str">
        <f>+'Roll Tables'!C44</f>
        <v>Red Corundum</v>
      </c>
      <c r="T67" s="391" t="str">
        <f>+'Roll Tables'!D44</f>
        <v>Uncommon</v>
      </c>
      <c r="U67" s="392">
        <f>+'Roll Tables'!F44</f>
        <v>432</v>
      </c>
    </row>
    <row r="68" spans="2:21" s="5" customFormat="1" ht="18" customHeight="1" x14ac:dyDescent="0.25">
      <c r="B68" s="176">
        <v>1</v>
      </c>
      <c r="C68" s="177" t="s">
        <v>424</v>
      </c>
      <c r="D68" s="178" t="s">
        <v>410</v>
      </c>
      <c r="E68" s="179" t="s">
        <v>83</v>
      </c>
      <c r="F68" s="180" t="s">
        <v>62</v>
      </c>
      <c r="G68" s="181">
        <v>960</v>
      </c>
      <c r="H68" s="1"/>
      <c r="I68" s="514"/>
      <c r="J68" s="195">
        <v>7</v>
      </c>
      <c r="K68" s="391" t="str">
        <f>+'Roll Tables'!D42</f>
        <v>Uncommon</v>
      </c>
      <c r="L68" s="392">
        <f t="shared" si="28"/>
        <v>1920</v>
      </c>
      <c r="M68" s="1"/>
      <c r="N68" s="427">
        <f t="shared" si="29"/>
        <v>480</v>
      </c>
      <c r="O68" s="195">
        <v>9</v>
      </c>
      <c r="P68" s="440">
        <f t="shared" si="27"/>
        <v>19.2</v>
      </c>
      <c r="Q68" s="1"/>
      <c r="R68" s="176">
        <v>1</v>
      </c>
      <c r="S68" s="419" t="str">
        <f>+'Roll Tables'!C42</f>
        <v>Pale Emerald</v>
      </c>
      <c r="T68" s="391" t="str">
        <f>+'Roll Tables'!D42</f>
        <v>Uncommon</v>
      </c>
      <c r="U68" s="392">
        <f>+'Roll Tables'!F42</f>
        <v>432</v>
      </c>
    </row>
    <row r="69" spans="2:21" s="5" customFormat="1" ht="18" customHeight="1" x14ac:dyDescent="0.25">
      <c r="B69" s="176">
        <v>1</v>
      </c>
      <c r="C69" s="177" t="s">
        <v>383</v>
      </c>
      <c r="D69" s="178" t="s">
        <v>516</v>
      </c>
      <c r="E69" s="179" t="s">
        <v>83</v>
      </c>
      <c r="F69" s="180" t="s">
        <v>62</v>
      </c>
      <c r="G69" s="181">
        <v>5000</v>
      </c>
      <c r="H69" s="1"/>
      <c r="I69" s="514"/>
      <c r="J69" s="195">
        <v>7</v>
      </c>
      <c r="K69" s="391" t="str">
        <f>+'Roll Tables'!D36</f>
        <v>Uncommon</v>
      </c>
      <c r="L69" s="392">
        <f t="shared" si="28"/>
        <v>10000</v>
      </c>
      <c r="M69" s="1"/>
      <c r="N69" s="427">
        <f t="shared" si="29"/>
        <v>2500</v>
      </c>
      <c r="O69" s="195">
        <v>9</v>
      </c>
      <c r="P69" s="440">
        <f t="shared" si="27"/>
        <v>100</v>
      </c>
      <c r="Q69" s="1"/>
      <c r="R69" s="176">
        <v>1</v>
      </c>
      <c r="S69" s="419" t="str">
        <f>+'Roll Tables'!C36</f>
        <v>Purple Pearl</v>
      </c>
      <c r="T69" s="391" t="str">
        <f>+'Roll Tables'!D36</f>
        <v>Uncommon</v>
      </c>
      <c r="U69" s="392">
        <f>+'Roll Tables'!F36</f>
        <v>2250</v>
      </c>
    </row>
    <row r="70" spans="2:21" s="5" customFormat="1" ht="18" customHeight="1" x14ac:dyDescent="0.25">
      <c r="B70" s="176">
        <v>1</v>
      </c>
      <c r="C70" s="177" t="s">
        <v>384</v>
      </c>
      <c r="D70" s="178" t="s">
        <v>411</v>
      </c>
      <c r="E70" s="179" t="s">
        <v>84</v>
      </c>
      <c r="F70" s="180" t="s">
        <v>62</v>
      </c>
      <c r="G70" s="181">
        <v>5000</v>
      </c>
      <c r="H70" s="1"/>
      <c r="I70" s="516"/>
      <c r="J70" s="195">
        <v>12</v>
      </c>
      <c r="K70" s="391" t="str">
        <f>+'Roll Tables'!D55</f>
        <v>Rare</v>
      </c>
      <c r="L70" s="392">
        <f t="shared" si="28"/>
        <v>10000</v>
      </c>
      <c r="M70" s="1"/>
      <c r="N70" s="427">
        <f t="shared" si="29"/>
        <v>2500</v>
      </c>
      <c r="O70" s="195">
        <v>11</v>
      </c>
      <c r="P70" s="440">
        <f t="shared" si="27"/>
        <v>100</v>
      </c>
      <c r="Q70" s="1"/>
      <c r="R70" s="176">
        <v>1</v>
      </c>
      <c r="S70" s="419" t="str">
        <f>+'Roll Tables'!C55</f>
        <v>Black Spinel</v>
      </c>
      <c r="T70" s="391" t="str">
        <f>+'Roll Tables'!D55</f>
        <v>Rare</v>
      </c>
      <c r="U70" s="392">
        <f>+'Roll Tables'!F55</f>
        <v>2250</v>
      </c>
    </row>
    <row r="71" spans="2:21" s="5" customFormat="1" ht="18" customHeight="1" x14ac:dyDescent="0.25">
      <c r="B71" s="183">
        <v>1</v>
      </c>
      <c r="C71" s="184" t="s">
        <v>395</v>
      </c>
      <c r="D71" s="185" t="s">
        <v>412</v>
      </c>
      <c r="E71" s="186" t="s">
        <v>86</v>
      </c>
      <c r="F71" s="187" t="s">
        <v>430</v>
      </c>
      <c r="G71" s="395">
        <f>2*N71</f>
        <v>20000</v>
      </c>
      <c r="H71" s="1"/>
      <c r="I71" s="517"/>
      <c r="J71" s="198">
        <v>19</v>
      </c>
      <c r="K71" s="394" t="str">
        <f>+'Roll Tables'!D76</f>
        <v>Legendary</v>
      </c>
      <c r="L71" s="395">
        <f>2*U71</f>
        <v>10000</v>
      </c>
      <c r="M71" s="1"/>
      <c r="N71" s="428">
        <f>2*U71</f>
        <v>10000</v>
      </c>
      <c r="O71" s="198">
        <v>12</v>
      </c>
      <c r="P71" s="441">
        <f t="shared" si="27"/>
        <v>400</v>
      </c>
      <c r="Q71" s="1"/>
      <c r="R71" s="183">
        <v>1</v>
      </c>
      <c r="S71" s="420" t="str">
        <f>+'Roll Tables'!C76</f>
        <v>Ruby</v>
      </c>
      <c r="T71" s="394" t="str">
        <f>+'Roll Tables'!D76</f>
        <v>Legendary</v>
      </c>
      <c r="U71" s="395">
        <f>+'Roll Tables'!F76</f>
        <v>5000</v>
      </c>
    </row>
    <row r="72" spans="2:21" ht="18" customHeight="1" x14ac:dyDescent="0.25">
      <c r="B72" s="10"/>
      <c r="C72" s="13"/>
      <c r="D72" s="12"/>
      <c r="E72" s="16"/>
      <c r="F72" s="6"/>
      <c r="G72" s="28"/>
      <c r="J72" s="11"/>
      <c r="K72" s="16"/>
      <c r="L72" s="28"/>
      <c r="N72" s="28"/>
      <c r="O72" s="10"/>
      <c r="P72" s="18"/>
      <c r="R72" s="10"/>
      <c r="S72" s="13"/>
      <c r="T72" s="16"/>
      <c r="U72" s="28"/>
    </row>
    <row r="73" spans="2:21" ht="15.75" x14ac:dyDescent="0.25">
      <c r="D73" s="326" t="s">
        <v>699</v>
      </c>
      <c r="E73" s="323"/>
      <c r="F73" s="275"/>
      <c r="G73" s="275"/>
      <c r="H73" s="275"/>
      <c r="I73" s="324"/>
      <c r="J73" s="323"/>
      <c r="K73" s="323"/>
      <c r="L73" s="323"/>
    </row>
    <row r="74" spans="2:21" ht="15.75" x14ac:dyDescent="0.25">
      <c r="D74" s="326"/>
      <c r="E74" s="323"/>
      <c r="F74" s="275"/>
      <c r="G74" s="275"/>
      <c r="H74" s="275"/>
      <c r="I74" s="324"/>
      <c r="J74" s="323"/>
      <c r="K74" s="323"/>
      <c r="L74" s="323"/>
    </row>
    <row r="75" spans="2:21" s="32" customFormat="1" ht="18" customHeight="1" x14ac:dyDescent="0.25">
      <c r="B75" s="279"/>
      <c r="C75" s="282"/>
      <c r="D75" s="325" t="s">
        <v>502</v>
      </c>
      <c r="E75" s="26"/>
      <c r="F75" s="26"/>
      <c r="G75" s="26"/>
      <c r="H75" s="26"/>
      <c r="I75" s="26"/>
      <c r="J75" s="26"/>
      <c r="K75" s="26"/>
      <c r="L75" s="26"/>
    </row>
    <row r="76" spans="2:21" s="32" customFormat="1" ht="18" customHeight="1" x14ac:dyDescent="0.25">
      <c r="B76" s="279"/>
      <c r="C76" s="282"/>
      <c r="D76" s="329" t="s">
        <v>679</v>
      </c>
      <c r="E76" s="26"/>
      <c r="F76" s="26"/>
      <c r="G76" s="26"/>
      <c r="H76" s="26"/>
      <c r="I76" s="26"/>
      <c r="J76" s="26"/>
      <c r="K76" s="26"/>
      <c r="L76" s="26"/>
    </row>
    <row r="77" spans="2:21" ht="18" customHeight="1" x14ac:dyDescent="0.25">
      <c r="D77" s="328"/>
      <c r="E77" s="323"/>
      <c r="F77" s="275"/>
      <c r="G77" s="275"/>
      <c r="H77" s="275"/>
      <c r="I77" s="324"/>
      <c r="J77" s="323"/>
      <c r="K77" s="323"/>
      <c r="L77" s="323"/>
    </row>
  </sheetData>
  <sortState ref="C28:C31">
    <sortCondition ref="C71"/>
  </sortState>
  <mergeCells count="3">
    <mergeCell ref="I2:L2"/>
    <mergeCell ref="N2:P2"/>
    <mergeCell ref="R2:U2"/>
  </mergeCells>
  <dataValidations count="1">
    <dataValidation type="list" allowBlank="1" showInputMessage="1" showErrorMessage="1" sqref="T34:T40 T72 K72 K34:K40 E72">
      <formula1>$A$2:$A$8</formula1>
    </dataValidation>
  </dataValidations>
  <pageMargins left="0.7" right="0.7" top="0.75" bottom="0.75" header="0.3" footer="0.3"/>
  <pageSetup orientation="portrait" r:id="rId1"/>
  <ignoredErrors>
    <ignoredError sqref="T34:T36 T38 T40" formula="1"/>
  </ignoredErrors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Dropdowns!$B$2:$B$8</xm:f>
          </x14:formula1>
          <xm:sqref>K6:K14 E16:E21 E64:E71 T53:T62 E34:E40 E48:E51 T6:T14 T23:T32 T64:T71 K53:K62 K48:K51 K64:K71 T16:T21 E5:E14 E23:E32 K16:K21 K23:K32 T42:T46 T48:T51 K42:K46 E53:E62</xm:sqref>
        </x14:dataValidation>
        <x14:dataValidation type="list" allowBlank="1" showInputMessage="1" showErrorMessage="1">
          <x14:formula1>
            <xm:f>Dropdowns!$D$2:$D$7</xm:f>
          </x14:formula1>
          <xm:sqref>E42:E46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79998168889431442"/>
  </sheetPr>
  <dimension ref="A1:U15"/>
  <sheetViews>
    <sheetView showGridLines="0" zoomScale="80" zoomScaleNormal="80"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3.42578125" customWidth="1"/>
    <col min="2" max="2" width="5.7109375" style="3" customWidth="1"/>
    <col min="3" max="3" width="34.85546875" customWidth="1"/>
    <col min="4" max="4" width="32.85546875" customWidth="1"/>
    <col min="5" max="5" width="14.28515625" customWidth="1"/>
    <col min="6" max="6" width="11.42578125" style="1" customWidth="1"/>
    <col min="7" max="7" width="15.7109375" style="1" customWidth="1"/>
    <col min="8" max="8" width="1.42578125" style="1" customWidth="1"/>
    <col min="9" max="9" width="4.28515625" style="3" customWidth="1"/>
    <col min="10" max="10" width="14.42578125" customWidth="1"/>
    <col min="11" max="11" width="14.28515625" customWidth="1"/>
    <col min="12" max="12" width="15.7109375" customWidth="1"/>
    <col min="13" max="13" width="1.42578125" style="1" customWidth="1"/>
    <col min="14" max="14" width="15.7109375" customWidth="1"/>
    <col min="15" max="15" width="10" customWidth="1"/>
    <col min="16" max="16" width="14.42578125" style="1" customWidth="1"/>
    <col min="17" max="17" width="1.42578125" style="1" customWidth="1"/>
    <col min="18" max="18" width="5.7109375" style="3" customWidth="1"/>
    <col min="19" max="19" width="20" style="2" customWidth="1"/>
    <col min="20" max="20" width="14.28515625" customWidth="1"/>
    <col min="21" max="21" width="15.7109375" customWidth="1"/>
    <col min="22" max="22" width="3.42578125" customWidth="1"/>
  </cols>
  <sheetData>
    <row r="1" spans="1:21" ht="18" customHeight="1" x14ac:dyDescent="0.25">
      <c r="B1"/>
      <c r="C1" s="22"/>
      <c r="D1" s="23"/>
      <c r="F1"/>
      <c r="I1"/>
      <c r="P1"/>
      <c r="R1"/>
      <c r="S1"/>
    </row>
    <row r="2" spans="1:21" ht="60" customHeight="1" x14ac:dyDescent="0.25">
      <c r="A2" s="5"/>
      <c r="B2" s="68" t="s">
        <v>3</v>
      </c>
      <c r="C2" s="69"/>
      <c r="D2" s="148" t="s">
        <v>494</v>
      </c>
      <c r="E2" s="120"/>
      <c r="F2" s="71"/>
      <c r="G2" s="141"/>
      <c r="H2" s="137"/>
      <c r="I2" s="611" t="s">
        <v>492</v>
      </c>
      <c r="J2" s="612"/>
      <c r="K2" s="612"/>
      <c r="L2" s="613"/>
      <c r="M2" s="149"/>
      <c r="N2" s="611" t="s">
        <v>8</v>
      </c>
      <c r="O2" s="612"/>
      <c r="P2" s="613"/>
      <c r="Q2" s="149"/>
      <c r="R2" s="614" t="s">
        <v>291</v>
      </c>
      <c r="S2" s="615"/>
      <c r="T2" s="615"/>
      <c r="U2" s="616"/>
    </row>
    <row r="3" spans="1:21" ht="46.5" customHeight="1" x14ac:dyDescent="0.25">
      <c r="B3" s="219"/>
      <c r="C3" s="73"/>
      <c r="D3" s="217" t="s">
        <v>493</v>
      </c>
      <c r="E3" s="106" t="s">
        <v>112</v>
      </c>
      <c r="F3" s="218" t="s">
        <v>69</v>
      </c>
      <c r="G3" s="105" t="s">
        <v>81</v>
      </c>
      <c r="H3" s="152"/>
      <c r="I3" s="219"/>
      <c r="J3" s="106" t="s">
        <v>79</v>
      </c>
      <c r="K3" s="106" t="s">
        <v>112</v>
      </c>
      <c r="L3" s="105" t="s">
        <v>495</v>
      </c>
      <c r="M3" s="152"/>
      <c r="N3" s="104" t="s">
        <v>124</v>
      </c>
      <c r="O3" s="106" t="s">
        <v>682</v>
      </c>
      <c r="P3" s="105" t="s">
        <v>116</v>
      </c>
      <c r="Q3" s="152"/>
      <c r="R3" s="219"/>
      <c r="S3" s="106" t="s">
        <v>122</v>
      </c>
      <c r="T3" s="106" t="s">
        <v>112</v>
      </c>
      <c r="U3" s="105" t="s">
        <v>497</v>
      </c>
    </row>
    <row r="4" spans="1:21" ht="50.25" x14ac:dyDescent="0.25">
      <c r="A4" s="35"/>
      <c r="B4" s="74" t="s">
        <v>80</v>
      </c>
      <c r="C4" s="75"/>
      <c r="D4" s="75"/>
      <c r="E4" s="75"/>
      <c r="F4" s="169"/>
      <c r="G4" s="134" t="s">
        <v>242</v>
      </c>
      <c r="H4" s="138"/>
      <c r="I4" s="145" t="s">
        <v>115</v>
      </c>
      <c r="J4" s="133" t="s">
        <v>496</v>
      </c>
      <c r="K4" s="132"/>
      <c r="L4" s="134" t="s">
        <v>242</v>
      </c>
      <c r="M4" s="138"/>
      <c r="N4" s="168" t="s">
        <v>242</v>
      </c>
      <c r="O4" s="132" t="s">
        <v>681</v>
      </c>
      <c r="P4" s="134" t="s">
        <v>592</v>
      </c>
      <c r="Q4" s="138"/>
      <c r="R4" s="74" t="s">
        <v>80</v>
      </c>
      <c r="S4" s="34"/>
      <c r="T4" s="132"/>
      <c r="U4" s="134" t="s">
        <v>242</v>
      </c>
    </row>
    <row r="5" spans="1:21" ht="18" customHeight="1" x14ac:dyDescent="0.25">
      <c r="B5" s="170"/>
      <c r="C5" s="236"/>
      <c r="D5" s="249"/>
      <c r="E5" s="192"/>
      <c r="F5" s="488"/>
      <c r="G5" s="189"/>
      <c r="H5" s="140"/>
      <c r="I5" s="190"/>
      <c r="J5" s="191"/>
      <c r="K5" s="491"/>
      <c r="L5" s="492"/>
      <c r="M5" s="140"/>
      <c r="N5" s="495"/>
      <c r="O5" s="191"/>
      <c r="P5" s="496"/>
      <c r="Q5" s="140"/>
      <c r="R5" s="170"/>
      <c r="S5" s="202"/>
      <c r="T5" s="491"/>
      <c r="U5" s="492"/>
    </row>
    <row r="6" spans="1:21" ht="18" customHeight="1" x14ac:dyDescent="0.25">
      <c r="B6" s="183"/>
      <c r="C6" s="239"/>
      <c r="D6" s="248"/>
      <c r="E6" s="199"/>
      <c r="F6" s="489"/>
      <c r="G6" s="188"/>
      <c r="H6" s="140"/>
      <c r="I6" s="201"/>
      <c r="J6" s="198"/>
      <c r="K6" s="493"/>
      <c r="L6" s="494"/>
      <c r="M6" s="140"/>
      <c r="N6" s="497"/>
      <c r="O6" s="198"/>
      <c r="P6" s="498"/>
      <c r="Q6" s="140"/>
      <c r="R6" s="183"/>
      <c r="S6" s="205"/>
      <c r="T6" s="493"/>
      <c r="U6" s="494"/>
    </row>
    <row r="7" spans="1:21" ht="18" customHeight="1" x14ac:dyDescent="0.25">
      <c r="B7" s="11"/>
      <c r="C7" s="26"/>
      <c r="D7" s="285"/>
      <c r="E7" s="274"/>
      <c r="F7" s="7"/>
      <c r="G7" s="140"/>
      <c r="H7" s="140"/>
      <c r="I7" s="276"/>
      <c r="J7" s="11"/>
      <c r="K7" s="274"/>
      <c r="L7" s="140"/>
      <c r="M7" s="140"/>
      <c r="N7" s="140"/>
      <c r="O7" s="11"/>
      <c r="P7" s="11"/>
      <c r="Q7" s="140"/>
      <c r="R7" s="11"/>
      <c r="S7" s="278"/>
      <c r="T7" s="274"/>
      <c r="U7" s="140"/>
    </row>
    <row r="8" spans="1:21" ht="18" customHeight="1" x14ac:dyDescent="0.25">
      <c r="B8" s="11"/>
      <c r="C8" s="26"/>
      <c r="D8" s="326" t="s">
        <v>698</v>
      </c>
      <c r="E8" s="274"/>
      <c r="F8" s="7"/>
      <c r="G8" s="140"/>
      <c r="H8" s="140"/>
      <c r="I8" s="276"/>
      <c r="J8" s="11"/>
      <c r="K8" s="274"/>
      <c r="L8" s="140"/>
      <c r="M8" s="140"/>
      <c r="N8" s="140"/>
      <c r="O8" s="11"/>
      <c r="P8" s="11"/>
      <c r="Q8" s="140"/>
      <c r="R8" s="11"/>
      <c r="S8" s="278"/>
      <c r="T8" s="274"/>
      <c r="U8" s="140"/>
    </row>
    <row r="9" spans="1:21" ht="18" customHeight="1" x14ac:dyDescent="0.25">
      <c r="B9" s="11"/>
      <c r="C9" s="26"/>
      <c r="D9" s="326"/>
      <c r="E9" s="274"/>
      <c r="F9" s="7"/>
      <c r="G9" s="140"/>
      <c r="H9" s="140"/>
      <c r="I9" s="276"/>
      <c r="J9" s="11"/>
      <c r="K9" s="274"/>
      <c r="L9" s="140"/>
      <c r="M9" s="140"/>
      <c r="N9" s="140"/>
      <c r="O9" s="11"/>
      <c r="P9" s="11"/>
      <c r="Q9" s="140"/>
      <c r="R9" s="11"/>
      <c r="S9" s="278"/>
      <c r="T9" s="274"/>
      <c r="U9" s="140"/>
    </row>
    <row r="10" spans="1:21" ht="18" customHeight="1" x14ac:dyDescent="0.25">
      <c r="A10" s="32"/>
      <c r="B10" s="279"/>
      <c r="C10" s="282"/>
      <c r="D10" s="325" t="s">
        <v>502</v>
      </c>
      <c r="E10" s="26"/>
      <c r="F10" s="26"/>
      <c r="G10" s="26"/>
      <c r="H10" s="26"/>
      <c r="I10" s="26"/>
      <c r="J10" s="26"/>
      <c r="K10" s="26"/>
      <c r="L10" s="26"/>
      <c r="M10" s="32"/>
      <c r="N10" s="282"/>
      <c r="O10" s="282"/>
      <c r="P10" s="282"/>
      <c r="Q10" s="282"/>
      <c r="R10" s="282"/>
      <c r="S10" s="282"/>
      <c r="T10" s="282"/>
      <c r="U10" s="282"/>
    </row>
    <row r="11" spans="1:21" ht="18" customHeight="1" x14ac:dyDescent="0.25">
      <c r="A11" s="32"/>
      <c r="B11" s="279"/>
      <c r="C11" s="282"/>
      <c r="D11" s="327"/>
      <c r="E11" s="26"/>
      <c r="F11" s="26"/>
      <c r="G11" s="26"/>
      <c r="H11" s="26"/>
      <c r="I11" s="26"/>
      <c r="J11" s="26"/>
      <c r="K11" s="26"/>
      <c r="L11" s="26"/>
      <c r="M11" s="32"/>
      <c r="N11" s="282"/>
      <c r="O11" s="282"/>
      <c r="P11" s="282"/>
      <c r="Q11" s="282"/>
      <c r="R11" s="282"/>
      <c r="S11" s="282"/>
      <c r="T11" s="282"/>
      <c r="U11" s="282"/>
    </row>
    <row r="12" spans="1:21" ht="15.75" x14ac:dyDescent="0.25">
      <c r="B12" s="279"/>
      <c r="C12" s="27"/>
      <c r="D12" s="327"/>
      <c r="E12" s="323"/>
      <c r="F12" s="275"/>
      <c r="G12" s="275"/>
      <c r="H12" s="275"/>
      <c r="I12" s="324"/>
      <c r="J12" s="323"/>
      <c r="K12" s="323"/>
      <c r="L12" s="323"/>
      <c r="N12" s="27"/>
      <c r="O12" s="27"/>
      <c r="P12" s="281"/>
      <c r="Q12" s="281"/>
      <c r="R12" s="279"/>
      <c r="S12" s="280"/>
      <c r="T12" s="27"/>
      <c r="U12" s="27"/>
    </row>
    <row r="13" spans="1:21" ht="15.75" x14ac:dyDescent="0.25">
      <c r="B13" s="279"/>
      <c r="C13" s="27"/>
      <c r="D13" s="328"/>
      <c r="E13" s="323"/>
      <c r="F13" s="275"/>
      <c r="G13" s="275"/>
      <c r="H13" s="275"/>
      <c r="I13" s="324"/>
      <c r="J13" s="323"/>
      <c r="K13" s="323"/>
      <c r="L13" s="323"/>
      <c r="N13" s="27"/>
      <c r="O13" s="27"/>
      <c r="P13" s="281"/>
      <c r="Q13" s="281"/>
      <c r="R13" s="279"/>
      <c r="S13" s="280"/>
      <c r="T13" s="27"/>
      <c r="U13" s="27"/>
    </row>
    <row r="14" spans="1:21" x14ac:dyDescent="0.25">
      <c r="B14" s="279"/>
      <c r="C14" s="27"/>
      <c r="D14" s="27"/>
      <c r="E14" s="27"/>
      <c r="F14" s="281"/>
      <c r="G14" s="281"/>
      <c r="H14" s="281"/>
      <c r="I14" s="279"/>
    </row>
    <row r="15" spans="1:21" x14ac:dyDescent="0.25">
      <c r="B15" s="279"/>
      <c r="C15" s="27"/>
      <c r="D15" s="27"/>
      <c r="E15" s="27"/>
      <c r="F15" s="281"/>
      <c r="G15" s="281"/>
      <c r="H15" s="281"/>
      <c r="I15" s="279"/>
    </row>
  </sheetData>
  <mergeCells count="3">
    <mergeCell ref="I2:L2"/>
    <mergeCell ref="N2:P2"/>
    <mergeCell ref="R2:U2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Dropdowns!$B$2:$B$8</xm:f>
          </x14:formula1>
          <xm:sqref>K8:K9 T8:T9 E8:E9 E5:E7 T5:T7 K5:K7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59999389629810485"/>
  </sheetPr>
  <dimension ref="A1:L13"/>
  <sheetViews>
    <sheetView showGridLines="0" zoomScale="80" zoomScaleNormal="80"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3.42578125" customWidth="1"/>
    <col min="2" max="2" width="5.7109375" customWidth="1"/>
    <col min="3" max="3" width="34.85546875" customWidth="1"/>
    <col min="4" max="4" width="32.85546875" customWidth="1"/>
    <col min="5" max="5" width="14.28515625" customWidth="1"/>
    <col min="6" max="6" width="11.42578125" customWidth="1"/>
    <col min="7" max="7" width="15.7109375" customWidth="1"/>
    <col min="8" max="8" width="1.42578125" customWidth="1"/>
    <col min="9" max="9" width="4.28515625" customWidth="1"/>
    <col min="10" max="10" width="14.7109375" customWidth="1"/>
    <col min="11" max="11" width="10" customWidth="1"/>
    <col min="12" max="12" width="14.5703125" customWidth="1"/>
    <col min="13" max="13" width="3.42578125" customWidth="1"/>
  </cols>
  <sheetData>
    <row r="1" spans="1:12" ht="18" customHeight="1" x14ac:dyDescent="0.25"/>
    <row r="2" spans="1:12" ht="60" customHeight="1" x14ac:dyDescent="0.25">
      <c r="B2" s="338" t="s">
        <v>4</v>
      </c>
      <c r="C2" s="339"/>
      <c r="D2" s="340" t="s">
        <v>498</v>
      </c>
      <c r="E2" s="354"/>
      <c r="F2" s="342"/>
      <c r="G2" s="355"/>
      <c r="H2" s="137"/>
      <c r="I2" s="617" t="s">
        <v>9</v>
      </c>
      <c r="J2" s="618"/>
      <c r="K2" s="618"/>
      <c r="L2" s="619"/>
    </row>
    <row r="3" spans="1:12" ht="47.25" customHeight="1" x14ac:dyDescent="0.25">
      <c r="B3" s="344"/>
      <c r="C3" s="345"/>
      <c r="D3" s="357" t="s">
        <v>493</v>
      </c>
      <c r="E3" s="347" t="s">
        <v>111</v>
      </c>
      <c r="F3" s="348" t="s">
        <v>69</v>
      </c>
      <c r="G3" s="349" t="s">
        <v>81</v>
      </c>
      <c r="H3" s="152"/>
      <c r="I3" s="344"/>
      <c r="J3" s="347" t="s">
        <v>79</v>
      </c>
      <c r="K3" s="347" t="s">
        <v>727</v>
      </c>
      <c r="L3" s="352" t="s">
        <v>593</v>
      </c>
    </row>
    <row r="4" spans="1:12" ht="50.25" x14ac:dyDescent="0.25">
      <c r="B4" s="361" t="s">
        <v>80</v>
      </c>
      <c r="C4" s="370"/>
      <c r="D4" s="358"/>
      <c r="E4" s="358"/>
      <c r="F4" s="359"/>
      <c r="G4" s="360" t="s">
        <v>242</v>
      </c>
      <c r="H4" s="138"/>
      <c r="I4" s="361" t="s">
        <v>115</v>
      </c>
      <c r="J4" s="362" t="s">
        <v>496</v>
      </c>
      <c r="K4" s="358" t="s">
        <v>681</v>
      </c>
      <c r="L4" s="360" t="s">
        <v>592</v>
      </c>
    </row>
    <row r="5" spans="1:12" ht="18" customHeight="1" x14ac:dyDescent="0.25">
      <c r="B5" s="170"/>
      <c r="C5" s="413"/>
      <c r="D5" s="418"/>
      <c r="E5" s="411"/>
      <c r="F5" s="415"/>
      <c r="G5" s="412"/>
      <c r="H5" s="140"/>
      <c r="I5" s="190"/>
      <c r="J5" s="424"/>
      <c r="K5" s="191"/>
      <c r="L5" s="451"/>
    </row>
    <row r="6" spans="1:12" ht="18" customHeight="1" x14ac:dyDescent="0.25">
      <c r="B6" s="183"/>
      <c r="C6" s="402"/>
      <c r="D6" s="420"/>
      <c r="E6" s="394"/>
      <c r="F6" s="421"/>
      <c r="G6" s="395"/>
      <c r="H6" s="140"/>
      <c r="I6" s="183"/>
      <c r="J6" s="399"/>
      <c r="K6" s="198"/>
      <c r="L6" s="441"/>
    </row>
    <row r="7" spans="1:12" ht="18" customHeight="1" x14ac:dyDescent="0.25"/>
    <row r="8" spans="1:12" ht="18" customHeight="1" x14ac:dyDescent="0.25">
      <c r="A8" s="5"/>
      <c r="B8" s="11"/>
      <c r="C8" s="278"/>
      <c r="D8" s="326" t="s">
        <v>697</v>
      </c>
      <c r="E8" s="274"/>
      <c r="F8" s="7"/>
      <c r="G8" s="140"/>
      <c r="H8" s="26"/>
      <c r="I8" s="277"/>
      <c r="J8" s="277"/>
      <c r="K8" s="277"/>
      <c r="L8" s="286"/>
    </row>
    <row r="9" spans="1:12" ht="18" customHeight="1" x14ac:dyDescent="0.25">
      <c r="D9" s="326"/>
    </row>
    <row r="10" spans="1:12" ht="18" customHeight="1" x14ac:dyDescent="0.25">
      <c r="D10" s="325" t="s">
        <v>502</v>
      </c>
    </row>
    <row r="11" spans="1:12" ht="18" customHeight="1" x14ac:dyDescent="0.25">
      <c r="D11" s="329"/>
    </row>
    <row r="12" spans="1:12" ht="15.75" x14ac:dyDescent="0.25">
      <c r="A12" s="5"/>
      <c r="B12" s="11"/>
      <c r="C12" s="278"/>
      <c r="D12" s="329"/>
      <c r="E12" s="274"/>
      <c r="F12" s="7"/>
      <c r="G12" s="140"/>
      <c r="H12" s="26"/>
      <c r="I12" s="277"/>
      <c r="J12" s="277"/>
      <c r="K12" s="277"/>
      <c r="L12" s="286"/>
    </row>
    <row r="13" spans="1:12" ht="15.75" x14ac:dyDescent="0.25">
      <c r="D13" s="329"/>
    </row>
  </sheetData>
  <mergeCells count="1">
    <mergeCell ref="I2:L2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Dropdowns!$B$2:$B$8</xm:f>
          </x14:formula1>
          <xm:sqref>E8 E5:E6 E12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59999389629810485"/>
  </sheetPr>
  <dimension ref="B1:AH62"/>
  <sheetViews>
    <sheetView showGridLines="0" zoomScale="80" zoomScaleNormal="80" workbookViewId="0">
      <pane ySplit="4" topLeftCell="A27" activePane="bottomLeft" state="frozen"/>
      <selection pane="bottomLeft" activeCell="C33" sqref="C33"/>
    </sheetView>
  </sheetViews>
  <sheetFormatPr defaultRowHeight="15" x14ac:dyDescent="0.25"/>
  <cols>
    <col min="1" max="1" width="3.42578125" customWidth="1"/>
    <col min="2" max="2" width="5.7109375" style="3" customWidth="1"/>
    <col min="3" max="3" width="34.85546875" style="2" customWidth="1"/>
    <col min="4" max="4" width="32.85546875" style="2" customWidth="1"/>
    <col min="5" max="5" width="14.28515625" customWidth="1"/>
    <col min="6" max="6" width="11.42578125" style="1" customWidth="1"/>
    <col min="7" max="7" width="15.7109375" customWidth="1"/>
    <col min="8" max="8" width="1.42578125" style="1" customWidth="1"/>
    <col min="9" max="9" width="4.28515625" style="3" customWidth="1"/>
    <col min="10" max="10" width="14.42578125" customWidth="1"/>
    <col min="11" max="11" width="10" customWidth="1"/>
    <col min="12" max="12" width="14.42578125" style="1" customWidth="1"/>
    <col min="13" max="13" width="3.42578125" customWidth="1"/>
  </cols>
  <sheetData>
    <row r="1" spans="2:12" ht="18" customHeight="1" x14ac:dyDescent="0.25">
      <c r="B1"/>
      <c r="C1"/>
      <c r="D1"/>
      <c r="F1" s="23"/>
      <c r="I1"/>
      <c r="L1"/>
    </row>
    <row r="2" spans="2:12" s="5" customFormat="1" ht="60" customHeight="1" x14ac:dyDescent="0.25">
      <c r="B2" s="338" t="s">
        <v>122</v>
      </c>
      <c r="C2" s="354"/>
      <c r="D2" s="340" t="s">
        <v>498</v>
      </c>
      <c r="E2" s="354"/>
      <c r="F2" s="342"/>
      <c r="G2" s="355"/>
      <c r="H2" s="137"/>
      <c r="I2" s="617" t="s">
        <v>9</v>
      </c>
      <c r="J2" s="618"/>
      <c r="K2" s="618"/>
      <c r="L2" s="619"/>
    </row>
    <row r="3" spans="2:12" ht="46.5" customHeight="1" x14ac:dyDescent="0.25">
      <c r="B3" s="344"/>
      <c r="C3" s="356"/>
      <c r="D3" s="357" t="s">
        <v>8</v>
      </c>
      <c r="E3" s="347" t="s">
        <v>111</v>
      </c>
      <c r="F3" s="348" t="s">
        <v>69</v>
      </c>
      <c r="G3" s="349" t="s">
        <v>81</v>
      </c>
      <c r="H3" s="152"/>
      <c r="I3" s="344"/>
      <c r="J3" s="347" t="s">
        <v>79</v>
      </c>
      <c r="K3" s="347" t="s">
        <v>727</v>
      </c>
      <c r="L3" s="352" t="s">
        <v>593</v>
      </c>
    </row>
    <row r="4" spans="2:12" s="35" customFormat="1" ht="50.25" x14ac:dyDescent="0.25">
      <c r="B4" s="361" t="s">
        <v>80</v>
      </c>
      <c r="C4" s="358"/>
      <c r="D4" s="358"/>
      <c r="E4" s="358"/>
      <c r="F4" s="359"/>
      <c r="G4" s="360" t="s">
        <v>242</v>
      </c>
      <c r="H4" s="138"/>
      <c r="I4" s="361" t="s">
        <v>115</v>
      </c>
      <c r="J4" s="362" t="s">
        <v>496</v>
      </c>
      <c r="K4" s="358" t="s">
        <v>681</v>
      </c>
      <c r="L4" s="360" t="s">
        <v>592</v>
      </c>
    </row>
    <row r="5" spans="2:12" s="5" customFormat="1" ht="18" customHeight="1" x14ac:dyDescent="0.25">
      <c r="B5" s="382">
        <v>1</v>
      </c>
      <c r="C5" s="422" t="str">
        <f>+Alchemy!S7</f>
        <v>Fire Salts</v>
      </c>
      <c r="D5" s="422" t="s">
        <v>0</v>
      </c>
      <c r="E5" s="389" t="str">
        <f>+Alchemy!E7</f>
        <v>Common</v>
      </c>
      <c r="F5" s="423"/>
      <c r="G5" s="390">
        <f>+Alchemy!U7</f>
        <v>25</v>
      </c>
      <c r="H5" s="140"/>
      <c r="I5" s="549" t="s">
        <v>126</v>
      </c>
      <c r="J5" s="400">
        <f>+Alchemy!J7</f>
        <v>4</v>
      </c>
      <c r="K5" s="383">
        <v>20</v>
      </c>
      <c r="L5" s="454">
        <f t="shared" ref="L5:L52" si="0">+G5/50</f>
        <v>0.5</v>
      </c>
    </row>
    <row r="6" spans="2:12" s="5" customFormat="1" ht="18" customHeight="1" x14ac:dyDescent="0.25">
      <c r="B6" s="176">
        <v>1</v>
      </c>
      <c r="C6" s="419" t="str">
        <f>+Alchemy!S6</f>
        <v>Nettlevine</v>
      </c>
      <c r="D6" s="422" t="s">
        <v>0</v>
      </c>
      <c r="E6" s="389" t="str">
        <f>+Alchemy!E6</f>
        <v>Common</v>
      </c>
      <c r="F6" s="416"/>
      <c r="G6" s="392">
        <f>+Alchemy!U6</f>
        <v>12.5</v>
      </c>
      <c r="H6" s="140"/>
      <c r="I6" s="514" t="s">
        <v>126</v>
      </c>
      <c r="J6" s="397">
        <f>+Alchemy!J6</f>
        <v>3</v>
      </c>
      <c r="K6" s="195">
        <v>20</v>
      </c>
      <c r="L6" s="440">
        <f t="shared" si="0"/>
        <v>0.25</v>
      </c>
    </row>
    <row r="7" spans="2:12" s="5" customFormat="1" ht="18" customHeight="1" x14ac:dyDescent="0.25">
      <c r="B7" s="176">
        <v>1</v>
      </c>
      <c r="C7" s="419" t="str">
        <f>+Alchemy!S8</f>
        <v>Fademoss</v>
      </c>
      <c r="D7" s="422" t="s">
        <v>0</v>
      </c>
      <c r="E7" s="389" t="str">
        <f>+Alchemy!E8</f>
        <v>Uncommon</v>
      </c>
      <c r="F7" s="416"/>
      <c r="G7" s="392">
        <f>+Alchemy!U8</f>
        <v>50</v>
      </c>
      <c r="H7" s="140"/>
      <c r="I7" s="514" t="s">
        <v>126</v>
      </c>
      <c r="J7" s="397">
        <f>+Alchemy!J8</f>
        <v>4</v>
      </c>
      <c r="K7" s="195">
        <v>20</v>
      </c>
      <c r="L7" s="440">
        <f t="shared" si="0"/>
        <v>1</v>
      </c>
    </row>
    <row r="8" spans="2:12" s="5" customFormat="1" ht="18" customHeight="1" x14ac:dyDescent="0.25">
      <c r="B8" s="176">
        <v>1</v>
      </c>
      <c r="C8" s="419" t="str">
        <f>+Alchemy!S9</f>
        <v>Mage Cactus</v>
      </c>
      <c r="D8" s="422" t="s">
        <v>0</v>
      </c>
      <c r="E8" s="389" t="str">
        <f>+Alchemy!E9</f>
        <v>Uncommon</v>
      </c>
      <c r="F8" s="416"/>
      <c r="G8" s="392">
        <f>+Alchemy!U9</f>
        <v>50</v>
      </c>
      <c r="H8" s="140"/>
      <c r="I8" s="514" t="s">
        <v>126</v>
      </c>
      <c r="J8" s="397">
        <f>+Alchemy!J9</f>
        <v>4</v>
      </c>
      <c r="K8" s="195">
        <v>20</v>
      </c>
      <c r="L8" s="440">
        <f t="shared" si="0"/>
        <v>1</v>
      </c>
    </row>
    <row r="9" spans="2:12" s="5" customFormat="1" ht="18" customHeight="1" x14ac:dyDescent="0.25">
      <c r="B9" s="176">
        <v>1</v>
      </c>
      <c r="C9" s="419" t="str">
        <f>+Alchemy!S10</f>
        <v>Wintergrass Pollen</v>
      </c>
      <c r="D9" s="422" t="s">
        <v>0</v>
      </c>
      <c r="E9" s="389" t="str">
        <f>+Alchemy!E10</f>
        <v>Uncommon</v>
      </c>
      <c r="F9" s="416"/>
      <c r="G9" s="392">
        <f>+Alchemy!U10</f>
        <v>50</v>
      </c>
      <c r="H9" s="140"/>
      <c r="I9" s="514" t="s">
        <v>126</v>
      </c>
      <c r="J9" s="397">
        <f>+Alchemy!J10</f>
        <v>4</v>
      </c>
      <c r="K9" s="195">
        <v>20</v>
      </c>
      <c r="L9" s="440">
        <f t="shared" si="0"/>
        <v>1</v>
      </c>
    </row>
    <row r="10" spans="2:12" s="5" customFormat="1" ht="18" customHeight="1" x14ac:dyDescent="0.25">
      <c r="B10" s="176">
        <v>1</v>
      </c>
      <c r="C10" s="419" t="str">
        <f>+Alchemy!S11</f>
        <v>Icefoil Extract</v>
      </c>
      <c r="D10" s="422" t="s">
        <v>0</v>
      </c>
      <c r="E10" s="389" t="str">
        <f>+Alchemy!E11</f>
        <v>Uncommon</v>
      </c>
      <c r="F10" s="416"/>
      <c r="G10" s="392">
        <f>+Alchemy!U11</f>
        <v>50</v>
      </c>
      <c r="H10" s="140"/>
      <c r="I10" s="514" t="s">
        <v>126</v>
      </c>
      <c r="J10" s="397">
        <f>+Alchemy!J11</f>
        <v>4</v>
      </c>
      <c r="K10" s="195">
        <v>20</v>
      </c>
      <c r="L10" s="440">
        <f t="shared" si="0"/>
        <v>1</v>
      </c>
    </row>
    <row r="11" spans="2:12" s="5" customFormat="1" ht="18" customHeight="1" x14ac:dyDescent="0.25">
      <c r="B11" s="176">
        <v>1</v>
      </c>
      <c r="C11" s="419" t="str">
        <f>+Alchemy!S12</f>
        <v>Golden Sage</v>
      </c>
      <c r="D11" s="422" t="s">
        <v>0</v>
      </c>
      <c r="E11" s="389" t="str">
        <f>+Alchemy!E12</f>
        <v>Uncommon</v>
      </c>
      <c r="F11" s="416"/>
      <c r="G11" s="392">
        <f>+Alchemy!U12</f>
        <v>50</v>
      </c>
      <c r="H11" s="140"/>
      <c r="I11" s="514" t="s">
        <v>126</v>
      </c>
      <c r="J11" s="397">
        <f>+Alchemy!J12</f>
        <v>4</v>
      </c>
      <c r="K11" s="195">
        <v>20</v>
      </c>
      <c r="L11" s="440">
        <f t="shared" si="0"/>
        <v>1</v>
      </c>
    </row>
    <row r="12" spans="2:12" s="5" customFormat="1" ht="18" customHeight="1" x14ac:dyDescent="0.25">
      <c r="B12" s="176">
        <v>1</v>
      </c>
      <c r="C12" s="419" t="str">
        <f>+Alchemy!S13</f>
        <v>Marrowbark</v>
      </c>
      <c r="D12" s="422" t="s">
        <v>0</v>
      </c>
      <c r="E12" s="389" t="str">
        <f>+Alchemy!E13</f>
        <v>Uncommon</v>
      </c>
      <c r="F12" s="416"/>
      <c r="G12" s="392">
        <f>+Alchemy!U13</f>
        <v>50</v>
      </c>
      <c r="H12" s="140"/>
      <c r="I12" s="514" t="s">
        <v>126</v>
      </c>
      <c r="J12" s="397">
        <f>+Alchemy!J13</f>
        <v>5</v>
      </c>
      <c r="K12" s="195">
        <v>20</v>
      </c>
      <c r="L12" s="440">
        <f t="shared" si="0"/>
        <v>1</v>
      </c>
    </row>
    <row r="13" spans="2:12" s="5" customFormat="1" ht="18" customHeight="1" x14ac:dyDescent="0.25">
      <c r="B13" s="176">
        <v>1</v>
      </c>
      <c r="C13" s="419" t="str">
        <f>+Alchemy!S14</f>
        <v>Glory Bloom</v>
      </c>
      <c r="D13" s="422" t="s">
        <v>0</v>
      </c>
      <c r="E13" s="389" t="str">
        <f>+Alchemy!E14</f>
        <v>Uncommon</v>
      </c>
      <c r="F13" s="416"/>
      <c r="G13" s="392">
        <f>+Alchemy!U14</f>
        <v>50</v>
      </c>
      <c r="H13" s="140"/>
      <c r="I13" s="514" t="s">
        <v>126</v>
      </c>
      <c r="J13" s="397">
        <f>+Alchemy!J14</f>
        <v>5</v>
      </c>
      <c r="K13" s="195">
        <v>20</v>
      </c>
      <c r="L13" s="440">
        <f t="shared" si="0"/>
        <v>1</v>
      </c>
    </row>
    <row r="14" spans="2:12" s="5" customFormat="1" ht="18" customHeight="1" x14ac:dyDescent="0.25">
      <c r="B14" s="176">
        <v>1</v>
      </c>
      <c r="C14" s="419" t="str">
        <f>+Alchemy!S15</f>
        <v>Summer's Kiss</v>
      </c>
      <c r="D14" s="422" t="s">
        <v>0</v>
      </c>
      <c r="E14" s="389" t="str">
        <f>+Alchemy!E15</f>
        <v>Uncommon</v>
      </c>
      <c r="F14" s="416"/>
      <c r="G14" s="392">
        <f>+Alchemy!U15</f>
        <v>50</v>
      </c>
      <c r="H14" s="140"/>
      <c r="I14" s="514" t="s">
        <v>126</v>
      </c>
      <c r="J14" s="397">
        <f>+Alchemy!J15</f>
        <v>5</v>
      </c>
      <c r="K14" s="195">
        <v>20</v>
      </c>
      <c r="L14" s="440">
        <f t="shared" si="0"/>
        <v>1</v>
      </c>
    </row>
    <row r="15" spans="2:12" s="5" customFormat="1" ht="18" customHeight="1" x14ac:dyDescent="0.25">
      <c r="B15" s="176">
        <v>1</v>
      </c>
      <c r="C15" s="419" t="str">
        <f>+Alchemy!S16</f>
        <v>Winter's Breath</v>
      </c>
      <c r="D15" s="422" t="s">
        <v>0</v>
      </c>
      <c r="E15" s="389" t="str">
        <f>+Alchemy!E16</f>
        <v>Uncommon</v>
      </c>
      <c r="F15" s="416"/>
      <c r="G15" s="392">
        <f>+Alchemy!U16</f>
        <v>50</v>
      </c>
      <c r="H15" s="140"/>
      <c r="I15" s="514" t="s">
        <v>126</v>
      </c>
      <c r="J15" s="397">
        <f>+Alchemy!J16</f>
        <v>5</v>
      </c>
      <c r="K15" s="195">
        <v>20</v>
      </c>
      <c r="L15" s="440">
        <f t="shared" si="0"/>
        <v>1</v>
      </c>
    </row>
    <row r="16" spans="2:12" s="5" customFormat="1" ht="18" customHeight="1" x14ac:dyDescent="0.25">
      <c r="B16" s="176">
        <v>1</v>
      </c>
      <c r="C16" s="419" t="str">
        <f>+Alchemy!S17</f>
        <v>Icevine Stalks</v>
      </c>
      <c r="D16" s="422" t="s">
        <v>0</v>
      </c>
      <c r="E16" s="389" t="str">
        <f>+Alchemy!E17</f>
        <v>Uncommon</v>
      </c>
      <c r="F16" s="416"/>
      <c r="G16" s="392">
        <f>+Alchemy!U17</f>
        <v>50</v>
      </c>
      <c r="H16" s="140"/>
      <c r="I16" s="514" t="s">
        <v>126</v>
      </c>
      <c r="J16" s="397">
        <f>+Alchemy!J17</f>
        <v>5</v>
      </c>
      <c r="K16" s="195">
        <v>20</v>
      </c>
      <c r="L16" s="440">
        <f t="shared" si="0"/>
        <v>1</v>
      </c>
    </row>
    <row r="17" spans="2:34" s="5" customFormat="1" ht="18" customHeight="1" x14ac:dyDescent="0.25">
      <c r="B17" s="176">
        <v>1</v>
      </c>
      <c r="C17" s="419" t="str">
        <f>+Alchemy!S18</f>
        <v>Heartbud</v>
      </c>
      <c r="D17" s="422" t="s">
        <v>0</v>
      </c>
      <c r="E17" s="389" t="str">
        <f>+Alchemy!E18</f>
        <v>Uncommon</v>
      </c>
      <c r="F17" s="416"/>
      <c r="G17" s="392">
        <f>+Alchemy!U18</f>
        <v>50</v>
      </c>
      <c r="H17" s="140"/>
      <c r="I17" s="514" t="s">
        <v>126</v>
      </c>
      <c r="J17" s="397">
        <f>+Alchemy!J18</f>
        <v>5</v>
      </c>
      <c r="K17" s="195">
        <v>20</v>
      </c>
      <c r="L17" s="440">
        <f t="shared" si="0"/>
        <v>1</v>
      </c>
    </row>
    <row r="18" spans="2:34" s="5" customFormat="1" ht="18" customHeight="1" x14ac:dyDescent="0.25">
      <c r="B18" s="176">
        <v>1</v>
      </c>
      <c r="C18" s="419" t="str">
        <f>+Alchemy!S20</f>
        <v>Storm Lily</v>
      </c>
      <c r="D18" s="422" t="s">
        <v>0</v>
      </c>
      <c r="E18" s="389" t="str">
        <f>+Alchemy!E20</f>
        <v>Uncommon</v>
      </c>
      <c r="F18" s="416"/>
      <c r="G18" s="392">
        <f>+Alchemy!U20</f>
        <v>50</v>
      </c>
      <c r="H18" s="140"/>
      <c r="I18" s="514" t="s">
        <v>126</v>
      </c>
      <c r="J18" s="397">
        <f>+Alchemy!J20</f>
        <v>7</v>
      </c>
      <c r="K18" s="195">
        <v>20</v>
      </c>
      <c r="L18" s="440">
        <f t="shared" si="0"/>
        <v>1</v>
      </c>
    </row>
    <row r="19" spans="2:34" s="5" customFormat="1" ht="18" customHeight="1" x14ac:dyDescent="0.25">
      <c r="B19" s="176">
        <v>1</v>
      </c>
      <c r="C19" s="419" t="str">
        <f>+Alchemy!S21</f>
        <v>Twilight Lily</v>
      </c>
      <c r="D19" s="422" t="s">
        <v>0</v>
      </c>
      <c r="E19" s="389" t="str">
        <f>+Alchemy!E21</f>
        <v>Uncommon</v>
      </c>
      <c r="F19" s="416"/>
      <c r="G19" s="392">
        <f>+Alchemy!U21</f>
        <v>50</v>
      </c>
      <c r="H19" s="140"/>
      <c r="I19" s="514" t="s">
        <v>126</v>
      </c>
      <c r="J19" s="397">
        <f>+Alchemy!J21</f>
        <v>7</v>
      </c>
      <c r="K19" s="195">
        <v>20</v>
      </c>
      <c r="L19" s="440">
        <f t="shared" si="0"/>
        <v>1</v>
      </c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</row>
    <row r="20" spans="2:34" s="5" customFormat="1" ht="18" customHeight="1" x14ac:dyDescent="0.25">
      <c r="B20" s="176">
        <v>1</v>
      </c>
      <c r="C20" s="419" t="str">
        <f>+Alchemy!S22</f>
        <v>Silkthorn</v>
      </c>
      <c r="D20" s="422" t="s">
        <v>0</v>
      </c>
      <c r="E20" s="389" t="str">
        <f>+Alchemy!E22</f>
        <v>Uncommon</v>
      </c>
      <c r="F20" s="416"/>
      <c r="G20" s="392">
        <f>+Alchemy!U22</f>
        <v>50</v>
      </c>
      <c r="H20" s="140"/>
      <c r="I20" s="514" t="s">
        <v>126</v>
      </c>
      <c r="J20" s="397">
        <f>+Alchemy!J22</f>
        <v>7</v>
      </c>
      <c r="K20" s="195">
        <v>20</v>
      </c>
      <c r="L20" s="440">
        <f t="shared" si="0"/>
        <v>1</v>
      </c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</row>
    <row r="21" spans="2:34" s="5" customFormat="1" ht="18" customHeight="1" x14ac:dyDescent="0.25">
      <c r="B21" s="176">
        <v>1</v>
      </c>
      <c r="C21" s="419" t="str">
        <f>+Alchemy!S23</f>
        <v>Fool's Tongue</v>
      </c>
      <c r="D21" s="422" t="s">
        <v>0</v>
      </c>
      <c r="E21" s="389" t="str">
        <f>+Alchemy!E23</f>
        <v>Uncommon</v>
      </c>
      <c r="F21" s="416"/>
      <c r="G21" s="392">
        <f>+Alchemy!U23</f>
        <v>50</v>
      </c>
      <c r="H21" s="140"/>
      <c r="I21" s="514" t="s">
        <v>126</v>
      </c>
      <c r="J21" s="397">
        <f>+Alchemy!J23</f>
        <v>7</v>
      </c>
      <c r="K21" s="195">
        <v>20</v>
      </c>
      <c r="L21" s="440">
        <f t="shared" si="0"/>
        <v>1</v>
      </c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</row>
    <row r="22" spans="2:34" s="5" customFormat="1" ht="18" customHeight="1" x14ac:dyDescent="0.25">
      <c r="B22" s="176">
        <v>1</v>
      </c>
      <c r="C22" s="419" t="str">
        <f>+Alchemy!S24</f>
        <v>Iceclover</v>
      </c>
      <c r="D22" s="422" t="s">
        <v>0</v>
      </c>
      <c r="E22" s="389" t="str">
        <f>+Alchemy!E24</f>
        <v>Uncommon</v>
      </c>
      <c r="F22" s="416"/>
      <c r="G22" s="392">
        <f>+Alchemy!U24</f>
        <v>50</v>
      </c>
      <c r="H22" s="140"/>
      <c r="I22" s="514" t="s">
        <v>126</v>
      </c>
      <c r="J22" s="397">
        <f>+Alchemy!J24</f>
        <v>7</v>
      </c>
      <c r="K22" s="195">
        <v>20</v>
      </c>
      <c r="L22" s="440">
        <f t="shared" si="0"/>
        <v>1</v>
      </c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</row>
    <row r="23" spans="2:34" s="5" customFormat="1" ht="18" customHeight="1" x14ac:dyDescent="0.25">
      <c r="B23" s="176">
        <v>1</v>
      </c>
      <c r="C23" s="419" t="str">
        <f>+Alchemy!S25</f>
        <v>Moonflower</v>
      </c>
      <c r="D23" s="422" t="s">
        <v>0</v>
      </c>
      <c r="E23" s="389" t="str">
        <f>+Alchemy!E25</f>
        <v>Uncommon</v>
      </c>
      <c r="F23" s="416"/>
      <c r="G23" s="392">
        <f>+Alchemy!U25</f>
        <v>50</v>
      </c>
      <c r="H23" s="140"/>
      <c r="I23" s="514" t="s">
        <v>126</v>
      </c>
      <c r="J23" s="397">
        <f>+Alchemy!J25</f>
        <v>7</v>
      </c>
      <c r="K23" s="195">
        <v>20</v>
      </c>
      <c r="L23" s="440">
        <f t="shared" si="0"/>
        <v>1</v>
      </c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</row>
    <row r="24" spans="2:34" ht="18" customHeight="1" x14ac:dyDescent="0.25">
      <c r="B24" s="176">
        <v>1</v>
      </c>
      <c r="C24" s="419" t="str">
        <f>+Alchemy!S26</f>
        <v>Rain Cap</v>
      </c>
      <c r="D24" s="422" t="s">
        <v>0</v>
      </c>
      <c r="E24" s="389" t="str">
        <f>+Alchemy!E26</f>
        <v>Uncommon</v>
      </c>
      <c r="F24" s="416"/>
      <c r="G24" s="392">
        <f>+Alchemy!U26</f>
        <v>50</v>
      </c>
      <c r="H24" s="140"/>
      <c r="I24" s="514" t="s">
        <v>126</v>
      </c>
      <c r="J24" s="397">
        <f>+Alchemy!J26</f>
        <v>7</v>
      </c>
      <c r="K24" s="195">
        <v>20</v>
      </c>
      <c r="L24" s="440">
        <f t="shared" si="0"/>
        <v>1</v>
      </c>
    </row>
    <row r="25" spans="2:34" ht="18" customHeight="1" x14ac:dyDescent="0.25">
      <c r="B25" s="176">
        <v>1</v>
      </c>
      <c r="C25" s="419" t="str">
        <f>+Alchemy!S27</f>
        <v>Wild Mountain Sage</v>
      </c>
      <c r="D25" s="422" t="s">
        <v>0</v>
      </c>
      <c r="E25" s="389" t="str">
        <f>+Alchemy!E27</f>
        <v>Uncommon</v>
      </c>
      <c r="F25" s="416"/>
      <c r="G25" s="392">
        <f>+Alchemy!U27</f>
        <v>50</v>
      </c>
      <c r="H25" s="140"/>
      <c r="I25" s="514" t="s">
        <v>126</v>
      </c>
      <c r="J25" s="397">
        <f>+Alchemy!J27</f>
        <v>7</v>
      </c>
      <c r="K25" s="195">
        <v>20</v>
      </c>
      <c r="L25" s="440">
        <f t="shared" si="0"/>
        <v>1</v>
      </c>
    </row>
    <row r="26" spans="2:34" s="5" customFormat="1" ht="18" customHeight="1" x14ac:dyDescent="0.25">
      <c r="B26" s="176">
        <v>1</v>
      </c>
      <c r="C26" s="419" t="str">
        <f>+Alchemy!S28</f>
        <v>Mage Cap Extract</v>
      </c>
      <c r="D26" s="422" t="s">
        <v>0</v>
      </c>
      <c r="E26" s="389" t="str">
        <f>+Alchemy!E28</f>
        <v>Rare</v>
      </c>
      <c r="F26" s="416"/>
      <c r="G26" s="392">
        <f>+Alchemy!U28</f>
        <v>500</v>
      </c>
      <c r="H26" s="32"/>
      <c r="I26" s="243"/>
      <c r="J26" s="397">
        <f>+Alchemy!J28</f>
        <v>9</v>
      </c>
      <c r="K26" s="195">
        <v>20</v>
      </c>
      <c r="L26" s="440">
        <f t="shared" si="0"/>
        <v>10</v>
      </c>
    </row>
    <row r="27" spans="2:34" s="5" customFormat="1" ht="18" customHeight="1" x14ac:dyDescent="0.25">
      <c r="B27" s="176">
        <v>1</v>
      </c>
      <c r="C27" s="419" t="str">
        <f>+Alchemy!S29</f>
        <v>Good Berries</v>
      </c>
      <c r="D27" s="422" t="s">
        <v>0</v>
      </c>
      <c r="E27" s="389" t="str">
        <f>+Alchemy!E29</f>
        <v>Rare</v>
      </c>
      <c r="F27" s="416"/>
      <c r="G27" s="392">
        <f>+Alchemy!U29</f>
        <v>500</v>
      </c>
      <c r="H27" s="32"/>
      <c r="I27" s="243"/>
      <c r="J27" s="397">
        <f>+Alchemy!J29</f>
        <v>9</v>
      </c>
      <c r="K27" s="195">
        <v>20</v>
      </c>
      <c r="L27" s="440">
        <f t="shared" si="0"/>
        <v>10</v>
      </c>
    </row>
    <row r="28" spans="2:34" s="5" customFormat="1" ht="18" customHeight="1" x14ac:dyDescent="0.25">
      <c r="B28" s="176">
        <v>1</v>
      </c>
      <c r="C28" s="419" t="str">
        <f>+Alchemy!S30</f>
        <v>Cinderstem</v>
      </c>
      <c r="D28" s="422" t="s">
        <v>0</v>
      </c>
      <c r="E28" s="389" t="str">
        <f>+Alchemy!E30</f>
        <v>Rare</v>
      </c>
      <c r="F28" s="416"/>
      <c r="G28" s="392">
        <f>+Alchemy!U30</f>
        <v>500</v>
      </c>
      <c r="H28" s="32"/>
      <c r="I28" s="243"/>
      <c r="J28" s="397">
        <f>+Alchemy!J30</f>
        <v>9</v>
      </c>
      <c r="K28" s="195">
        <v>20</v>
      </c>
      <c r="L28" s="440">
        <f t="shared" si="0"/>
        <v>10</v>
      </c>
    </row>
    <row r="29" spans="2:34" s="5" customFormat="1" ht="18" customHeight="1" x14ac:dyDescent="0.25">
      <c r="B29" s="176">
        <v>1</v>
      </c>
      <c r="C29" s="419" t="str">
        <f>+Alchemy!S33</f>
        <v>Stormtail</v>
      </c>
      <c r="D29" s="422" t="s">
        <v>0</v>
      </c>
      <c r="E29" s="389" t="str">
        <f>+Alchemy!E33</f>
        <v>Rare</v>
      </c>
      <c r="F29" s="416"/>
      <c r="G29" s="392">
        <f>+Alchemy!U33</f>
        <v>500</v>
      </c>
      <c r="H29" s="32"/>
      <c r="I29" s="243"/>
      <c r="J29" s="397">
        <f>+Alchemy!J33</f>
        <v>12</v>
      </c>
      <c r="K29" s="195">
        <v>20</v>
      </c>
      <c r="L29" s="440">
        <f t="shared" si="0"/>
        <v>10</v>
      </c>
    </row>
    <row r="30" spans="2:34" s="5" customFormat="1" ht="18" customHeight="1" x14ac:dyDescent="0.25">
      <c r="B30" s="176">
        <v>1</v>
      </c>
      <c r="C30" s="419" t="str">
        <f>+Alchemy!S34</f>
        <v>Arrowhead Blooms</v>
      </c>
      <c r="D30" s="422" t="s">
        <v>0</v>
      </c>
      <c r="E30" s="389" t="str">
        <f>+Alchemy!E34</f>
        <v>Rare</v>
      </c>
      <c r="F30" s="416"/>
      <c r="G30" s="392">
        <f>+Alchemy!U34</f>
        <v>500</v>
      </c>
      <c r="H30" s="32"/>
      <c r="I30" s="243"/>
      <c r="J30" s="400">
        <f>+Alchemy!J34</f>
        <v>12</v>
      </c>
      <c r="K30" s="195">
        <v>20</v>
      </c>
      <c r="L30" s="440">
        <f t="shared" si="0"/>
        <v>10</v>
      </c>
    </row>
    <row r="31" spans="2:34" s="5" customFormat="1" ht="18" customHeight="1" x14ac:dyDescent="0.25">
      <c r="B31" s="176">
        <v>1</v>
      </c>
      <c r="C31" s="419" t="str">
        <f>+Alchemy!S35</f>
        <v>Storm Veil</v>
      </c>
      <c r="D31" s="422" t="s">
        <v>0</v>
      </c>
      <c r="E31" s="389" t="str">
        <f>+Alchemy!E35</f>
        <v>Rare</v>
      </c>
      <c r="F31" s="416"/>
      <c r="G31" s="392">
        <f>+Alchemy!U35</f>
        <v>500</v>
      </c>
      <c r="H31" s="32"/>
      <c r="I31" s="243"/>
      <c r="J31" s="397">
        <f>+Alchemy!J35</f>
        <v>12</v>
      </c>
      <c r="K31" s="195">
        <v>20</v>
      </c>
      <c r="L31" s="440">
        <f t="shared" si="0"/>
        <v>10</v>
      </c>
    </row>
    <row r="32" spans="2:34" ht="18" customHeight="1" x14ac:dyDescent="0.25">
      <c r="B32" s="176">
        <v>1</v>
      </c>
      <c r="C32" s="419" t="str">
        <f>+Alchemy!S37</f>
        <v>Strangeweed Extract</v>
      </c>
      <c r="D32" s="422" t="s">
        <v>0</v>
      </c>
      <c r="E32" s="389" t="str">
        <f>+Alchemy!E37</f>
        <v>Very Rare</v>
      </c>
      <c r="F32" s="416"/>
      <c r="G32" s="392">
        <f>+Alchemy!U37</f>
        <v>5000</v>
      </c>
      <c r="H32" s="32"/>
      <c r="I32" s="243"/>
      <c r="J32" s="397">
        <f>+Alchemy!J37</f>
        <v>15</v>
      </c>
      <c r="K32" s="195">
        <v>20</v>
      </c>
      <c r="L32" s="440">
        <f t="shared" si="0"/>
        <v>100</v>
      </c>
    </row>
    <row r="33" spans="2:34" ht="18" customHeight="1" x14ac:dyDescent="0.25">
      <c r="B33" s="176">
        <v>1</v>
      </c>
      <c r="C33" s="419" t="str">
        <f>+Alchemy!S39</f>
        <v>Dragon Tears</v>
      </c>
      <c r="D33" s="422" t="s">
        <v>0</v>
      </c>
      <c r="E33" s="389" t="str">
        <f>+Alchemy!E39</f>
        <v>Very Rare</v>
      </c>
      <c r="F33" s="416"/>
      <c r="G33" s="392">
        <f>+Alchemy!U39</f>
        <v>5000</v>
      </c>
      <c r="H33" s="32"/>
      <c r="I33" s="243"/>
      <c r="J33" s="397">
        <f>+Alchemy!J39</f>
        <v>15</v>
      </c>
      <c r="K33" s="195">
        <v>20</v>
      </c>
      <c r="L33" s="440">
        <f t="shared" si="0"/>
        <v>100</v>
      </c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</row>
    <row r="34" spans="2:34" ht="18" customHeight="1" x14ac:dyDescent="0.25">
      <c r="B34" s="176">
        <v>1</v>
      </c>
      <c r="C34" s="419" t="str">
        <f>+Alchemy!S40</f>
        <v>Netherweed</v>
      </c>
      <c r="D34" s="422" t="s">
        <v>0</v>
      </c>
      <c r="E34" s="389" t="str">
        <f>+Alchemy!E40</f>
        <v>Very Rare</v>
      </c>
      <c r="F34" s="416"/>
      <c r="G34" s="392">
        <f>+Alchemy!U40</f>
        <v>5000</v>
      </c>
      <c r="H34" s="32"/>
      <c r="I34" s="243"/>
      <c r="J34" s="397">
        <f>+Alchemy!J40</f>
        <v>15</v>
      </c>
      <c r="K34" s="195">
        <v>20</v>
      </c>
      <c r="L34" s="440">
        <f t="shared" si="0"/>
        <v>100</v>
      </c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</row>
    <row r="35" spans="2:34" ht="18" customHeight="1" x14ac:dyDescent="0.25">
      <c r="B35" s="176">
        <v>1</v>
      </c>
      <c r="C35" s="419" t="str">
        <f>+Alchemy!S41</f>
        <v>Dreamthistle</v>
      </c>
      <c r="D35" s="422" t="s">
        <v>0</v>
      </c>
      <c r="E35" s="389" t="str">
        <f>+Alchemy!E41</f>
        <v>Very Rare</v>
      </c>
      <c r="F35" s="416"/>
      <c r="G35" s="392">
        <f>+Alchemy!U41</f>
        <v>5000</v>
      </c>
      <c r="H35" s="32"/>
      <c r="I35" s="243"/>
      <c r="J35" s="397">
        <f>+Alchemy!J41</f>
        <v>15</v>
      </c>
      <c r="K35" s="195">
        <v>20</v>
      </c>
      <c r="L35" s="440">
        <f t="shared" si="0"/>
        <v>100</v>
      </c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</row>
    <row r="36" spans="2:34" s="5" customFormat="1" ht="18" customHeight="1" x14ac:dyDescent="0.25">
      <c r="B36" s="176">
        <v>1</v>
      </c>
      <c r="C36" s="419" t="str">
        <f>+Alchemy!S43</f>
        <v>Steelthorn Sap</v>
      </c>
      <c r="D36" s="422" t="s">
        <v>0</v>
      </c>
      <c r="E36" s="389" t="str">
        <f>+Alchemy!E43</f>
        <v>Legendary</v>
      </c>
      <c r="F36" s="416"/>
      <c r="G36" s="392">
        <f>+Alchemy!U43</f>
        <v>25000</v>
      </c>
      <c r="H36" s="1"/>
      <c r="I36" s="243"/>
      <c r="J36" s="397">
        <f>+Alchemy!J43</f>
        <v>19</v>
      </c>
      <c r="K36" s="195">
        <v>20</v>
      </c>
      <c r="L36" s="440">
        <f t="shared" si="0"/>
        <v>500</v>
      </c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2:34" s="5" customFormat="1" ht="18" customHeight="1" x14ac:dyDescent="0.25">
      <c r="B37" s="183">
        <v>1</v>
      </c>
      <c r="C37" s="420" t="str">
        <f>+Alchemy!S44</f>
        <v>Steelthorn Blooms</v>
      </c>
      <c r="D37" s="422" t="s">
        <v>0</v>
      </c>
      <c r="E37" s="389" t="str">
        <f>+Alchemy!E44</f>
        <v>Legendary</v>
      </c>
      <c r="F37" s="421"/>
      <c r="G37" s="395">
        <f>+Alchemy!U44</f>
        <v>25000</v>
      </c>
      <c r="H37" s="1"/>
      <c r="I37" s="244"/>
      <c r="J37" s="399">
        <f>+Alchemy!J44</f>
        <v>19</v>
      </c>
      <c r="K37" s="198">
        <v>20</v>
      </c>
      <c r="L37" s="441">
        <f t="shared" si="0"/>
        <v>500</v>
      </c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2:34" s="5" customFormat="1" ht="18" customHeight="1" x14ac:dyDescent="0.25">
      <c r="B38" s="170">
        <v>1</v>
      </c>
      <c r="C38" s="413" t="str">
        <f>+Apothecary!S5</f>
        <v>Wildberries</v>
      </c>
      <c r="D38" s="418" t="s">
        <v>47</v>
      </c>
      <c r="E38" s="411" t="str">
        <f>+Apothecary!E5</f>
        <v>Common</v>
      </c>
      <c r="F38" s="415"/>
      <c r="G38" s="412">
        <f>+Apothecary!U5</f>
        <v>25</v>
      </c>
      <c r="H38" s="140"/>
      <c r="I38" s="513" t="s">
        <v>126</v>
      </c>
      <c r="J38" s="424">
        <f>+Apothecary!J5</f>
        <v>1</v>
      </c>
      <c r="K38" s="191">
        <v>20</v>
      </c>
      <c r="L38" s="451">
        <f>+G38/50</f>
        <v>0.5</v>
      </c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2:34" ht="18" customHeight="1" x14ac:dyDescent="0.25">
      <c r="B39" s="176">
        <v>1</v>
      </c>
      <c r="C39" s="419" t="str">
        <f>+Apothecary!S6</f>
        <v>White Lotus</v>
      </c>
      <c r="D39" s="419" t="s">
        <v>47</v>
      </c>
      <c r="E39" s="391" t="str">
        <f>+Apothecary!E6</f>
        <v>Common</v>
      </c>
      <c r="F39" s="416"/>
      <c r="G39" s="392">
        <f>+Apothecary!U6</f>
        <v>25</v>
      </c>
      <c r="H39" s="140"/>
      <c r="I39" s="514" t="s">
        <v>126</v>
      </c>
      <c r="J39" s="397">
        <f>+Apothecary!J6</f>
        <v>1</v>
      </c>
      <c r="K39" s="195">
        <v>20</v>
      </c>
      <c r="L39" s="440">
        <f>+G39/50</f>
        <v>0.5</v>
      </c>
    </row>
    <row r="40" spans="2:34" ht="18" customHeight="1" x14ac:dyDescent="0.25">
      <c r="B40" s="176">
        <v>1</v>
      </c>
      <c r="C40" s="401" t="str">
        <f>+Apothecary!S7</f>
        <v>Pink Lotus</v>
      </c>
      <c r="D40" s="419" t="s">
        <v>47</v>
      </c>
      <c r="E40" s="391" t="str">
        <f>+Apothecary!E7</f>
        <v>Uncommon</v>
      </c>
      <c r="F40" s="416"/>
      <c r="G40" s="392">
        <f>+Apothecary!U7</f>
        <v>100</v>
      </c>
      <c r="H40" s="140"/>
      <c r="I40" s="514" t="s">
        <v>126</v>
      </c>
      <c r="J40" s="397">
        <f>+Apothecary!J7</f>
        <v>5</v>
      </c>
      <c r="K40" s="195">
        <v>20</v>
      </c>
      <c r="L40" s="440">
        <f>+G40/50</f>
        <v>2</v>
      </c>
    </row>
    <row r="41" spans="2:34" s="5" customFormat="1" ht="18" customHeight="1" x14ac:dyDescent="0.25">
      <c r="B41" s="176">
        <v>1</v>
      </c>
      <c r="C41" s="401" t="str">
        <f>+Apothecary!S8</f>
        <v>Violet Lotus</v>
      </c>
      <c r="D41" s="419" t="s">
        <v>47</v>
      </c>
      <c r="E41" s="391" t="str">
        <f>+Apothecary!E8</f>
        <v>Rare</v>
      </c>
      <c r="F41" s="416"/>
      <c r="G41" s="392">
        <f>+Apothecary!U8</f>
        <v>1000</v>
      </c>
      <c r="H41" s="140"/>
      <c r="I41" s="516"/>
      <c r="J41" s="397">
        <f>+Apothecary!J8</f>
        <v>9</v>
      </c>
      <c r="K41" s="195">
        <v>20</v>
      </c>
      <c r="L41" s="440">
        <f>+G41/50</f>
        <v>20</v>
      </c>
    </row>
    <row r="42" spans="2:34" ht="18" customHeight="1" x14ac:dyDescent="0.25">
      <c r="B42" s="183">
        <v>1</v>
      </c>
      <c r="C42" s="402" t="str">
        <f>+Apothecary!S9</f>
        <v>Purple Lotus</v>
      </c>
      <c r="D42" s="420" t="s">
        <v>47</v>
      </c>
      <c r="E42" s="394" t="str">
        <f>+Apothecary!E9</f>
        <v>Very Rare</v>
      </c>
      <c r="F42" s="421"/>
      <c r="G42" s="395">
        <f>+Apothecary!U9</f>
        <v>10000</v>
      </c>
      <c r="H42" s="140"/>
      <c r="I42" s="517"/>
      <c r="J42" s="399">
        <f>+Apothecary!J9</f>
        <v>15</v>
      </c>
      <c r="K42" s="198">
        <v>20</v>
      </c>
      <c r="L42" s="441">
        <f>+G42/50</f>
        <v>200</v>
      </c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</row>
    <row r="43" spans="2:34" ht="18" customHeight="1" x14ac:dyDescent="0.25">
      <c r="B43" s="170">
        <v>1</v>
      </c>
      <c r="C43" s="418" t="str">
        <f>+Inscription!S5</f>
        <v>Dream Clover</v>
      </c>
      <c r="D43" s="418" t="s">
        <v>6</v>
      </c>
      <c r="E43" s="411" t="str">
        <f>+Inscription!E5</f>
        <v>Common</v>
      </c>
      <c r="F43" s="415"/>
      <c r="G43" s="412">
        <f>+Inscription!U5</f>
        <v>7.5</v>
      </c>
      <c r="H43" s="139"/>
      <c r="I43" s="513" t="s">
        <v>126</v>
      </c>
      <c r="J43" s="424">
        <f>+Inscription!J5</f>
        <v>1</v>
      </c>
      <c r="K43" s="191">
        <v>20</v>
      </c>
      <c r="L43" s="439">
        <f t="shared" si="0"/>
        <v>0.15</v>
      </c>
    </row>
    <row r="44" spans="2:34" ht="18" customHeight="1" x14ac:dyDescent="0.25">
      <c r="B44" s="176">
        <v>1</v>
      </c>
      <c r="C44" s="419" t="str">
        <f>+Inscription!S6</f>
        <v>Goldleaf</v>
      </c>
      <c r="D44" s="419" t="s">
        <v>6</v>
      </c>
      <c r="E44" s="391" t="str">
        <f>+Inscription!E6</f>
        <v>Common</v>
      </c>
      <c r="F44" s="416"/>
      <c r="G44" s="392">
        <f>+Inscription!U6</f>
        <v>12.5</v>
      </c>
      <c r="H44" s="140"/>
      <c r="I44" s="514" t="s">
        <v>126</v>
      </c>
      <c r="J44" s="397">
        <f>+Inscription!J6</f>
        <v>1</v>
      </c>
      <c r="K44" s="195">
        <v>20</v>
      </c>
      <c r="L44" s="440">
        <f t="shared" si="0"/>
        <v>0.25</v>
      </c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</row>
    <row r="45" spans="2:34" ht="18" customHeight="1" x14ac:dyDescent="0.25">
      <c r="B45" s="176">
        <v>1</v>
      </c>
      <c r="C45" s="419" t="str">
        <f>+Inscription!S7</f>
        <v>Briarthorne</v>
      </c>
      <c r="D45" s="419" t="s">
        <v>6</v>
      </c>
      <c r="E45" s="391" t="str">
        <f>+Inscription!E7</f>
        <v>Uncommon</v>
      </c>
      <c r="F45" s="416"/>
      <c r="G45" s="392">
        <f>+Inscription!U7</f>
        <v>125</v>
      </c>
      <c r="H45" s="140"/>
      <c r="I45" s="514" t="s">
        <v>126</v>
      </c>
      <c r="J45" s="397">
        <f>+Inscription!J7</f>
        <v>3</v>
      </c>
      <c r="K45" s="195">
        <v>20</v>
      </c>
      <c r="L45" s="440">
        <f t="shared" si="0"/>
        <v>2.5</v>
      </c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</row>
    <row r="46" spans="2:34" ht="18" customHeight="1" x14ac:dyDescent="0.25">
      <c r="B46" s="176">
        <v>1</v>
      </c>
      <c r="C46" s="419" t="str">
        <f>+Inscription!S8</f>
        <v>Baldur Vine</v>
      </c>
      <c r="D46" s="419" t="s">
        <v>6</v>
      </c>
      <c r="E46" s="391" t="str">
        <f>+Inscription!E8</f>
        <v>Uncommon</v>
      </c>
      <c r="F46" s="416"/>
      <c r="G46" s="392">
        <f>+Inscription!U8</f>
        <v>250</v>
      </c>
      <c r="H46" s="140"/>
      <c r="I46" s="514" t="s">
        <v>126</v>
      </c>
      <c r="J46" s="397">
        <f>+Inscription!J8</f>
        <v>5</v>
      </c>
      <c r="K46" s="195">
        <v>20</v>
      </c>
      <c r="L46" s="440">
        <f t="shared" si="0"/>
        <v>5</v>
      </c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</row>
    <row r="47" spans="2:34" ht="18" customHeight="1" x14ac:dyDescent="0.25">
      <c r="B47" s="176">
        <v>1</v>
      </c>
      <c r="C47" s="419" t="str">
        <f>+Inscription!S9</f>
        <v>Springroot</v>
      </c>
      <c r="D47" s="419" t="s">
        <v>6</v>
      </c>
      <c r="E47" s="391" t="str">
        <f>+Inscription!E9</f>
        <v>Rare</v>
      </c>
      <c r="F47" s="416"/>
      <c r="G47" s="392">
        <f>+Inscription!U9</f>
        <v>1250</v>
      </c>
      <c r="I47" s="194"/>
      <c r="J47" s="397">
        <f>+Inscription!J9</f>
        <v>7</v>
      </c>
      <c r="K47" s="195">
        <v>20</v>
      </c>
      <c r="L47" s="440">
        <f t="shared" si="0"/>
        <v>25</v>
      </c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</row>
    <row r="48" spans="2:34" ht="18" customHeight="1" x14ac:dyDescent="0.25">
      <c r="B48" s="176">
        <v>1</v>
      </c>
      <c r="C48" s="419" t="str">
        <f>+Inscription!S10</f>
        <v>Bellcaps</v>
      </c>
      <c r="D48" s="419" t="s">
        <v>6</v>
      </c>
      <c r="E48" s="391" t="str">
        <f>+Inscription!E10</f>
        <v>Rare</v>
      </c>
      <c r="F48" s="416"/>
      <c r="G48" s="392">
        <f>+Inscription!U10</f>
        <v>2500</v>
      </c>
      <c r="H48" s="32"/>
      <c r="I48" s="243"/>
      <c r="J48" s="397">
        <f>+Inscription!J10</f>
        <v>9</v>
      </c>
      <c r="K48" s="195">
        <v>20</v>
      </c>
      <c r="L48" s="440">
        <f t="shared" si="0"/>
        <v>50</v>
      </c>
    </row>
    <row r="49" spans="2:34" ht="18" customHeight="1" x14ac:dyDescent="0.25">
      <c r="B49" s="176">
        <v>1</v>
      </c>
      <c r="C49" s="419" t="str">
        <f>+Inscription!S11</f>
        <v>Thornwood Vine</v>
      </c>
      <c r="D49" s="419" t="s">
        <v>6</v>
      </c>
      <c r="E49" s="391" t="str">
        <f>+Inscription!E11</f>
        <v>Very Rare</v>
      </c>
      <c r="F49" s="416"/>
      <c r="G49" s="392">
        <f>+Inscription!U11</f>
        <v>7500</v>
      </c>
      <c r="H49" s="32"/>
      <c r="I49" s="243"/>
      <c r="J49" s="397">
        <f>+Inscription!J11</f>
        <v>11</v>
      </c>
      <c r="K49" s="195">
        <v>20</v>
      </c>
      <c r="L49" s="440">
        <f t="shared" si="0"/>
        <v>150</v>
      </c>
    </row>
    <row r="50" spans="2:34" ht="18" customHeight="1" x14ac:dyDescent="0.25">
      <c r="B50" s="176">
        <v>1</v>
      </c>
      <c r="C50" s="419" t="str">
        <f>+Inscription!S12</f>
        <v>Strange Berries</v>
      </c>
      <c r="D50" s="419" t="s">
        <v>6</v>
      </c>
      <c r="E50" s="391" t="str">
        <f>+Inscription!E12</f>
        <v>Very Rare</v>
      </c>
      <c r="F50" s="416"/>
      <c r="G50" s="392">
        <f>+Inscription!U12</f>
        <v>12500</v>
      </c>
      <c r="H50" s="32"/>
      <c r="I50" s="243"/>
      <c r="J50" s="397">
        <f>+Inscription!J12</f>
        <v>13</v>
      </c>
      <c r="K50" s="195">
        <v>20</v>
      </c>
      <c r="L50" s="440">
        <f t="shared" si="0"/>
        <v>250</v>
      </c>
    </row>
    <row r="51" spans="2:34" ht="18" customHeight="1" x14ac:dyDescent="0.25">
      <c r="B51" s="176">
        <v>1</v>
      </c>
      <c r="C51" s="419" t="str">
        <f>+Inscription!S13</f>
        <v>Moonstem</v>
      </c>
      <c r="D51" s="419" t="s">
        <v>6</v>
      </c>
      <c r="E51" s="391" t="str">
        <f>+Inscription!E13</f>
        <v>Very Rare</v>
      </c>
      <c r="F51" s="416"/>
      <c r="G51" s="392">
        <f>+Inscription!U13</f>
        <v>25000</v>
      </c>
      <c r="I51" s="243"/>
      <c r="J51" s="397">
        <f>+Inscription!J13</f>
        <v>15</v>
      </c>
      <c r="K51" s="195">
        <v>20</v>
      </c>
      <c r="L51" s="440">
        <f t="shared" si="0"/>
        <v>500</v>
      </c>
    </row>
    <row r="52" spans="2:34" ht="18" customHeight="1" x14ac:dyDescent="0.25">
      <c r="B52" s="183">
        <v>1</v>
      </c>
      <c r="C52" s="420" t="str">
        <f>+Inscription!S14</f>
        <v>Magic Mushrooms</v>
      </c>
      <c r="D52" s="420" t="s">
        <v>6</v>
      </c>
      <c r="E52" s="394" t="str">
        <f>+Inscription!E14</f>
        <v>Legendary</v>
      </c>
      <c r="F52" s="421"/>
      <c r="G52" s="395">
        <v>112500</v>
      </c>
      <c r="I52" s="244"/>
      <c r="J52" s="397">
        <f>+Inscription!J14</f>
        <v>17</v>
      </c>
      <c r="K52" s="198">
        <v>20</v>
      </c>
      <c r="L52" s="441">
        <f t="shared" si="0"/>
        <v>2250</v>
      </c>
    </row>
    <row r="53" spans="2:34" s="47" customFormat="1" ht="18" customHeight="1" x14ac:dyDescent="0.25">
      <c r="B53" s="363" t="s">
        <v>327</v>
      </c>
      <c r="C53" s="364"/>
      <c r="D53" s="364"/>
      <c r="E53" s="365"/>
      <c r="F53" s="364"/>
      <c r="G53" s="366"/>
      <c r="H53" s="1"/>
      <c r="I53" s="363"/>
      <c r="J53" s="367"/>
      <c r="K53" s="368"/>
      <c r="L53" s="369"/>
    </row>
    <row r="54" spans="2:34" ht="18" customHeight="1" x14ac:dyDescent="0.25">
      <c r="B54" s="170">
        <v>1</v>
      </c>
      <c r="C54" s="413" t="str">
        <f>+Apothecary!S11</f>
        <v>Werebane</v>
      </c>
      <c r="D54" s="413" t="s">
        <v>47</v>
      </c>
      <c r="E54" s="411" t="str">
        <f>+Apothecary!E11</f>
        <v>Uncommon</v>
      </c>
      <c r="F54" s="413"/>
      <c r="G54" s="412">
        <f>+Apothecary!U11</f>
        <v>100</v>
      </c>
      <c r="I54" s="190"/>
      <c r="J54" s="424">
        <f>+Apothecary!J11</f>
        <v>5</v>
      </c>
      <c r="K54" s="191">
        <v>20</v>
      </c>
      <c r="L54" s="451">
        <f>+G54/50</f>
        <v>2</v>
      </c>
    </row>
    <row r="55" spans="2:34" ht="18" customHeight="1" x14ac:dyDescent="0.25">
      <c r="B55" s="176">
        <v>1</v>
      </c>
      <c r="C55" s="401" t="str">
        <f>+Apothecary!S12</f>
        <v>Moongrass</v>
      </c>
      <c r="D55" s="401" t="s">
        <v>47</v>
      </c>
      <c r="E55" s="391" t="str">
        <f>+Apothecary!E12</f>
        <v>Uncommon</v>
      </c>
      <c r="F55" s="416"/>
      <c r="G55" s="392">
        <f>+Apothecary!U12</f>
        <v>100</v>
      </c>
      <c r="I55" s="194"/>
      <c r="J55" s="397">
        <f>+Apothecary!J12</f>
        <v>5</v>
      </c>
      <c r="K55" s="195">
        <v>20</v>
      </c>
      <c r="L55" s="452">
        <f t="shared" ref="L55:L56" si="1">+G55/50</f>
        <v>2</v>
      </c>
    </row>
    <row r="56" spans="2:34" ht="18" customHeight="1" x14ac:dyDescent="0.25">
      <c r="B56" s="183">
        <v>1</v>
      </c>
      <c r="C56" s="402" t="str">
        <f>+Apothecary!S13</f>
        <v>Thistlethorn</v>
      </c>
      <c r="D56" s="402" t="s">
        <v>47</v>
      </c>
      <c r="E56" s="394" t="str">
        <f>+Apothecary!E13</f>
        <v>Uncommon</v>
      </c>
      <c r="F56" s="421"/>
      <c r="G56" s="395">
        <f>+Apothecary!U13</f>
        <v>100</v>
      </c>
      <c r="I56" s="201"/>
      <c r="J56" s="399">
        <f>+Apothecary!J13</f>
        <v>5</v>
      </c>
      <c r="K56" s="198">
        <v>20</v>
      </c>
      <c r="L56" s="453">
        <f t="shared" si="1"/>
        <v>2</v>
      </c>
    </row>
    <row r="57" spans="2:34" ht="18" customHeight="1" x14ac:dyDescent="0.25">
      <c r="G57" s="17"/>
      <c r="L57" s="18"/>
    </row>
    <row r="58" spans="2:34" ht="18" customHeight="1" x14ac:dyDescent="0.25">
      <c r="D58" s="326" t="s">
        <v>696</v>
      </c>
      <c r="E58" s="323"/>
      <c r="F58" s="275"/>
      <c r="G58" s="332"/>
      <c r="H58" s="275"/>
      <c r="I58" s="324"/>
      <c r="J58" s="323"/>
      <c r="K58" s="323"/>
      <c r="L58" s="277"/>
    </row>
    <row r="59" spans="2:34" ht="18" customHeight="1" x14ac:dyDescent="0.25">
      <c r="D59" s="326"/>
      <c r="E59" s="323"/>
      <c r="F59" s="275"/>
      <c r="G59" s="332"/>
      <c r="H59" s="275"/>
      <c r="I59" s="324"/>
      <c r="J59" s="323"/>
      <c r="K59" s="323"/>
      <c r="L59" s="277"/>
    </row>
    <row r="60" spans="2:34" s="32" customFormat="1" ht="18" customHeight="1" x14ac:dyDescent="0.25">
      <c r="B60" s="279"/>
      <c r="C60" s="282"/>
      <c r="D60" s="325" t="s">
        <v>502</v>
      </c>
      <c r="E60" s="26"/>
      <c r="F60" s="26"/>
      <c r="G60" s="26"/>
      <c r="H60" s="26"/>
      <c r="I60" s="26"/>
      <c r="J60" s="26"/>
      <c r="K60" s="26"/>
      <c r="L60" s="26"/>
      <c r="W60" s="5"/>
      <c r="X60" s="11"/>
      <c r="Y60" s="278"/>
      <c r="Z60" s="285"/>
      <c r="AA60" s="274"/>
      <c r="AB60" s="7"/>
      <c r="AC60" s="140"/>
      <c r="AD60" s="26"/>
      <c r="AE60" s="277"/>
      <c r="AF60" s="277"/>
      <c r="AG60" s="277"/>
      <c r="AH60" s="286"/>
    </row>
    <row r="61" spans="2:34" s="32" customFormat="1" ht="18" customHeight="1" x14ac:dyDescent="0.25">
      <c r="B61" s="279"/>
      <c r="C61" s="282"/>
      <c r="D61" s="329"/>
      <c r="E61" s="26"/>
      <c r="F61" s="26"/>
      <c r="G61" s="26"/>
      <c r="H61" s="26"/>
      <c r="I61" s="26"/>
      <c r="J61" s="26"/>
      <c r="K61" s="26"/>
      <c r="L61" s="26"/>
      <c r="W61" s="5"/>
      <c r="X61" s="11"/>
      <c r="Y61" s="278"/>
      <c r="Z61" s="285"/>
      <c r="AA61" s="274"/>
      <c r="AB61" s="7"/>
      <c r="AC61" s="140"/>
      <c r="AD61" s="26"/>
      <c r="AE61" s="277"/>
      <c r="AF61" s="277"/>
      <c r="AG61" s="277"/>
      <c r="AH61" s="286"/>
    </row>
    <row r="62" spans="2:34" s="32" customFormat="1" ht="18" customHeight="1" x14ac:dyDescent="0.25">
      <c r="B62" s="220"/>
      <c r="D62" s="329"/>
      <c r="E62" s="26"/>
      <c r="F62" s="330"/>
      <c r="G62" s="26"/>
      <c r="H62" s="275"/>
      <c r="I62" s="331"/>
      <c r="J62" s="26"/>
      <c r="K62" s="26"/>
      <c r="L62" s="26"/>
    </row>
  </sheetData>
  <sortState ref="B5:L42">
    <sortCondition ref="E5:E42"/>
  </sortState>
  <mergeCells count="1">
    <mergeCell ref="I2:L2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Dropdowns!$B$2:$B$8</xm:f>
          </x14:formula1>
          <xm:sqref>AA60:AA61 E54:E56 E5:E52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59999389629810485"/>
  </sheetPr>
  <dimension ref="A1:L13"/>
  <sheetViews>
    <sheetView showGridLines="0" zoomScale="80" zoomScaleNormal="80"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3.42578125" customWidth="1"/>
    <col min="2" max="2" width="5.7109375" customWidth="1"/>
    <col min="3" max="3" width="34.85546875" customWidth="1"/>
    <col min="4" max="4" width="32.85546875" customWidth="1"/>
    <col min="5" max="5" width="14.28515625" customWidth="1"/>
    <col min="6" max="6" width="11.42578125" customWidth="1"/>
    <col min="7" max="7" width="15.7109375" customWidth="1"/>
    <col min="8" max="8" width="1.42578125" customWidth="1"/>
    <col min="9" max="9" width="4.28515625" customWidth="1"/>
    <col min="10" max="10" width="14.7109375" customWidth="1"/>
    <col min="11" max="11" width="10" customWidth="1"/>
    <col min="12" max="12" width="14.5703125" customWidth="1"/>
    <col min="13" max="13" width="3.42578125" customWidth="1"/>
  </cols>
  <sheetData>
    <row r="1" spans="1:12" ht="18" customHeight="1" x14ac:dyDescent="0.25"/>
    <row r="2" spans="1:12" ht="60" customHeight="1" x14ac:dyDescent="0.25">
      <c r="B2" s="338" t="s">
        <v>5</v>
      </c>
      <c r="C2" s="339"/>
      <c r="D2" s="340" t="s">
        <v>498</v>
      </c>
      <c r="E2" s="354"/>
      <c r="F2" s="342"/>
      <c r="G2" s="355"/>
      <c r="H2" s="137"/>
      <c r="I2" s="617" t="s">
        <v>9</v>
      </c>
      <c r="J2" s="618"/>
      <c r="K2" s="618"/>
      <c r="L2" s="619"/>
    </row>
    <row r="3" spans="1:12" ht="47.25" customHeight="1" x14ac:dyDescent="0.25">
      <c r="B3" s="344"/>
      <c r="C3" s="345"/>
      <c r="D3" s="357" t="s">
        <v>493</v>
      </c>
      <c r="E3" s="347" t="s">
        <v>111</v>
      </c>
      <c r="F3" s="348" t="s">
        <v>69</v>
      </c>
      <c r="G3" s="349" t="s">
        <v>81</v>
      </c>
      <c r="H3" s="152"/>
      <c r="I3" s="344"/>
      <c r="J3" s="347" t="s">
        <v>79</v>
      </c>
      <c r="K3" s="347" t="s">
        <v>727</v>
      </c>
      <c r="L3" s="352" t="s">
        <v>593</v>
      </c>
    </row>
    <row r="4" spans="1:12" ht="50.25" x14ac:dyDescent="0.25">
      <c r="B4" s="361" t="s">
        <v>80</v>
      </c>
      <c r="C4" s="370"/>
      <c r="D4" s="358"/>
      <c r="E4" s="358"/>
      <c r="F4" s="359"/>
      <c r="G4" s="360" t="s">
        <v>242</v>
      </c>
      <c r="H4" s="138"/>
      <c r="I4" s="361" t="s">
        <v>115</v>
      </c>
      <c r="J4" s="362" t="s">
        <v>496</v>
      </c>
      <c r="K4" s="358" t="s">
        <v>681</v>
      </c>
      <c r="L4" s="360" t="s">
        <v>592</v>
      </c>
    </row>
    <row r="5" spans="1:12" ht="18" customHeight="1" x14ac:dyDescent="0.25">
      <c r="B5" s="170"/>
      <c r="C5" s="413"/>
      <c r="D5" s="418"/>
      <c r="E5" s="411"/>
      <c r="F5" s="415"/>
      <c r="G5" s="412"/>
      <c r="H5" s="140"/>
      <c r="I5" s="190"/>
      <c r="J5" s="424"/>
      <c r="K5" s="191"/>
      <c r="L5" s="451"/>
    </row>
    <row r="6" spans="1:12" ht="18" customHeight="1" x14ac:dyDescent="0.25">
      <c r="B6" s="183"/>
      <c r="C6" s="402"/>
      <c r="D6" s="420"/>
      <c r="E6" s="394"/>
      <c r="F6" s="421"/>
      <c r="G6" s="395"/>
      <c r="H6" s="140"/>
      <c r="I6" s="183"/>
      <c r="J6" s="399"/>
      <c r="K6" s="198"/>
      <c r="L6" s="441"/>
    </row>
    <row r="7" spans="1:12" ht="18" customHeight="1" x14ac:dyDescent="0.25"/>
    <row r="8" spans="1:12" ht="18" customHeight="1" x14ac:dyDescent="0.25">
      <c r="A8" s="5"/>
      <c r="B8" s="11"/>
      <c r="C8" s="278"/>
      <c r="D8" s="326" t="s">
        <v>695</v>
      </c>
      <c r="E8" s="274"/>
      <c r="F8" s="7"/>
      <c r="G8" s="140"/>
      <c r="H8" s="26"/>
      <c r="I8" s="277"/>
      <c r="J8" s="277"/>
      <c r="K8" s="277"/>
      <c r="L8" s="286"/>
    </row>
    <row r="9" spans="1:12" ht="18" customHeight="1" x14ac:dyDescent="0.25">
      <c r="D9" s="326"/>
    </row>
    <row r="10" spans="1:12" ht="18" customHeight="1" x14ac:dyDescent="0.25">
      <c r="D10" s="325" t="s">
        <v>502</v>
      </c>
    </row>
    <row r="11" spans="1:12" ht="15.75" x14ac:dyDescent="0.25">
      <c r="D11" s="329"/>
    </row>
    <row r="12" spans="1:12" ht="15.75" x14ac:dyDescent="0.25">
      <c r="A12" s="5"/>
      <c r="B12" s="11"/>
      <c r="C12" s="278"/>
      <c r="D12" s="329"/>
      <c r="E12" s="274"/>
      <c r="F12" s="7"/>
      <c r="G12" s="140"/>
      <c r="H12" s="26"/>
      <c r="I12" s="277"/>
      <c r="J12" s="277"/>
      <c r="K12" s="277"/>
      <c r="L12" s="286"/>
    </row>
    <row r="13" spans="1:12" ht="15.75" x14ac:dyDescent="0.25">
      <c r="D13" s="329"/>
    </row>
  </sheetData>
  <mergeCells count="1">
    <mergeCell ref="I2:L2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Dropdowns!$B$2:$B$8</xm:f>
          </x14:formula1>
          <xm:sqref>E8 E5:E6 E12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79998168889431442"/>
  </sheetPr>
  <dimension ref="B1:AG20"/>
  <sheetViews>
    <sheetView showGridLines="0" zoomScale="80" zoomScaleNormal="80" workbookViewId="0">
      <pane ySplit="4" topLeftCell="A5" activePane="bottomLeft" state="frozen"/>
      <selection pane="bottomLeft" activeCell="C6" sqref="C6"/>
    </sheetView>
  </sheetViews>
  <sheetFormatPr defaultRowHeight="15" x14ac:dyDescent="0.25"/>
  <cols>
    <col min="1" max="1" width="3.42578125" customWidth="1"/>
    <col min="2" max="2" width="5.7109375" style="3" customWidth="1"/>
    <col min="3" max="3" width="34.85546875" customWidth="1"/>
    <col min="4" max="4" width="32.85546875" customWidth="1"/>
    <col min="5" max="5" width="14.28515625" customWidth="1"/>
    <col min="6" max="6" width="11.42578125" style="1" customWidth="1"/>
    <col min="7" max="7" width="15.7109375" style="1" customWidth="1"/>
    <col min="8" max="8" width="1.42578125" style="1" customWidth="1"/>
    <col min="9" max="9" width="4.28515625" style="3" customWidth="1"/>
    <col min="10" max="10" width="14.42578125" customWidth="1"/>
    <col min="11" max="11" width="14.28515625" customWidth="1"/>
    <col min="12" max="12" width="15.7109375" customWidth="1"/>
    <col min="13" max="13" width="1.42578125" style="1" customWidth="1"/>
    <col min="14" max="14" width="15.7109375" customWidth="1"/>
    <col min="15" max="15" width="10" customWidth="1"/>
    <col min="16" max="16" width="14.42578125" style="1" customWidth="1"/>
    <col min="17" max="17" width="1.42578125" style="1" customWidth="1"/>
    <col min="18" max="18" width="5.7109375" style="3" customWidth="1"/>
    <col min="19" max="19" width="20" style="2" customWidth="1"/>
    <col min="20" max="20" width="14.28515625" customWidth="1"/>
    <col min="21" max="21" width="15.7109375" customWidth="1"/>
    <col min="22" max="22" width="3.42578125" customWidth="1"/>
  </cols>
  <sheetData>
    <row r="1" spans="2:21" ht="18" customHeight="1" x14ac:dyDescent="0.25">
      <c r="B1"/>
      <c r="E1" s="22"/>
      <c r="F1" s="23"/>
      <c r="G1"/>
      <c r="I1"/>
      <c r="R1"/>
      <c r="S1"/>
    </row>
    <row r="2" spans="2:21" s="5" customFormat="1" ht="60" customHeight="1" x14ac:dyDescent="0.25">
      <c r="B2" s="68" t="s">
        <v>6</v>
      </c>
      <c r="C2" s="69"/>
      <c r="D2" s="148" t="s">
        <v>494</v>
      </c>
      <c r="E2" s="70"/>
      <c r="F2" s="71"/>
      <c r="G2" s="141"/>
      <c r="H2" s="137"/>
      <c r="I2" s="611" t="s">
        <v>492</v>
      </c>
      <c r="J2" s="612"/>
      <c r="K2" s="612"/>
      <c r="L2" s="613"/>
      <c r="M2" s="149"/>
      <c r="N2" s="611" t="s">
        <v>8</v>
      </c>
      <c r="O2" s="612"/>
      <c r="P2" s="613"/>
      <c r="Q2" s="149"/>
      <c r="R2" s="614" t="s">
        <v>291</v>
      </c>
      <c r="S2" s="615"/>
      <c r="T2" s="615"/>
      <c r="U2" s="616"/>
    </row>
    <row r="3" spans="2:21" ht="47.25" customHeight="1" x14ac:dyDescent="0.25">
      <c r="B3" s="72"/>
      <c r="C3" s="73"/>
      <c r="D3" s="150" t="s">
        <v>88</v>
      </c>
      <c r="E3" s="106" t="s">
        <v>112</v>
      </c>
      <c r="F3" s="151" t="s">
        <v>69</v>
      </c>
      <c r="G3" s="105" t="s">
        <v>81</v>
      </c>
      <c r="H3" s="152"/>
      <c r="I3" s="72"/>
      <c r="J3" s="106" t="s">
        <v>79</v>
      </c>
      <c r="K3" s="106" t="s">
        <v>112</v>
      </c>
      <c r="L3" s="105" t="s">
        <v>495</v>
      </c>
      <c r="M3" s="152"/>
      <c r="N3" s="104" t="s">
        <v>124</v>
      </c>
      <c r="O3" s="106" t="s">
        <v>682</v>
      </c>
      <c r="P3" s="105" t="s">
        <v>116</v>
      </c>
      <c r="Q3" s="152"/>
      <c r="R3" s="72"/>
      <c r="S3" s="106" t="s">
        <v>122</v>
      </c>
      <c r="T3" s="106" t="s">
        <v>112</v>
      </c>
      <c r="U3" s="105" t="s">
        <v>497</v>
      </c>
    </row>
    <row r="4" spans="2:21" s="35" customFormat="1" ht="50.25" x14ac:dyDescent="0.25">
      <c r="B4" s="74" t="s">
        <v>80</v>
      </c>
      <c r="C4" s="75"/>
      <c r="D4" s="75"/>
      <c r="E4" s="75"/>
      <c r="F4" s="33"/>
      <c r="G4" s="134" t="s">
        <v>242</v>
      </c>
      <c r="H4" s="138"/>
      <c r="I4" s="74" t="s">
        <v>115</v>
      </c>
      <c r="J4" s="133" t="s">
        <v>496</v>
      </c>
      <c r="K4" s="34"/>
      <c r="L4" s="134" t="s">
        <v>242</v>
      </c>
      <c r="M4" s="138"/>
      <c r="N4" s="168" t="s">
        <v>242</v>
      </c>
      <c r="O4" s="34" t="s">
        <v>681</v>
      </c>
      <c r="P4" s="134" t="s">
        <v>592</v>
      </c>
      <c r="Q4" s="138"/>
      <c r="R4" s="74" t="s">
        <v>80</v>
      </c>
      <c r="S4" s="34"/>
      <c r="T4" s="34"/>
      <c r="U4" s="134" t="s">
        <v>242</v>
      </c>
    </row>
    <row r="5" spans="2:21" s="5" customFormat="1" ht="18" customHeight="1" x14ac:dyDescent="0.25">
      <c r="B5" s="170">
        <v>1</v>
      </c>
      <c r="C5" s="171" t="s">
        <v>443</v>
      </c>
      <c r="D5" s="172" t="s">
        <v>467</v>
      </c>
      <c r="E5" s="173" t="s">
        <v>82</v>
      </c>
      <c r="F5" s="174" t="s">
        <v>62</v>
      </c>
      <c r="G5" s="175">
        <v>15</v>
      </c>
      <c r="H5" s="140"/>
      <c r="I5" s="513" t="s">
        <v>126</v>
      </c>
      <c r="J5" s="191">
        <v>1</v>
      </c>
      <c r="K5" s="411" t="str">
        <f t="shared" ref="K5:K14" si="0">+E5</f>
        <v>Common</v>
      </c>
      <c r="L5" s="412">
        <f t="shared" ref="L5:L14" si="1">+G5*2</f>
        <v>30</v>
      </c>
      <c r="M5" s="140"/>
      <c r="N5" s="426">
        <f t="shared" ref="N5:N14" si="2">0.5*G5</f>
        <v>7.5</v>
      </c>
      <c r="O5" s="191">
        <v>8</v>
      </c>
      <c r="P5" s="439">
        <f t="shared" ref="P5:P14" si="3">+G5/50</f>
        <v>0.3</v>
      </c>
      <c r="Q5" s="140"/>
      <c r="R5" s="170">
        <v>1</v>
      </c>
      <c r="S5" s="236" t="s">
        <v>252</v>
      </c>
      <c r="T5" s="411" t="str">
        <f t="shared" ref="T5:T14" si="4">+E5</f>
        <v>Common</v>
      </c>
      <c r="U5" s="412">
        <f>+N5</f>
        <v>7.5</v>
      </c>
    </row>
    <row r="6" spans="2:21" s="5" customFormat="1" ht="18" customHeight="1" x14ac:dyDescent="0.25">
      <c r="B6" s="176">
        <v>1</v>
      </c>
      <c r="C6" s="177" t="s">
        <v>243</v>
      </c>
      <c r="D6" s="178" t="s">
        <v>468</v>
      </c>
      <c r="E6" s="179" t="s">
        <v>82</v>
      </c>
      <c r="F6" s="180" t="s">
        <v>62</v>
      </c>
      <c r="G6" s="181">
        <v>25</v>
      </c>
      <c r="H6" s="140"/>
      <c r="I6" s="514" t="s">
        <v>126</v>
      </c>
      <c r="J6" s="195">
        <v>1</v>
      </c>
      <c r="K6" s="391" t="str">
        <f t="shared" si="0"/>
        <v>Common</v>
      </c>
      <c r="L6" s="392">
        <f t="shared" si="1"/>
        <v>50</v>
      </c>
      <c r="M6" s="140"/>
      <c r="N6" s="427">
        <f t="shared" si="2"/>
        <v>12.5</v>
      </c>
      <c r="O6" s="195">
        <v>8</v>
      </c>
      <c r="P6" s="440">
        <f t="shared" si="3"/>
        <v>0.5</v>
      </c>
      <c r="Q6" s="140"/>
      <c r="R6" s="176">
        <v>1</v>
      </c>
      <c r="S6" s="203" t="s">
        <v>253</v>
      </c>
      <c r="T6" s="391" t="str">
        <f t="shared" si="4"/>
        <v>Common</v>
      </c>
      <c r="U6" s="392">
        <f t="shared" ref="U6:U14" si="5">+N6</f>
        <v>12.5</v>
      </c>
    </row>
    <row r="7" spans="2:21" s="5" customFormat="1" ht="18" customHeight="1" x14ac:dyDescent="0.25">
      <c r="B7" s="176">
        <v>1</v>
      </c>
      <c r="C7" s="177" t="s">
        <v>244</v>
      </c>
      <c r="D7" s="178" t="s">
        <v>469</v>
      </c>
      <c r="E7" s="179" t="s">
        <v>83</v>
      </c>
      <c r="F7" s="180" t="s">
        <v>62</v>
      </c>
      <c r="G7" s="181">
        <v>250</v>
      </c>
      <c r="H7" s="140"/>
      <c r="I7" s="514" t="s">
        <v>126</v>
      </c>
      <c r="J7" s="195">
        <v>3</v>
      </c>
      <c r="K7" s="391" t="str">
        <f t="shared" si="0"/>
        <v>Uncommon</v>
      </c>
      <c r="L7" s="392">
        <f t="shared" si="1"/>
        <v>500</v>
      </c>
      <c r="M7" s="140"/>
      <c r="N7" s="427">
        <f t="shared" si="2"/>
        <v>125</v>
      </c>
      <c r="O7" s="195">
        <v>8</v>
      </c>
      <c r="P7" s="440">
        <f t="shared" si="3"/>
        <v>5</v>
      </c>
      <c r="Q7" s="140"/>
      <c r="R7" s="176">
        <v>1</v>
      </c>
      <c r="S7" s="203" t="s">
        <v>254</v>
      </c>
      <c r="T7" s="391" t="str">
        <f t="shared" si="4"/>
        <v>Uncommon</v>
      </c>
      <c r="U7" s="392">
        <f t="shared" si="5"/>
        <v>125</v>
      </c>
    </row>
    <row r="8" spans="2:21" s="5" customFormat="1" ht="18" customHeight="1" x14ac:dyDescent="0.25">
      <c r="B8" s="176">
        <v>1</v>
      </c>
      <c r="C8" s="177" t="s">
        <v>245</v>
      </c>
      <c r="D8" s="178" t="s">
        <v>470</v>
      </c>
      <c r="E8" s="179" t="s">
        <v>83</v>
      </c>
      <c r="F8" s="180" t="s">
        <v>62</v>
      </c>
      <c r="G8" s="181">
        <v>500</v>
      </c>
      <c r="H8" s="140"/>
      <c r="I8" s="514" t="s">
        <v>126</v>
      </c>
      <c r="J8" s="195">
        <v>5</v>
      </c>
      <c r="K8" s="391" t="str">
        <f t="shared" si="0"/>
        <v>Uncommon</v>
      </c>
      <c r="L8" s="392">
        <f t="shared" si="1"/>
        <v>1000</v>
      </c>
      <c r="M8" s="140"/>
      <c r="N8" s="427">
        <f t="shared" si="2"/>
        <v>250</v>
      </c>
      <c r="O8" s="195">
        <v>9</v>
      </c>
      <c r="P8" s="440">
        <f t="shared" si="3"/>
        <v>10</v>
      </c>
      <c r="Q8" s="140"/>
      <c r="R8" s="176">
        <v>1</v>
      </c>
      <c r="S8" s="203" t="s">
        <v>255</v>
      </c>
      <c r="T8" s="391" t="str">
        <f t="shared" si="4"/>
        <v>Uncommon</v>
      </c>
      <c r="U8" s="392">
        <f t="shared" si="5"/>
        <v>250</v>
      </c>
    </row>
    <row r="9" spans="2:21" ht="18" customHeight="1" x14ac:dyDescent="0.25">
      <c r="B9" s="176">
        <v>1</v>
      </c>
      <c r="C9" s="177" t="s">
        <v>246</v>
      </c>
      <c r="D9" s="178" t="s">
        <v>471</v>
      </c>
      <c r="E9" s="179" t="s">
        <v>84</v>
      </c>
      <c r="F9" s="180" t="s">
        <v>62</v>
      </c>
      <c r="G9" s="181">
        <v>2500</v>
      </c>
      <c r="H9" s="140"/>
      <c r="I9" s="514" t="s">
        <v>126</v>
      </c>
      <c r="J9" s="195">
        <v>7</v>
      </c>
      <c r="K9" s="391" t="str">
        <f t="shared" si="0"/>
        <v>Rare</v>
      </c>
      <c r="L9" s="392">
        <f t="shared" si="1"/>
        <v>5000</v>
      </c>
      <c r="M9" s="140"/>
      <c r="N9" s="427">
        <f t="shared" si="2"/>
        <v>1250</v>
      </c>
      <c r="O9" s="195">
        <v>9</v>
      </c>
      <c r="P9" s="440">
        <f t="shared" si="3"/>
        <v>50</v>
      </c>
      <c r="Q9" s="140"/>
      <c r="R9" s="176">
        <v>1</v>
      </c>
      <c r="S9" s="203" t="s">
        <v>256</v>
      </c>
      <c r="T9" s="391" t="str">
        <f t="shared" si="4"/>
        <v>Rare</v>
      </c>
      <c r="U9" s="392">
        <f t="shared" si="5"/>
        <v>1250</v>
      </c>
    </row>
    <row r="10" spans="2:21" ht="18" customHeight="1" x14ac:dyDescent="0.25">
      <c r="B10" s="176">
        <v>1</v>
      </c>
      <c r="C10" s="177" t="s">
        <v>247</v>
      </c>
      <c r="D10" s="178" t="s">
        <v>472</v>
      </c>
      <c r="E10" s="179" t="s">
        <v>84</v>
      </c>
      <c r="F10" s="180" t="s">
        <v>62</v>
      </c>
      <c r="G10" s="181">
        <v>5000</v>
      </c>
      <c r="H10" s="139"/>
      <c r="I10" s="243"/>
      <c r="J10" s="195">
        <v>9</v>
      </c>
      <c r="K10" s="391" t="str">
        <f t="shared" si="0"/>
        <v>Rare</v>
      </c>
      <c r="L10" s="392">
        <f t="shared" si="1"/>
        <v>10000</v>
      </c>
      <c r="M10" s="139"/>
      <c r="N10" s="427">
        <f t="shared" si="2"/>
        <v>2500</v>
      </c>
      <c r="O10" s="195">
        <v>10</v>
      </c>
      <c r="P10" s="440">
        <f t="shared" si="3"/>
        <v>100</v>
      </c>
      <c r="Q10" s="139"/>
      <c r="R10" s="176">
        <v>1</v>
      </c>
      <c r="S10" s="203" t="s">
        <v>257</v>
      </c>
      <c r="T10" s="391" t="str">
        <f t="shared" si="4"/>
        <v>Rare</v>
      </c>
      <c r="U10" s="392">
        <f t="shared" si="5"/>
        <v>2500</v>
      </c>
    </row>
    <row r="11" spans="2:21" ht="18" customHeight="1" x14ac:dyDescent="0.25">
      <c r="B11" s="176">
        <v>1</v>
      </c>
      <c r="C11" s="177" t="s">
        <v>248</v>
      </c>
      <c r="D11" s="178" t="s">
        <v>473</v>
      </c>
      <c r="E11" s="179" t="s">
        <v>85</v>
      </c>
      <c r="F11" s="180" t="s">
        <v>62</v>
      </c>
      <c r="G11" s="181">
        <v>15000</v>
      </c>
      <c r="H11" s="140"/>
      <c r="I11" s="243"/>
      <c r="J11" s="195">
        <v>11</v>
      </c>
      <c r="K11" s="391" t="str">
        <f t="shared" si="0"/>
        <v>Very Rare</v>
      </c>
      <c r="L11" s="392">
        <f t="shared" si="1"/>
        <v>30000</v>
      </c>
      <c r="M11" s="140"/>
      <c r="N11" s="427">
        <f t="shared" si="2"/>
        <v>7500</v>
      </c>
      <c r="O11" s="195">
        <v>11</v>
      </c>
      <c r="P11" s="440">
        <f t="shared" si="3"/>
        <v>300</v>
      </c>
      <c r="Q11" s="140"/>
      <c r="R11" s="176">
        <v>1</v>
      </c>
      <c r="S11" s="203" t="s">
        <v>326</v>
      </c>
      <c r="T11" s="391" t="str">
        <f t="shared" si="4"/>
        <v>Very Rare</v>
      </c>
      <c r="U11" s="392">
        <f t="shared" si="5"/>
        <v>7500</v>
      </c>
    </row>
    <row r="12" spans="2:21" ht="18" customHeight="1" x14ac:dyDescent="0.25">
      <c r="B12" s="176">
        <v>1</v>
      </c>
      <c r="C12" s="177" t="s">
        <v>249</v>
      </c>
      <c r="D12" s="178" t="s">
        <v>474</v>
      </c>
      <c r="E12" s="179" t="s">
        <v>85</v>
      </c>
      <c r="F12" s="180" t="s">
        <v>62</v>
      </c>
      <c r="G12" s="181">
        <v>25000</v>
      </c>
      <c r="H12" s="140"/>
      <c r="I12" s="243"/>
      <c r="J12" s="195">
        <v>13</v>
      </c>
      <c r="K12" s="391" t="str">
        <f t="shared" si="0"/>
        <v>Very Rare</v>
      </c>
      <c r="L12" s="392">
        <f t="shared" si="1"/>
        <v>50000</v>
      </c>
      <c r="M12" s="140"/>
      <c r="N12" s="427">
        <f t="shared" si="2"/>
        <v>12500</v>
      </c>
      <c r="O12" s="195">
        <v>11</v>
      </c>
      <c r="P12" s="440">
        <f t="shared" si="3"/>
        <v>500</v>
      </c>
      <c r="Q12" s="140"/>
      <c r="R12" s="176">
        <v>1</v>
      </c>
      <c r="S12" s="203" t="s">
        <v>258</v>
      </c>
      <c r="T12" s="391" t="str">
        <f t="shared" si="4"/>
        <v>Very Rare</v>
      </c>
      <c r="U12" s="392">
        <f t="shared" si="5"/>
        <v>12500</v>
      </c>
    </row>
    <row r="13" spans="2:21" ht="18" customHeight="1" x14ac:dyDescent="0.25">
      <c r="B13" s="176">
        <v>1</v>
      </c>
      <c r="C13" s="177" t="s">
        <v>250</v>
      </c>
      <c r="D13" s="178" t="s">
        <v>475</v>
      </c>
      <c r="E13" s="179" t="s">
        <v>85</v>
      </c>
      <c r="F13" s="180" t="s">
        <v>62</v>
      </c>
      <c r="G13" s="181">
        <v>50000</v>
      </c>
      <c r="H13" s="140"/>
      <c r="I13" s="243"/>
      <c r="J13" s="195">
        <v>15</v>
      </c>
      <c r="K13" s="391" t="str">
        <f t="shared" si="0"/>
        <v>Very Rare</v>
      </c>
      <c r="L13" s="392">
        <f t="shared" si="1"/>
        <v>100000</v>
      </c>
      <c r="M13" s="140"/>
      <c r="N13" s="427">
        <f t="shared" si="2"/>
        <v>25000</v>
      </c>
      <c r="O13" s="195">
        <v>11</v>
      </c>
      <c r="P13" s="440">
        <f t="shared" si="3"/>
        <v>1000</v>
      </c>
      <c r="Q13" s="140"/>
      <c r="R13" s="176">
        <v>1</v>
      </c>
      <c r="S13" s="203" t="s">
        <v>259</v>
      </c>
      <c r="T13" s="391" t="str">
        <f t="shared" si="4"/>
        <v>Very Rare</v>
      </c>
      <c r="U13" s="392">
        <f t="shared" si="5"/>
        <v>25000</v>
      </c>
    </row>
    <row r="14" spans="2:21" ht="18" customHeight="1" x14ac:dyDescent="0.25">
      <c r="B14" s="183">
        <v>1</v>
      </c>
      <c r="C14" s="184" t="s">
        <v>251</v>
      </c>
      <c r="D14" s="185" t="s">
        <v>476</v>
      </c>
      <c r="E14" s="186" t="s">
        <v>86</v>
      </c>
      <c r="F14" s="187" t="s">
        <v>62</v>
      </c>
      <c r="G14" s="235">
        <v>250000</v>
      </c>
      <c r="I14" s="244"/>
      <c r="J14" s="198">
        <v>17</v>
      </c>
      <c r="K14" s="394" t="str">
        <f t="shared" si="0"/>
        <v>Legendary</v>
      </c>
      <c r="L14" s="395">
        <f t="shared" si="1"/>
        <v>500000</v>
      </c>
      <c r="N14" s="428">
        <f t="shared" si="2"/>
        <v>125000</v>
      </c>
      <c r="O14" s="198">
        <v>12</v>
      </c>
      <c r="P14" s="441">
        <f t="shared" si="3"/>
        <v>5000</v>
      </c>
      <c r="R14" s="183">
        <v>1</v>
      </c>
      <c r="S14" s="239" t="s">
        <v>260</v>
      </c>
      <c r="T14" s="394" t="str">
        <f t="shared" si="4"/>
        <v>Legendary</v>
      </c>
      <c r="U14" s="395">
        <f t="shared" si="5"/>
        <v>125000</v>
      </c>
    </row>
    <row r="15" spans="2:21" ht="18" customHeight="1" x14ac:dyDescent="0.25">
      <c r="H15" s="32"/>
      <c r="M15" s="32"/>
      <c r="Q15" s="32"/>
    </row>
    <row r="16" spans="2:21" ht="18" customHeight="1" x14ac:dyDescent="0.25">
      <c r="D16" s="326" t="s">
        <v>694</v>
      </c>
      <c r="E16" s="323"/>
      <c r="F16" s="275"/>
      <c r="G16" s="275"/>
      <c r="H16" s="26"/>
      <c r="I16" s="324"/>
      <c r="J16" s="323"/>
      <c r="K16" s="323"/>
      <c r="L16" s="323"/>
      <c r="M16" s="32"/>
      <c r="Q16" s="32"/>
    </row>
    <row r="17" spans="2:33" ht="18" customHeight="1" x14ac:dyDescent="0.25">
      <c r="D17" s="326"/>
      <c r="E17" s="323"/>
      <c r="F17" s="275"/>
      <c r="G17" s="275"/>
      <c r="H17" s="26"/>
      <c r="I17" s="324"/>
      <c r="J17" s="323"/>
      <c r="K17" s="323"/>
      <c r="L17" s="323"/>
      <c r="M17" s="32"/>
      <c r="Q17" s="32"/>
    </row>
    <row r="18" spans="2:33" s="32" customFormat="1" ht="18" customHeight="1" x14ac:dyDescent="0.25">
      <c r="B18" s="279"/>
      <c r="C18" s="282"/>
      <c r="D18" s="325" t="s">
        <v>502</v>
      </c>
      <c r="E18" s="26"/>
      <c r="F18" s="26"/>
      <c r="G18" s="26"/>
      <c r="H18" s="26"/>
      <c r="I18" s="26"/>
      <c r="J18" s="26"/>
      <c r="K18" s="26"/>
      <c r="L18" s="26"/>
      <c r="V18" s="5"/>
      <c r="W18" s="11"/>
      <c r="X18" s="278"/>
      <c r="Y18" s="285"/>
      <c r="Z18" s="274"/>
      <c r="AA18" s="7"/>
      <c r="AB18" s="140"/>
      <c r="AC18" s="26"/>
      <c r="AD18" s="277"/>
      <c r="AE18" s="277"/>
      <c r="AF18" s="277"/>
      <c r="AG18" s="286"/>
    </row>
    <row r="19" spans="2:33" s="32" customFormat="1" ht="18" customHeight="1" x14ac:dyDescent="0.25">
      <c r="B19" s="279"/>
      <c r="C19" s="282"/>
      <c r="D19" s="329" t="s">
        <v>457</v>
      </c>
      <c r="E19" s="26"/>
      <c r="F19" s="26"/>
      <c r="G19" s="26"/>
      <c r="H19" s="26"/>
      <c r="I19" s="26"/>
      <c r="J19" s="26"/>
      <c r="K19" s="26"/>
      <c r="L19" s="26"/>
      <c r="V19" s="5"/>
      <c r="W19" s="11"/>
      <c r="X19" s="278"/>
      <c r="Y19" s="285"/>
      <c r="Z19" s="274"/>
      <c r="AA19" s="7"/>
      <c r="AB19" s="140"/>
      <c r="AC19" s="26"/>
      <c r="AD19" s="277"/>
      <c r="AE19" s="277"/>
      <c r="AF19" s="277"/>
      <c r="AG19" s="286"/>
    </row>
    <row r="20" spans="2:33" ht="18" customHeight="1" x14ac:dyDescent="0.25">
      <c r="D20" s="329"/>
      <c r="E20" s="323"/>
      <c r="F20" s="275"/>
      <c r="G20" s="275"/>
      <c r="H20" s="275"/>
      <c r="I20" s="324"/>
      <c r="J20" s="323"/>
      <c r="K20" s="323"/>
      <c r="L20" s="323"/>
    </row>
  </sheetData>
  <mergeCells count="3">
    <mergeCell ref="I2:L2"/>
    <mergeCell ref="N2:P2"/>
    <mergeCell ref="R2:U2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Dropdowns!$B$2:$B$8</xm:f>
          </x14:formula1>
          <xm:sqref>K5:K14 E5:E14 T5:T14 Z18:Z19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79998168889431442"/>
  </sheetPr>
  <dimension ref="B1:AG30"/>
  <sheetViews>
    <sheetView showGridLines="0" zoomScale="80" zoomScaleNormal="80" workbookViewId="0">
      <pane ySplit="4" topLeftCell="A12" activePane="bottomLeft" state="frozen"/>
      <selection pane="bottomLeft" activeCell="A5" sqref="A5"/>
    </sheetView>
  </sheetViews>
  <sheetFormatPr defaultRowHeight="15" x14ac:dyDescent="0.25"/>
  <cols>
    <col min="1" max="1" width="3.42578125" customWidth="1"/>
    <col min="2" max="2" width="5.7109375" style="3" customWidth="1"/>
    <col min="3" max="3" width="34.85546875" customWidth="1"/>
    <col min="4" max="4" width="32.85546875" customWidth="1"/>
    <col min="5" max="5" width="14.28515625" customWidth="1"/>
    <col min="6" max="6" width="11.42578125" style="1" customWidth="1"/>
    <col min="7" max="7" width="15.7109375" style="1" customWidth="1"/>
    <col min="8" max="8" width="1.42578125" style="1" customWidth="1"/>
    <col min="9" max="9" width="4.28515625" style="3" customWidth="1"/>
    <col min="10" max="10" width="14.42578125" customWidth="1"/>
    <col min="11" max="11" width="14.28515625" customWidth="1"/>
    <col min="12" max="12" width="15.7109375" customWidth="1"/>
    <col min="13" max="13" width="1.42578125" style="1" customWidth="1"/>
    <col min="14" max="14" width="15.7109375" customWidth="1"/>
    <col min="15" max="15" width="10" customWidth="1"/>
    <col min="16" max="16" width="14.42578125" style="1" customWidth="1"/>
    <col min="17" max="17" width="1.42578125" style="1" customWidth="1"/>
    <col min="18" max="18" width="5.7109375" style="3" customWidth="1"/>
    <col min="19" max="19" width="20" style="2" customWidth="1"/>
    <col min="20" max="20" width="14.28515625" customWidth="1"/>
    <col min="21" max="21" width="15.7109375" customWidth="1"/>
    <col min="22" max="22" width="3.42578125" customWidth="1"/>
  </cols>
  <sheetData>
    <row r="1" spans="2:21" ht="18" customHeight="1" x14ac:dyDescent="0.25">
      <c r="B1"/>
      <c r="F1" s="22"/>
      <c r="G1" s="23"/>
      <c r="I1" s="1"/>
      <c r="P1"/>
      <c r="R1"/>
      <c r="S1"/>
    </row>
    <row r="2" spans="2:21" s="5" customFormat="1" ht="60" customHeight="1" x14ac:dyDescent="0.25">
      <c r="B2" s="68" t="s">
        <v>32</v>
      </c>
      <c r="C2" s="69"/>
      <c r="D2" s="148" t="s">
        <v>494</v>
      </c>
      <c r="E2" s="70"/>
      <c r="F2" s="71"/>
      <c r="G2" s="141"/>
      <c r="H2" s="137"/>
      <c r="I2" s="611" t="s">
        <v>492</v>
      </c>
      <c r="J2" s="612"/>
      <c r="K2" s="612"/>
      <c r="L2" s="613"/>
      <c r="M2" s="149"/>
      <c r="N2" s="611" t="s">
        <v>8</v>
      </c>
      <c r="O2" s="612"/>
      <c r="P2" s="613"/>
      <c r="Q2" s="149"/>
      <c r="R2" s="614" t="s">
        <v>291</v>
      </c>
      <c r="S2" s="615"/>
      <c r="T2" s="615"/>
      <c r="U2" s="616"/>
    </row>
    <row r="3" spans="2:21" ht="47.25" x14ac:dyDescent="0.25">
      <c r="B3" s="72"/>
      <c r="C3" s="73" t="s">
        <v>492</v>
      </c>
      <c r="D3" s="150" t="s">
        <v>88</v>
      </c>
      <c r="E3" s="106" t="s">
        <v>112</v>
      </c>
      <c r="F3" s="151" t="s">
        <v>69</v>
      </c>
      <c r="G3" s="105" t="s">
        <v>81</v>
      </c>
      <c r="H3" s="152"/>
      <c r="I3" s="72"/>
      <c r="J3" s="106" t="s">
        <v>79</v>
      </c>
      <c r="K3" s="106" t="s">
        <v>112</v>
      </c>
      <c r="L3" s="105" t="s">
        <v>495</v>
      </c>
      <c r="M3" s="152"/>
      <c r="N3" s="104" t="s">
        <v>124</v>
      </c>
      <c r="O3" s="106" t="s">
        <v>682</v>
      </c>
      <c r="P3" s="105" t="s">
        <v>116</v>
      </c>
      <c r="Q3" s="152"/>
      <c r="R3" s="72"/>
      <c r="S3" s="106" t="s">
        <v>202</v>
      </c>
      <c r="T3" s="106" t="s">
        <v>112</v>
      </c>
      <c r="U3" s="105" t="s">
        <v>497</v>
      </c>
    </row>
    <row r="4" spans="2:21" s="31" customFormat="1" ht="50.25" x14ac:dyDescent="0.25">
      <c r="B4" s="74" t="s">
        <v>80</v>
      </c>
      <c r="C4" s="81"/>
      <c r="D4" s="81"/>
      <c r="E4" s="30"/>
      <c r="F4" s="29"/>
      <c r="G4" s="134" t="s">
        <v>242</v>
      </c>
      <c r="H4" s="138"/>
      <c r="I4" s="74" t="s">
        <v>115</v>
      </c>
      <c r="J4" s="133" t="s">
        <v>496</v>
      </c>
      <c r="K4" s="30"/>
      <c r="L4" s="134" t="s">
        <v>242</v>
      </c>
      <c r="M4" s="138"/>
      <c r="N4" s="168" t="s">
        <v>242</v>
      </c>
      <c r="O4" s="30" t="s">
        <v>681</v>
      </c>
      <c r="P4" s="134" t="s">
        <v>592</v>
      </c>
      <c r="Q4" s="138"/>
      <c r="R4" s="74" t="s">
        <v>80</v>
      </c>
      <c r="S4" s="30"/>
      <c r="T4" s="30"/>
      <c r="U4" s="134" t="s">
        <v>242</v>
      </c>
    </row>
    <row r="5" spans="2:21" s="5" customFormat="1" ht="18" customHeight="1" x14ac:dyDescent="0.25">
      <c r="B5" s="255">
        <v>1</v>
      </c>
      <c r="C5" s="245" t="s">
        <v>479</v>
      </c>
      <c r="D5" s="246"/>
      <c r="E5" s="429" t="str">
        <f>+T5</f>
        <v>Common</v>
      </c>
      <c r="F5" s="256"/>
      <c r="G5" s="430">
        <f t="shared" ref="G5:G15" si="0">2*N5</f>
        <v>0.2</v>
      </c>
      <c r="H5" s="139"/>
      <c r="I5" s="515" t="s">
        <v>126</v>
      </c>
      <c r="J5" s="258">
        <v>1</v>
      </c>
      <c r="K5" s="429" t="str">
        <f>+T5</f>
        <v>Common</v>
      </c>
      <c r="L5" s="430">
        <f t="shared" ref="L5:L15" si="1">+G5*2</f>
        <v>0.4</v>
      </c>
      <c r="M5" s="139"/>
      <c r="N5" s="431">
        <f>+Smelting!G5</f>
        <v>0.1</v>
      </c>
      <c r="O5" s="258">
        <v>8</v>
      </c>
      <c r="P5" s="432">
        <f t="shared" ref="P5:P15" si="2">+G5/50</f>
        <v>4.0000000000000001E-3</v>
      </c>
      <c r="Q5" s="139"/>
      <c r="R5" s="255">
        <v>1</v>
      </c>
      <c r="S5" s="246" t="s">
        <v>341</v>
      </c>
      <c r="T5" s="429" t="str">
        <f>+Smelting!E5</f>
        <v>Common</v>
      </c>
      <c r="U5" s="430">
        <f>+N5</f>
        <v>0.1</v>
      </c>
    </row>
    <row r="6" spans="2:21" s="5" customFormat="1" ht="18" customHeight="1" x14ac:dyDescent="0.25">
      <c r="B6" s="176">
        <v>1</v>
      </c>
      <c r="C6" s="203" t="s">
        <v>480</v>
      </c>
      <c r="D6" s="257"/>
      <c r="E6" s="391" t="str">
        <f t="shared" ref="E6:E15" si="3">+K6</f>
        <v>Common</v>
      </c>
      <c r="F6" s="238"/>
      <c r="G6" s="392">
        <f t="shared" si="0"/>
        <v>1</v>
      </c>
      <c r="H6" s="140"/>
      <c r="I6" s="514" t="s">
        <v>126</v>
      </c>
      <c r="J6" s="195">
        <v>1</v>
      </c>
      <c r="K6" s="391" t="str">
        <f t="shared" ref="K6:K15" si="4">+T6</f>
        <v>Common</v>
      </c>
      <c r="L6" s="392">
        <f t="shared" si="1"/>
        <v>2</v>
      </c>
      <c r="M6" s="140"/>
      <c r="N6" s="427">
        <f>+Smelting!G6</f>
        <v>0.5</v>
      </c>
      <c r="O6" s="195">
        <v>8</v>
      </c>
      <c r="P6" s="433">
        <f t="shared" si="2"/>
        <v>0.02</v>
      </c>
      <c r="Q6" s="140"/>
      <c r="R6" s="176">
        <v>1</v>
      </c>
      <c r="S6" s="247" t="s">
        <v>336</v>
      </c>
      <c r="T6" s="391" t="str">
        <f>+Smelting!E6</f>
        <v>Common</v>
      </c>
      <c r="U6" s="392">
        <f t="shared" ref="U6:U15" si="5">+N6</f>
        <v>0.5</v>
      </c>
    </row>
    <row r="7" spans="2:21" s="5" customFormat="1" ht="18" customHeight="1" x14ac:dyDescent="0.25">
      <c r="B7" s="176">
        <v>1</v>
      </c>
      <c r="C7" s="203" t="s">
        <v>481</v>
      </c>
      <c r="D7" s="247"/>
      <c r="E7" s="391" t="str">
        <f t="shared" si="3"/>
        <v>Common</v>
      </c>
      <c r="F7" s="238"/>
      <c r="G7" s="392">
        <f t="shared" si="0"/>
        <v>1</v>
      </c>
      <c r="H7" s="140"/>
      <c r="I7" s="514" t="s">
        <v>126</v>
      </c>
      <c r="J7" s="195">
        <v>3</v>
      </c>
      <c r="K7" s="391" t="str">
        <f t="shared" si="4"/>
        <v>Common</v>
      </c>
      <c r="L7" s="392">
        <f t="shared" si="1"/>
        <v>2</v>
      </c>
      <c r="M7" s="140"/>
      <c r="N7" s="427">
        <f>+Smelting!G7</f>
        <v>0.5</v>
      </c>
      <c r="O7" s="195">
        <v>8</v>
      </c>
      <c r="P7" s="433">
        <f t="shared" si="2"/>
        <v>0.02</v>
      </c>
      <c r="Q7" s="140"/>
      <c r="R7" s="176">
        <v>1</v>
      </c>
      <c r="S7" s="247" t="s">
        <v>337</v>
      </c>
      <c r="T7" s="391" t="str">
        <f>+Smelting!E7</f>
        <v>Common</v>
      </c>
      <c r="U7" s="392">
        <f t="shared" si="5"/>
        <v>0.5</v>
      </c>
    </row>
    <row r="8" spans="2:21" s="5" customFormat="1" ht="18" customHeight="1" x14ac:dyDescent="0.25">
      <c r="B8" s="176">
        <v>1</v>
      </c>
      <c r="C8" s="203" t="s">
        <v>482</v>
      </c>
      <c r="D8" s="247"/>
      <c r="E8" s="391" t="str">
        <f t="shared" si="3"/>
        <v>Common</v>
      </c>
      <c r="F8" s="238"/>
      <c r="G8" s="392">
        <f t="shared" si="0"/>
        <v>2.2000000000000002</v>
      </c>
      <c r="H8" s="140"/>
      <c r="I8" s="514" t="s">
        <v>126</v>
      </c>
      <c r="J8" s="195">
        <v>3</v>
      </c>
      <c r="K8" s="391" t="str">
        <f t="shared" si="4"/>
        <v>Common</v>
      </c>
      <c r="L8" s="392">
        <f t="shared" si="1"/>
        <v>4.4000000000000004</v>
      </c>
      <c r="M8" s="140"/>
      <c r="N8" s="427">
        <f>+Smelting!G8</f>
        <v>1.1000000000000001</v>
      </c>
      <c r="O8" s="195">
        <v>8</v>
      </c>
      <c r="P8" s="433">
        <f t="shared" si="2"/>
        <v>4.4000000000000004E-2</v>
      </c>
      <c r="Q8" s="140"/>
      <c r="R8" s="176">
        <v>1</v>
      </c>
      <c r="S8" s="247" t="s">
        <v>338</v>
      </c>
      <c r="T8" s="391" t="str">
        <f>+Smelting!E8</f>
        <v>Common</v>
      </c>
      <c r="U8" s="392">
        <f t="shared" si="5"/>
        <v>1.1000000000000001</v>
      </c>
    </row>
    <row r="9" spans="2:21" s="5" customFormat="1" ht="18" customHeight="1" x14ac:dyDescent="0.25">
      <c r="B9" s="176">
        <v>1</v>
      </c>
      <c r="C9" s="203" t="s">
        <v>483</v>
      </c>
      <c r="D9" s="247"/>
      <c r="E9" s="391" t="str">
        <f t="shared" si="3"/>
        <v>Common</v>
      </c>
      <c r="F9" s="238"/>
      <c r="G9" s="392">
        <f t="shared" si="0"/>
        <v>4.4000000000000004</v>
      </c>
      <c r="H9" s="140"/>
      <c r="I9" s="514" t="s">
        <v>126</v>
      </c>
      <c r="J9" s="195">
        <v>7</v>
      </c>
      <c r="K9" s="391" t="str">
        <f t="shared" si="4"/>
        <v>Common</v>
      </c>
      <c r="L9" s="392">
        <f t="shared" si="1"/>
        <v>8.8000000000000007</v>
      </c>
      <c r="M9" s="140"/>
      <c r="N9" s="427">
        <f>+Smelting!G9</f>
        <v>2.2000000000000002</v>
      </c>
      <c r="O9" s="195">
        <v>9</v>
      </c>
      <c r="P9" s="433">
        <f t="shared" si="2"/>
        <v>8.8000000000000009E-2</v>
      </c>
      <c r="Q9" s="140"/>
      <c r="R9" s="176">
        <v>1</v>
      </c>
      <c r="S9" s="247" t="s">
        <v>342</v>
      </c>
      <c r="T9" s="391" t="str">
        <f>+Smelting!E9</f>
        <v>Common</v>
      </c>
      <c r="U9" s="392">
        <f t="shared" si="5"/>
        <v>2.2000000000000002</v>
      </c>
    </row>
    <row r="10" spans="2:21" s="5" customFormat="1" ht="18" customHeight="1" x14ac:dyDescent="0.25">
      <c r="B10" s="176">
        <v>1</v>
      </c>
      <c r="C10" s="203" t="s">
        <v>484</v>
      </c>
      <c r="D10" s="247"/>
      <c r="E10" s="391" t="str">
        <f t="shared" si="3"/>
        <v>Uncommon</v>
      </c>
      <c r="F10" s="238"/>
      <c r="G10" s="392">
        <f t="shared" si="0"/>
        <v>10</v>
      </c>
      <c r="H10" s="140"/>
      <c r="I10" s="514" t="s">
        <v>126</v>
      </c>
      <c r="J10" s="195">
        <v>5</v>
      </c>
      <c r="K10" s="391" t="str">
        <f t="shared" si="4"/>
        <v>Uncommon</v>
      </c>
      <c r="L10" s="392">
        <f t="shared" si="1"/>
        <v>20</v>
      </c>
      <c r="M10" s="140"/>
      <c r="N10" s="427">
        <f>+Smelting!G10</f>
        <v>5</v>
      </c>
      <c r="O10" s="195">
        <v>9</v>
      </c>
      <c r="P10" s="433">
        <f t="shared" si="2"/>
        <v>0.2</v>
      </c>
      <c r="Q10" s="140"/>
      <c r="R10" s="176">
        <v>1</v>
      </c>
      <c r="S10" s="247" t="s">
        <v>339</v>
      </c>
      <c r="T10" s="391" t="str">
        <f>+Smelting!E10</f>
        <v>Uncommon</v>
      </c>
      <c r="U10" s="392">
        <f t="shared" si="5"/>
        <v>5</v>
      </c>
    </row>
    <row r="11" spans="2:21" s="5" customFormat="1" ht="18" customHeight="1" x14ac:dyDescent="0.25">
      <c r="B11" s="176">
        <v>1</v>
      </c>
      <c r="C11" s="203" t="s">
        <v>485</v>
      </c>
      <c r="D11" s="247"/>
      <c r="E11" s="391" t="str">
        <f t="shared" si="3"/>
        <v>Uncommon</v>
      </c>
      <c r="F11" s="238"/>
      <c r="G11" s="392">
        <f t="shared" si="0"/>
        <v>50</v>
      </c>
      <c r="H11" s="140"/>
      <c r="I11" s="514" t="s">
        <v>126</v>
      </c>
      <c r="J11" s="195">
        <v>5</v>
      </c>
      <c r="K11" s="391" t="str">
        <f t="shared" si="4"/>
        <v>Uncommon</v>
      </c>
      <c r="L11" s="392">
        <f t="shared" si="1"/>
        <v>100</v>
      </c>
      <c r="M11" s="140"/>
      <c r="N11" s="427">
        <f>+Smelting!G11</f>
        <v>25</v>
      </c>
      <c r="O11" s="195">
        <v>9</v>
      </c>
      <c r="P11" s="433">
        <f t="shared" si="2"/>
        <v>1</v>
      </c>
      <c r="Q11" s="140"/>
      <c r="R11" s="176">
        <v>1</v>
      </c>
      <c r="S11" s="247" t="s">
        <v>460</v>
      </c>
      <c r="T11" s="391" t="str">
        <f>+Smelting!E11</f>
        <v>Uncommon</v>
      </c>
      <c r="U11" s="392">
        <f t="shared" si="5"/>
        <v>25</v>
      </c>
    </row>
    <row r="12" spans="2:21" s="5" customFormat="1" ht="18" customHeight="1" x14ac:dyDescent="0.25">
      <c r="B12" s="176">
        <v>1</v>
      </c>
      <c r="C12" s="203" t="s">
        <v>486</v>
      </c>
      <c r="D12" s="247"/>
      <c r="E12" s="391" t="str">
        <f t="shared" si="3"/>
        <v>Uncommon</v>
      </c>
      <c r="F12" s="238"/>
      <c r="G12" s="392">
        <f t="shared" si="0"/>
        <v>100</v>
      </c>
      <c r="H12" s="140"/>
      <c r="I12" s="514" t="s">
        <v>126</v>
      </c>
      <c r="J12" s="195">
        <v>5</v>
      </c>
      <c r="K12" s="391" t="str">
        <f t="shared" si="4"/>
        <v>Uncommon</v>
      </c>
      <c r="L12" s="392">
        <f t="shared" si="1"/>
        <v>200</v>
      </c>
      <c r="M12" s="140"/>
      <c r="N12" s="427">
        <f>+Smelting!G12</f>
        <v>50</v>
      </c>
      <c r="O12" s="195">
        <v>9</v>
      </c>
      <c r="P12" s="433">
        <f t="shared" si="2"/>
        <v>2</v>
      </c>
      <c r="Q12" s="140"/>
      <c r="R12" s="176">
        <v>1</v>
      </c>
      <c r="S12" s="247" t="s">
        <v>340</v>
      </c>
      <c r="T12" s="391" t="str">
        <f>+Smelting!E12</f>
        <v>Uncommon</v>
      </c>
      <c r="U12" s="392">
        <f t="shared" si="5"/>
        <v>50</v>
      </c>
    </row>
    <row r="13" spans="2:21" s="5" customFormat="1" ht="18" customHeight="1" x14ac:dyDescent="0.25">
      <c r="B13" s="176">
        <v>1</v>
      </c>
      <c r="C13" s="203" t="s">
        <v>489</v>
      </c>
      <c r="D13" s="247"/>
      <c r="E13" s="391" t="str">
        <f t="shared" si="3"/>
        <v>Rare</v>
      </c>
      <c r="F13" s="238"/>
      <c r="G13" s="392">
        <f t="shared" si="0"/>
        <v>1000</v>
      </c>
      <c r="H13" s="140"/>
      <c r="I13" s="176"/>
      <c r="J13" s="195">
        <v>12</v>
      </c>
      <c r="K13" s="391" t="str">
        <f t="shared" si="4"/>
        <v>Rare</v>
      </c>
      <c r="L13" s="392">
        <f t="shared" si="1"/>
        <v>2000</v>
      </c>
      <c r="M13" s="140"/>
      <c r="N13" s="427">
        <f>+Smelting!G13</f>
        <v>500</v>
      </c>
      <c r="O13" s="195">
        <v>11</v>
      </c>
      <c r="P13" s="433">
        <f t="shared" si="2"/>
        <v>20</v>
      </c>
      <c r="Q13" s="140"/>
      <c r="R13" s="176">
        <v>1</v>
      </c>
      <c r="S13" s="247" t="s">
        <v>343</v>
      </c>
      <c r="T13" s="391" t="str">
        <f>+Smelting!E13</f>
        <v>Rare</v>
      </c>
      <c r="U13" s="392">
        <f t="shared" si="5"/>
        <v>500</v>
      </c>
    </row>
    <row r="14" spans="2:21" s="5" customFormat="1" ht="18" customHeight="1" x14ac:dyDescent="0.25">
      <c r="B14" s="176">
        <v>1</v>
      </c>
      <c r="C14" s="203" t="s">
        <v>487</v>
      </c>
      <c r="D14" s="247"/>
      <c r="E14" s="391" t="str">
        <f t="shared" si="3"/>
        <v>Very Rare</v>
      </c>
      <c r="F14" s="238"/>
      <c r="G14" s="392">
        <f t="shared" si="0"/>
        <v>1000</v>
      </c>
      <c r="H14" s="140"/>
      <c r="I14" s="176"/>
      <c r="J14" s="195">
        <v>15</v>
      </c>
      <c r="K14" s="391" t="str">
        <f t="shared" si="4"/>
        <v>Very Rare</v>
      </c>
      <c r="L14" s="392">
        <f t="shared" si="1"/>
        <v>2000</v>
      </c>
      <c r="M14" s="140"/>
      <c r="N14" s="427">
        <f>+Smelting!G14</f>
        <v>500</v>
      </c>
      <c r="O14" s="195">
        <v>11</v>
      </c>
      <c r="P14" s="433">
        <f t="shared" si="2"/>
        <v>20</v>
      </c>
      <c r="Q14" s="140"/>
      <c r="R14" s="176">
        <v>1</v>
      </c>
      <c r="S14" s="247" t="s">
        <v>344</v>
      </c>
      <c r="T14" s="391" t="str">
        <f>+Smelting!E14</f>
        <v>Very Rare</v>
      </c>
      <c r="U14" s="392">
        <f t="shared" si="5"/>
        <v>500</v>
      </c>
    </row>
    <row r="15" spans="2:21" s="5" customFormat="1" ht="18" customHeight="1" x14ac:dyDescent="0.25">
      <c r="B15" s="183">
        <v>1</v>
      </c>
      <c r="C15" s="239" t="s">
        <v>488</v>
      </c>
      <c r="D15" s="248"/>
      <c r="E15" s="394" t="str">
        <f t="shared" si="3"/>
        <v>Legendary</v>
      </c>
      <c r="F15" s="240"/>
      <c r="G15" s="395">
        <f t="shared" si="0"/>
        <v>1600</v>
      </c>
      <c r="H15" s="1"/>
      <c r="I15" s="183"/>
      <c r="J15" s="198">
        <v>19</v>
      </c>
      <c r="K15" s="394" t="str">
        <f t="shared" si="4"/>
        <v>Legendary</v>
      </c>
      <c r="L15" s="395">
        <f t="shared" si="1"/>
        <v>3200</v>
      </c>
      <c r="M15" s="1"/>
      <c r="N15" s="428">
        <f>+Smelting!G15</f>
        <v>800</v>
      </c>
      <c r="O15" s="198">
        <v>12</v>
      </c>
      <c r="P15" s="434">
        <f t="shared" si="2"/>
        <v>32</v>
      </c>
      <c r="Q15" s="1"/>
      <c r="R15" s="183">
        <v>1</v>
      </c>
      <c r="S15" s="248" t="s">
        <v>462</v>
      </c>
      <c r="T15" s="394" t="str">
        <f>+Smelting!E15</f>
        <v>Legendary</v>
      </c>
      <c r="U15" s="395">
        <f t="shared" si="5"/>
        <v>800</v>
      </c>
    </row>
    <row r="16" spans="2:21" s="47" customFormat="1" ht="18" customHeight="1" x14ac:dyDescent="0.25">
      <c r="B16" s="76" t="s">
        <v>409</v>
      </c>
      <c r="C16" s="77"/>
      <c r="D16" s="78"/>
      <c r="E16" s="79"/>
      <c r="F16" s="78"/>
      <c r="G16" s="144"/>
      <c r="H16" s="32"/>
      <c r="I16" s="160"/>
      <c r="J16" s="45"/>
      <c r="K16" s="44"/>
      <c r="L16" s="224"/>
      <c r="M16" s="32"/>
      <c r="N16" s="227"/>
      <c r="O16" s="45"/>
      <c r="P16" s="131"/>
      <c r="Q16" s="32"/>
      <c r="R16" s="147"/>
      <c r="S16" s="46"/>
      <c r="T16" s="44"/>
      <c r="U16" s="216"/>
    </row>
    <row r="17" spans="2:33" s="47" customFormat="1" ht="18" customHeight="1" x14ac:dyDescent="0.25">
      <c r="B17" s="170">
        <v>1</v>
      </c>
      <c r="C17" s="236" t="s">
        <v>507</v>
      </c>
      <c r="D17" s="436" t="s">
        <v>328</v>
      </c>
      <c r="E17" s="173" t="s">
        <v>82</v>
      </c>
      <c r="F17" s="237"/>
      <c r="G17" s="175">
        <v>10</v>
      </c>
      <c r="H17" s="32"/>
      <c r="I17" s="513" t="s">
        <v>126</v>
      </c>
      <c r="J17" s="191">
        <v>1</v>
      </c>
      <c r="K17" s="411" t="str">
        <f t="shared" ref="K17:K22" si="6">+T17</f>
        <v>Common</v>
      </c>
      <c r="L17" s="412">
        <f>+G17*2</f>
        <v>20</v>
      </c>
      <c r="M17" s="32"/>
      <c r="N17" s="426">
        <f>+Smelting!G6</f>
        <v>0.5</v>
      </c>
      <c r="O17" s="191">
        <v>8</v>
      </c>
      <c r="P17" s="435">
        <f t="shared" ref="P17:P22" si="7">+G17/50</f>
        <v>0.2</v>
      </c>
      <c r="Q17" s="32"/>
      <c r="R17" s="170">
        <v>20</v>
      </c>
      <c r="S17" s="236" t="s">
        <v>331</v>
      </c>
      <c r="T17" s="411" t="str">
        <f>+Smelting!E6</f>
        <v>Common</v>
      </c>
      <c r="U17" s="412">
        <f>+N17*R17</f>
        <v>10</v>
      </c>
    </row>
    <row r="18" spans="2:33" s="5" customFormat="1" ht="18" customHeight="1" x14ac:dyDescent="0.25">
      <c r="B18" s="176">
        <v>1</v>
      </c>
      <c r="C18" s="203" t="s">
        <v>508</v>
      </c>
      <c r="D18" s="247" t="s">
        <v>328</v>
      </c>
      <c r="E18" s="179" t="s">
        <v>83</v>
      </c>
      <c r="F18" s="238"/>
      <c r="G18" s="181">
        <v>50</v>
      </c>
      <c r="H18" s="32"/>
      <c r="I18" s="514" t="s">
        <v>126</v>
      </c>
      <c r="J18" s="195">
        <v>5</v>
      </c>
      <c r="K18" s="391" t="str">
        <f t="shared" si="6"/>
        <v>Uncommon</v>
      </c>
      <c r="L18" s="392">
        <f t="shared" ref="L18" si="8">+G18*2</f>
        <v>100</v>
      </c>
      <c r="M18" s="32"/>
      <c r="N18" s="427">
        <f>+Smelting!G10</f>
        <v>5</v>
      </c>
      <c r="O18" s="195">
        <v>9</v>
      </c>
      <c r="P18" s="433">
        <f t="shared" si="7"/>
        <v>1</v>
      </c>
      <c r="Q18" s="32"/>
      <c r="R18" s="176">
        <v>10</v>
      </c>
      <c r="S18" s="203" t="s">
        <v>334</v>
      </c>
      <c r="T18" s="391" t="str">
        <f>+Smelting!E10</f>
        <v>Uncommon</v>
      </c>
      <c r="U18" s="392">
        <f t="shared" ref="U18:U22" si="9">+N18*R18</f>
        <v>50</v>
      </c>
    </row>
    <row r="19" spans="2:33" s="5" customFormat="1" ht="18" customHeight="1" x14ac:dyDescent="0.25">
      <c r="B19" s="176">
        <v>1</v>
      </c>
      <c r="C19" s="203" t="s">
        <v>509</v>
      </c>
      <c r="D19" s="247" t="s">
        <v>328</v>
      </c>
      <c r="E19" s="179" t="s">
        <v>83</v>
      </c>
      <c r="F19" s="238"/>
      <c r="G19" s="181">
        <v>100</v>
      </c>
      <c r="H19" s="1"/>
      <c r="I19" s="514" t="s">
        <v>126</v>
      </c>
      <c r="J19" s="195">
        <v>5</v>
      </c>
      <c r="K19" s="391" t="str">
        <f t="shared" si="6"/>
        <v>Uncommon</v>
      </c>
      <c r="L19" s="392">
        <f t="shared" ref="L19" si="10">+G19*2</f>
        <v>200</v>
      </c>
      <c r="M19" s="1"/>
      <c r="N19" s="427">
        <f>+Smelting!G12</f>
        <v>50</v>
      </c>
      <c r="O19" s="195">
        <v>9</v>
      </c>
      <c r="P19" s="433">
        <f t="shared" si="7"/>
        <v>2</v>
      </c>
      <c r="Q19" s="1"/>
      <c r="R19" s="176">
        <v>2</v>
      </c>
      <c r="S19" s="203" t="s">
        <v>332</v>
      </c>
      <c r="T19" s="391" t="str">
        <f>+Smelting!E12</f>
        <v>Uncommon</v>
      </c>
      <c r="U19" s="392">
        <f t="shared" si="9"/>
        <v>100</v>
      </c>
    </row>
    <row r="20" spans="2:33" s="5" customFormat="1" ht="18" customHeight="1" x14ac:dyDescent="0.25">
      <c r="B20" s="176">
        <v>1</v>
      </c>
      <c r="C20" s="203" t="s">
        <v>510</v>
      </c>
      <c r="D20" s="247" t="s">
        <v>328</v>
      </c>
      <c r="E20" s="179" t="s">
        <v>84</v>
      </c>
      <c r="F20" s="238"/>
      <c r="G20" s="181">
        <v>500</v>
      </c>
      <c r="H20" s="1"/>
      <c r="I20" s="194"/>
      <c r="J20" s="195">
        <v>12</v>
      </c>
      <c r="K20" s="391" t="str">
        <f t="shared" si="6"/>
        <v>Rare</v>
      </c>
      <c r="L20" s="392">
        <f t="shared" ref="L20" si="11">+G20*2</f>
        <v>1000</v>
      </c>
      <c r="M20" s="1"/>
      <c r="N20" s="427">
        <f>+Smelting!G13</f>
        <v>500</v>
      </c>
      <c r="O20" s="195">
        <v>11</v>
      </c>
      <c r="P20" s="433">
        <f t="shared" si="7"/>
        <v>10</v>
      </c>
      <c r="Q20" s="1"/>
      <c r="R20" s="176">
        <v>2</v>
      </c>
      <c r="S20" s="203" t="s">
        <v>413</v>
      </c>
      <c r="T20" s="391" t="str">
        <f>+Smelting!E13</f>
        <v>Rare</v>
      </c>
      <c r="U20" s="392">
        <f t="shared" si="9"/>
        <v>1000</v>
      </c>
    </row>
    <row r="21" spans="2:33" s="5" customFormat="1" ht="18" customHeight="1" x14ac:dyDescent="0.25">
      <c r="B21" s="176">
        <v>1</v>
      </c>
      <c r="C21" s="203" t="s">
        <v>511</v>
      </c>
      <c r="D21" s="437" t="s">
        <v>328</v>
      </c>
      <c r="E21" s="179" t="s">
        <v>85</v>
      </c>
      <c r="F21" s="238"/>
      <c r="G21" s="181">
        <v>1000</v>
      </c>
      <c r="H21" s="1"/>
      <c r="I21" s="194"/>
      <c r="J21" s="195">
        <v>15</v>
      </c>
      <c r="K21" s="391" t="str">
        <f t="shared" si="6"/>
        <v>Very Rare</v>
      </c>
      <c r="L21" s="392">
        <f t="shared" ref="L21" si="12">+G21*2</f>
        <v>2000</v>
      </c>
      <c r="M21" s="1"/>
      <c r="N21" s="427">
        <f>+Smelting!G14</f>
        <v>500</v>
      </c>
      <c r="O21" s="195">
        <v>11</v>
      </c>
      <c r="P21" s="433">
        <f t="shared" si="7"/>
        <v>20</v>
      </c>
      <c r="Q21" s="1"/>
      <c r="R21" s="176">
        <v>2</v>
      </c>
      <c r="S21" s="203" t="s">
        <v>329</v>
      </c>
      <c r="T21" s="391" t="str">
        <f>+Smelting!E14</f>
        <v>Very Rare</v>
      </c>
      <c r="U21" s="392">
        <f t="shared" si="9"/>
        <v>1000</v>
      </c>
    </row>
    <row r="22" spans="2:33" s="5" customFormat="1" ht="18" customHeight="1" x14ac:dyDescent="0.25">
      <c r="B22" s="183">
        <v>1</v>
      </c>
      <c r="C22" s="239" t="s">
        <v>512</v>
      </c>
      <c r="D22" s="438" t="s">
        <v>328</v>
      </c>
      <c r="E22" s="186" t="s">
        <v>86</v>
      </c>
      <c r="F22" s="240"/>
      <c r="G22" s="235">
        <v>5000</v>
      </c>
      <c r="H22" s="1"/>
      <c r="I22" s="201"/>
      <c r="J22" s="198">
        <v>19</v>
      </c>
      <c r="K22" s="394" t="str">
        <f t="shared" si="6"/>
        <v>Legendary</v>
      </c>
      <c r="L22" s="395">
        <f t="shared" ref="L22" si="13">+G22*2</f>
        <v>10000</v>
      </c>
      <c r="M22" s="1"/>
      <c r="N22" s="428">
        <f>+Smelting!G15</f>
        <v>800</v>
      </c>
      <c r="O22" s="198">
        <v>12</v>
      </c>
      <c r="P22" s="434">
        <f t="shared" si="7"/>
        <v>100</v>
      </c>
      <c r="Q22" s="1"/>
      <c r="R22" s="183">
        <v>6</v>
      </c>
      <c r="S22" s="239" t="s">
        <v>463</v>
      </c>
      <c r="T22" s="394" t="str">
        <f>+Smelting!E15</f>
        <v>Legendary</v>
      </c>
      <c r="U22" s="395">
        <f t="shared" si="9"/>
        <v>4800</v>
      </c>
    </row>
    <row r="23" spans="2:33" s="5" customFormat="1" ht="18" customHeight="1" x14ac:dyDescent="0.25">
      <c r="B23" s="10"/>
      <c r="C23" s="13"/>
      <c r="D23" s="12"/>
      <c r="E23" s="6"/>
      <c r="F23" s="6"/>
      <c r="G23" s="14"/>
      <c r="H23" s="1"/>
      <c r="I23" s="10"/>
      <c r="J23" s="11"/>
      <c r="K23" s="16"/>
      <c r="L23" s="28"/>
      <c r="M23" s="1"/>
      <c r="N23" s="28"/>
      <c r="O23" s="9"/>
      <c r="P23" s="18"/>
      <c r="Q23" s="1"/>
      <c r="R23" s="10"/>
      <c r="S23" s="13"/>
      <c r="T23" s="16"/>
      <c r="U23" s="28"/>
    </row>
    <row r="24" spans="2:33" ht="18" customHeight="1" x14ac:dyDescent="0.25">
      <c r="D24" s="333" t="s">
        <v>515</v>
      </c>
      <c r="E24" s="323"/>
      <c r="F24" s="275"/>
      <c r="G24" s="275"/>
      <c r="H24" s="275"/>
      <c r="I24" s="324"/>
      <c r="J24" s="323"/>
      <c r="K24" s="323"/>
      <c r="L24" s="323"/>
    </row>
    <row r="25" spans="2:33" ht="18" customHeight="1" x14ac:dyDescent="0.25">
      <c r="D25" s="334" t="s">
        <v>693</v>
      </c>
      <c r="E25" s="323"/>
      <c r="F25" s="275"/>
      <c r="G25" s="275"/>
      <c r="H25" s="275"/>
      <c r="I25" s="324"/>
      <c r="J25" s="323"/>
      <c r="K25" s="323"/>
      <c r="L25" s="323"/>
    </row>
    <row r="26" spans="2:33" ht="18" customHeight="1" x14ac:dyDescent="0.25">
      <c r="D26" s="334"/>
      <c r="E26" s="323"/>
      <c r="F26" s="275"/>
      <c r="G26" s="275"/>
      <c r="H26" s="275"/>
      <c r="I26" s="324"/>
      <c r="J26" s="323"/>
      <c r="K26" s="323"/>
      <c r="L26" s="323"/>
    </row>
    <row r="27" spans="2:33" s="32" customFormat="1" ht="18" customHeight="1" x14ac:dyDescent="0.25">
      <c r="B27" s="279"/>
      <c r="C27" s="282"/>
      <c r="D27" s="325" t="s">
        <v>502</v>
      </c>
      <c r="E27" s="26"/>
      <c r="F27" s="26"/>
      <c r="G27" s="26"/>
      <c r="H27" s="26"/>
      <c r="I27" s="26"/>
      <c r="J27" s="26"/>
      <c r="K27" s="26"/>
      <c r="L27" s="26"/>
      <c r="V27" s="5"/>
      <c r="W27" s="11"/>
      <c r="X27" s="278"/>
      <c r="Y27" s="285"/>
      <c r="Z27" s="274"/>
      <c r="AA27" s="7"/>
      <c r="AB27" s="140"/>
      <c r="AC27" s="26"/>
      <c r="AD27" s="277"/>
      <c r="AE27" s="277"/>
      <c r="AF27" s="277"/>
      <c r="AG27" s="286"/>
    </row>
    <row r="28" spans="2:33" ht="18" customHeight="1" x14ac:dyDescent="0.25">
      <c r="D28" s="329" t="s">
        <v>477</v>
      </c>
      <c r="E28" s="323"/>
      <c r="F28" s="275"/>
      <c r="G28" s="275"/>
      <c r="H28" s="275"/>
      <c r="I28" s="324"/>
      <c r="J28" s="323"/>
      <c r="K28" s="323"/>
      <c r="L28" s="323"/>
    </row>
    <row r="29" spans="2:33" ht="18" customHeight="1" x14ac:dyDescent="0.25">
      <c r="D29" s="329" t="s">
        <v>478</v>
      </c>
      <c r="E29" s="323"/>
      <c r="F29" s="275"/>
      <c r="G29" s="275"/>
      <c r="H29" s="275"/>
      <c r="I29" s="324"/>
      <c r="J29" s="323"/>
      <c r="K29" s="323"/>
      <c r="L29" s="323"/>
    </row>
    <row r="30" spans="2:33" ht="18" customHeight="1" x14ac:dyDescent="0.25">
      <c r="D30" s="329"/>
      <c r="E30" s="323"/>
      <c r="F30" s="275"/>
      <c r="G30" s="275"/>
      <c r="H30" s="275"/>
      <c r="I30" s="324"/>
      <c r="J30" s="323"/>
      <c r="K30" s="323"/>
      <c r="L30" s="323"/>
    </row>
  </sheetData>
  <sortState ref="C73:G82">
    <sortCondition ref="D73:D82"/>
  </sortState>
  <mergeCells count="3">
    <mergeCell ref="I2:L2"/>
    <mergeCell ref="N2:P2"/>
    <mergeCell ref="R2:U2"/>
  </mergeCells>
  <dataValidations count="2">
    <dataValidation type="list" allowBlank="1" showInputMessage="1" showErrorMessage="1" sqref="E23">
      <formula1>$W$6:$W$15</formula1>
    </dataValidation>
    <dataValidation type="list" allowBlank="1" showInputMessage="1" showErrorMessage="1" sqref="T23 K23">
      <formula1>$A$2:$A$10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Dropdowns!$B$2:$B$8</xm:f>
          </x14:formula1>
          <xm:sqref>E17:E22 K17:K22 T5:T15 K5:K15 E5:E15 T17:T22 Z27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79998168889431442"/>
  </sheetPr>
  <dimension ref="A1:U15"/>
  <sheetViews>
    <sheetView showGridLines="0" zoomScale="80" zoomScaleNormal="80"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3.42578125" customWidth="1"/>
    <col min="2" max="2" width="5.7109375" style="3" customWidth="1"/>
    <col min="3" max="3" width="34.85546875" customWidth="1"/>
    <col min="4" max="4" width="32.85546875" customWidth="1"/>
    <col min="5" max="5" width="14.28515625" customWidth="1"/>
    <col min="6" max="6" width="11.42578125" style="1" customWidth="1"/>
    <col min="7" max="7" width="15.7109375" style="1" customWidth="1"/>
    <col min="8" max="8" width="1.42578125" style="1" customWidth="1"/>
    <col min="9" max="9" width="4.28515625" style="3" customWidth="1"/>
    <col min="10" max="10" width="14.42578125" customWidth="1"/>
    <col min="11" max="11" width="14.28515625" customWidth="1"/>
    <col min="12" max="12" width="15.7109375" customWidth="1"/>
    <col min="13" max="13" width="1.42578125" style="1" customWidth="1"/>
    <col min="14" max="14" width="15.7109375" customWidth="1"/>
    <col min="15" max="15" width="10" customWidth="1"/>
    <col min="16" max="16" width="14.42578125" style="1" customWidth="1"/>
    <col min="17" max="17" width="1.42578125" style="1" customWidth="1"/>
    <col min="18" max="18" width="5.7109375" style="3" customWidth="1"/>
    <col min="19" max="19" width="20" style="2" customWidth="1"/>
    <col min="20" max="20" width="14.28515625" customWidth="1"/>
    <col min="21" max="21" width="15.7109375" customWidth="1"/>
    <col min="22" max="22" width="3.42578125" customWidth="1"/>
  </cols>
  <sheetData>
    <row r="1" spans="1:21" ht="18" customHeight="1" x14ac:dyDescent="0.25">
      <c r="B1"/>
      <c r="C1" s="22"/>
      <c r="D1" s="23"/>
      <c r="F1"/>
      <c r="I1"/>
      <c r="P1"/>
      <c r="R1"/>
      <c r="S1"/>
    </row>
    <row r="2" spans="1:21" ht="60" customHeight="1" x14ac:dyDescent="0.25">
      <c r="A2" s="5"/>
      <c r="B2" s="68" t="s">
        <v>677</v>
      </c>
      <c r="C2" s="69"/>
      <c r="D2" s="148" t="s">
        <v>494</v>
      </c>
      <c r="E2" s="120"/>
      <c r="F2" s="71"/>
      <c r="G2" s="141"/>
      <c r="H2" s="137"/>
      <c r="I2" s="611" t="s">
        <v>492</v>
      </c>
      <c r="J2" s="612"/>
      <c r="K2" s="612"/>
      <c r="L2" s="613"/>
      <c r="M2" s="149"/>
      <c r="N2" s="611" t="s">
        <v>8</v>
      </c>
      <c r="O2" s="612"/>
      <c r="P2" s="613"/>
      <c r="Q2" s="149"/>
      <c r="R2" s="614" t="s">
        <v>291</v>
      </c>
      <c r="S2" s="615"/>
      <c r="T2" s="615"/>
      <c r="U2" s="616"/>
    </row>
    <row r="3" spans="1:21" ht="46.5" customHeight="1" x14ac:dyDescent="0.25">
      <c r="B3" s="219"/>
      <c r="C3" s="73"/>
      <c r="D3" s="217" t="s">
        <v>493</v>
      </c>
      <c r="E3" s="106" t="s">
        <v>112</v>
      </c>
      <c r="F3" s="218" t="s">
        <v>69</v>
      </c>
      <c r="G3" s="105" t="s">
        <v>81</v>
      </c>
      <c r="H3" s="152"/>
      <c r="I3" s="219"/>
      <c r="J3" s="106" t="s">
        <v>79</v>
      </c>
      <c r="K3" s="106" t="s">
        <v>112</v>
      </c>
      <c r="L3" s="105" t="s">
        <v>495</v>
      </c>
      <c r="M3" s="152"/>
      <c r="N3" s="104" t="s">
        <v>124</v>
      </c>
      <c r="O3" s="106" t="s">
        <v>682</v>
      </c>
      <c r="P3" s="105" t="s">
        <v>116</v>
      </c>
      <c r="Q3" s="152"/>
      <c r="R3" s="219"/>
      <c r="S3" s="106" t="s">
        <v>122</v>
      </c>
      <c r="T3" s="106" t="s">
        <v>112</v>
      </c>
      <c r="U3" s="105" t="s">
        <v>497</v>
      </c>
    </row>
    <row r="4" spans="1:21" ht="50.25" x14ac:dyDescent="0.25">
      <c r="A4" s="35"/>
      <c r="B4" s="74" t="s">
        <v>80</v>
      </c>
      <c r="C4" s="75"/>
      <c r="D4" s="75"/>
      <c r="E4" s="75"/>
      <c r="F4" s="169"/>
      <c r="G4" s="134" t="s">
        <v>242</v>
      </c>
      <c r="H4" s="138"/>
      <c r="I4" s="145" t="s">
        <v>115</v>
      </c>
      <c r="J4" s="133" t="s">
        <v>496</v>
      </c>
      <c r="K4" s="132"/>
      <c r="L4" s="134" t="s">
        <v>242</v>
      </c>
      <c r="M4" s="138"/>
      <c r="N4" s="168" t="s">
        <v>242</v>
      </c>
      <c r="O4" s="132" t="s">
        <v>681</v>
      </c>
      <c r="P4" s="134" t="s">
        <v>592</v>
      </c>
      <c r="Q4" s="138"/>
      <c r="R4" s="74" t="s">
        <v>80</v>
      </c>
      <c r="S4" s="34"/>
      <c r="T4" s="132"/>
      <c r="U4" s="134" t="s">
        <v>242</v>
      </c>
    </row>
    <row r="5" spans="1:21" ht="18" customHeight="1" x14ac:dyDescent="0.25">
      <c r="B5" s="170"/>
      <c r="C5" s="236"/>
      <c r="D5" s="249"/>
      <c r="E5" s="192"/>
      <c r="F5" s="488"/>
      <c r="G5" s="189"/>
      <c r="H5" s="140"/>
      <c r="I5" s="190"/>
      <c r="J5" s="191"/>
      <c r="K5" s="491"/>
      <c r="L5" s="492"/>
      <c r="M5" s="140"/>
      <c r="N5" s="495"/>
      <c r="O5" s="191"/>
      <c r="P5" s="496"/>
      <c r="Q5" s="140"/>
      <c r="R5" s="170"/>
      <c r="S5" s="202"/>
      <c r="T5" s="491"/>
      <c r="U5" s="492"/>
    </row>
    <row r="6" spans="1:21" ht="18" customHeight="1" x14ac:dyDescent="0.25">
      <c r="B6" s="183"/>
      <c r="C6" s="239"/>
      <c r="D6" s="248"/>
      <c r="E6" s="199"/>
      <c r="F6" s="489"/>
      <c r="G6" s="188"/>
      <c r="H6" s="140"/>
      <c r="I6" s="201"/>
      <c r="J6" s="198"/>
      <c r="K6" s="493"/>
      <c r="L6" s="494"/>
      <c r="M6" s="140"/>
      <c r="N6" s="497"/>
      <c r="O6" s="198"/>
      <c r="P6" s="498"/>
      <c r="Q6" s="140"/>
      <c r="R6" s="183"/>
      <c r="S6" s="205"/>
      <c r="T6" s="493"/>
      <c r="U6" s="494"/>
    </row>
    <row r="7" spans="1:21" ht="18" customHeight="1" x14ac:dyDescent="0.25">
      <c r="B7" s="11"/>
      <c r="C7" s="26"/>
      <c r="D7" s="285"/>
      <c r="E7" s="274"/>
      <c r="F7" s="7"/>
      <c r="G7" s="140"/>
      <c r="H7" s="140"/>
      <c r="I7" s="276"/>
      <c r="J7" s="11"/>
      <c r="K7" s="274"/>
      <c r="L7" s="140"/>
      <c r="M7" s="140"/>
      <c r="N7" s="140"/>
      <c r="O7" s="11"/>
      <c r="P7" s="11"/>
      <c r="Q7" s="140"/>
      <c r="R7" s="11"/>
      <c r="S7" s="278"/>
      <c r="T7" s="274"/>
      <c r="U7" s="140"/>
    </row>
    <row r="8" spans="1:21" ht="18" customHeight="1" x14ac:dyDescent="0.25">
      <c r="B8" s="11"/>
      <c r="C8" s="26"/>
      <c r="D8" s="326" t="s">
        <v>692</v>
      </c>
      <c r="E8" s="274"/>
      <c r="F8" s="7"/>
      <c r="G8" s="140"/>
      <c r="H8" s="140"/>
      <c r="I8" s="276"/>
      <c r="J8" s="11"/>
      <c r="K8" s="274"/>
      <c r="L8" s="140"/>
      <c r="M8" s="140"/>
      <c r="N8" s="140"/>
      <c r="O8" s="11"/>
      <c r="P8" s="11"/>
      <c r="Q8" s="140"/>
      <c r="R8" s="11"/>
      <c r="S8" s="278"/>
      <c r="T8" s="274"/>
      <c r="U8" s="140"/>
    </row>
    <row r="9" spans="1:21" ht="18" customHeight="1" x14ac:dyDescent="0.25">
      <c r="B9" s="11"/>
      <c r="C9" s="26"/>
      <c r="D9" s="326"/>
      <c r="E9" s="274"/>
      <c r="F9" s="7"/>
      <c r="G9" s="140"/>
      <c r="H9" s="140"/>
      <c r="I9" s="276"/>
      <c r="J9" s="11"/>
      <c r="K9" s="274"/>
      <c r="L9" s="140"/>
      <c r="M9" s="140"/>
      <c r="N9" s="140"/>
      <c r="O9" s="11"/>
      <c r="P9" s="11"/>
      <c r="Q9" s="140"/>
      <c r="R9" s="11"/>
      <c r="S9" s="278"/>
      <c r="T9" s="274"/>
      <c r="U9" s="140"/>
    </row>
    <row r="10" spans="1:21" ht="18" customHeight="1" x14ac:dyDescent="0.25">
      <c r="A10" s="32"/>
      <c r="B10" s="279"/>
      <c r="C10" s="282"/>
      <c r="D10" s="325" t="s">
        <v>502</v>
      </c>
      <c r="E10" s="26"/>
      <c r="F10" s="26"/>
      <c r="G10" s="26"/>
      <c r="H10" s="26"/>
      <c r="I10" s="26"/>
      <c r="J10" s="26"/>
      <c r="K10" s="26"/>
      <c r="L10" s="26"/>
      <c r="M10" s="32"/>
      <c r="N10" s="282"/>
      <c r="O10" s="282"/>
      <c r="P10" s="282"/>
      <c r="Q10" s="282"/>
      <c r="R10" s="282"/>
      <c r="S10" s="282"/>
      <c r="T10" s="282"/>
      <c r="U10" s="282"/>
    </row>
    <row r="11" spans="1:21" ht="15.75" x14ac:dyDescent="0.25">
      <c r="A11" s="32"/>
      <c r="B11" s="279"/>
      <c r="C11" s="282"/>
      <c r="D11" s="327"/>
      <c r="E11" s="26"/>
      <c r="F11" s="26"/>
      <c r="G11" s="26"/>
      <c r="H11" s="26"/>
      <c r="I11" s="26"/>
      <c r="J11" s="26"/>
      <c r="K11" s="26"/>
      <c r="L11" s="26"/>
      <c r="M11" s="32"/>
      <c r="N11" s="282"/>
      <c r="O11" s="282"/>
      <c r="P11" s="282"/>
      <c r="Q11" s="282"/>
      <c r="R11" s="282"/>
      <c r="S11" s="282"/>
      <c r="T11" s="282"/>
      <c r="U11" s="282"/>
    </row>
    <row r="12" spans="1:21" ht="18" customHeight="1" x14ac:dyDescent="0.25">
      <c r="B12" s="279"/>
      <c r="C12" s="27"/>
      <c r="D12" s="327"/>
      <c r="E12" s="323"/>
      <c r="F12" s="275"/>
      <c r="G12" s="275"/>
      <c r="H12" s="275"/>
      <c r="I12" s="324"/>
      <c r="J12" s="323"/>
      <c r="K12" s="323"/>
      <c r="L12" s="323"/>
      <c r="N12" s="27"/>
      <c r="O12" s="27"/>
      <c r="P12" s="281"/>
      <c r="Q12" s="281"/>
      <c r="R12" s="279"/>
      <c r="S12" s="280"/>
      <c r="T12" s="27"/>
      <c r="U12" s="27"/>
    </row>
    <row r="13" spans="1:21" ht="15.75" x14ac:dyDescent="0.25">
      <c r="B13" s="279"/>
      <c r="C13" s="27"/>
      <c r="D13" s="328"/>
      <c r="E13" s="323"/>
      <c r="F13" s="275"/>
      <c r="G13" s="275"/>
      <c r="H13" s="275"/>
      <c r="I13" s="324"/>
      <c r="J13" s="323"/>
      <c r="K13" s="323"/>
      <c r="L13" s="323"/>
      <c r="N13" s="27"/>
      <c r="O13" s="27"/>
      <c r="P13" s="281"/>
      <c r="Q13" s="281"/>
      <c r="R13" s="279"/>
      <c r="S13" s="280"/>
      <c r="T13" s="27"/>
      <c r="U13" s="27"/>
    </row>
    <row r="14" spans="1:21" x14ac:dyDescent="0.25">
      <c r="B14" s="279"/>
      <c r="C14" s="27"/>
      <c r="D14" s="27"/>
      <c r="E14" s="27"/>
      <c r="F14" s="281"/>
      <c r="G14" s="281"/>
      <c r="H14" s="281"/>
      <c r="I14" s="279"/>
    </row>
    <row r="15" spans="1:21" x14ac:dyDescent="0.25">
      <c r="B15" s="279"/>
      <c r="C15" s="27"/>
      <c r="D15" s="27"/>
      <c r="E15" s="27"/>
      <c r="F15" s="281"/>
      <c r="G15" s="281"/>
      <c r="H15" s="281"/>
      <c r="I15" s="279"/>
    </row>
  </sheetData>
  <mergeCells count="3">
    <mergeCell ref="I2:L2"/>
    <mergeCell ref="N2:P2"/>
    <mergeCell ref="R2:U2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Dropdowns!$B$2:$B$8</xm:f>
          </x14:formula1>
          <xm:sqref>K8:K9 T8:T9 E8:E9 E5:E7 T5:T7 K5:K7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59999389629810485"/>
  </sheetPr>
  <dimension ref="A1:L13"/>
  <sheetViews>
    <sheetView showGridLines="0" zoomScale="80" zoomScaleNormal="80"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3.42578125" customWidth="1"/>
    <col min="2" max="2" width="5.7109375" customWidth="1"/>
    <col min="3" max="3" width="34.85546875" customWidth="1"/>
    <col min="4" max="4" width="32.85546875" customWidth="1"/>
    <col min="5" max="5" width="14.28515625" customWidth="1"/>
    <col min="6" max="6" width="11.42578125" customWidth="1"/>
    <col min="7" max="7" width="15.7109375" customWidth="1"/>
    <col min="8" max="8" width="1.42578125" customWidth="1"/>
    <col min="9" max="9" width="4.28515625" customWidth="1"/>
    <col min="10" max="10" width="14.7109375" customWidth="1"/>
    <col min="11" max="11" width="10" customWidth="1"/>
    <col min="12" max="12" width="14.5703125" customWidth="1"/>
    <col min="13" max="13" width="3.42578125" customWidth="1"/>
  </cols>
  <sheetData>
    <row r="1" spans="1:12" ht="18" customHeight="1" x14ac:dyDescent="0.25"/>
    <row r="2" spans="1:12" ht="60" customHeight="1" x14ac:dyDescent="0.25">
      <c r="B2" s="338" t="s">
        <v>10</v>
      </c>
      <c r="C2" s="339"/>
      <c r="D2" s="340" t="s">
        <v>498</v>
      </c>
      <c r="E2" s="354"/>
      <c r="F2" s="342"/>
      <c r="G2" s="355"/>
      <c r="H2" s="137"/>
      <c r="I2" s="617" t="s">
        <v>9</v>
      </c>
      <c r="J2" s="618"/>
      <c r="K2" s="618"/>
      <c r="L2" s="619"/>
    </row>
    <row r="3" spans="1:12" ht="47.25" customHeight="1" x14ac:dyDescent="0.25">
      <c r="B3" s="344"/>
      <c r="C3" s="345"/>
      <c r="D3" s="357" t="s">
        <v>493</v>
      </c>
      <c r="E3" s="347" t="s">
        <v>111</v>
      </c>
      <c r="F3" s="348" t="s">
        <v>69</v>
      </c>
      <c r="G3" s="349" t="s">
        <v>81</v>
      </c>
      <c r="H3" s="152"/>
      <c r="I3" s="344"/>
      <c r="J3" s="347" t="s">
        <v>79</v>
      </c>
      <c r="K3" s="347" t="s">
        <v>684</v>
      </c>
      <c r="L3" s="352" t="s">
        <v>593</v>
      </c>
    </row>
    <row r="4" spans="1:12" ht="50.25" x14ac:dyDescent="0.25">
      <c r="B4" s="361" t="s">
        <v>80</v>
      </c>
      <c r="C4" s="370"/>
      <c r="D4" s="358"/>
      <c r="E4" s="358"/>
      <c r="F4" s="359"/>
      <c r="G4" s="360" t="s">
        <v>242</v>
      </c>
      <c r="H4" s="138"/>
      <c r="I4" s="361" t="s">
        <v>115</v>
      </c>
      <c r="J4" s="362" t="s">
        <v>496</v>
      </c>
      <c r="K4" s="358" t="s">
        <v>681</v>
      </c>
      <c r="L4" s="360" t="s">
        <v>592</v>
      </c>
    </row>
    <row r="5" spans="1:12" ht="18" customHeight="1" x14ac:dyDescent="0.25">
      <c r="B5" s="170"/>
      <c r="C5" s="413"/>
      <c r="D5" s="418"/>
      <c r="E5" s="411"/>
      <c r="F5" s="415"/>
      <c r="G5" s="412"/>
      <c r="H5" s="140"/>
      <c r="I5" s="190"/>
      <c r="J5" s="424"/>
      <c r="K5" s="191"/>
      <c r="L5" s="451"/>
    </row>
    <row r="6" spans="1:12" ht="18" customHeight="1" x14ac:dyDescent="0.25">
      <c r="B6" s="183"/>
      <c r="C6" s="402"/>
      <c r="D6" s="420"/>
      <c r="E6" s="394"/>
      <c r="F6" s="421"/>
      <c r="G6" s="395"/>
      <c r="H6" s="140"/>
      <c r="I6" s="183"/>
      <c r="J6" s="399"/>
      <c r="K6" s="198"/>
      <c r="L6" s="441"/>
    </row>
    <row r="7" spans="1:12" ht="18" customHeight="1" x14ac:dyDescent="0.25"/>
    <row r="8" spans="1:12" ht="18" customHeight="1" x14ac:dyDescent="0.25">
      <c r="A8" s="5"/>
      <c r="B8" s="11"/>
      <c r="C8" s="278"/>
      <c r="D8" s="326" t="s">
        <v>691</v>
      </c>
      <c r="E8" s="274"/>
      <c r="F8" s="7"/>
      <c r="G8" s="140"/>
      <c r="H8" s="26"/>
      <c r="I8" s="277"/>
      <c r="J8" s="277"/>
      <c r="K8" s="277"/>
      <c r="L8" s="286"/>
    </row>
    <row r="9" spans="1:12" ht="18" customHeight="1" x14ac:dyDescent="0.25">
      <c r="D9" s="326"/>
    </row>
    <row r="10" spans="1:12" ht="18" customHeight="1" x14ac:dyDescent="0.25">
      <c r="D10" s="325" t="s">
        <v>502</v>
      </c>
    </row>
    <row r="11" spans="1:12" ht="15.75" x14ac:dyDescent="0.25">
      <c r="D11" s="329"/>
    </row>
    <row r="12" spans="1:12" ht="15.75" x14ac:dyDescent="0.25">
      <c r="A12" s="5"/>
      <c r="B12" s="11"/>
      <c r="C12" s="278"/>
      <c r="D12" s="329"/>
      <c r="E12" s="274"/>
      <c r="F12" s="7"/>
      <c r="G12" s="140"/>
      <c r="H12" s="26"/>
      <c r="I12" s="277"/>
      <c r="J12" s="277"/>
      <c r="K12" s="277"/>
      <c r="L12" s="286"/>
    </row>
    <row r="13" spans="1:12" ht="15.75" x14ac:dyDescent="0.25">
      <c r="D13" s="329"/>
    </row>
  </sheetData>
  <mergeCells count="1">
    <mergeCell ref="I2:L2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Dropdowns!$B$2:$B$8</xm:f>
          </x14:formula1>
          <xm:sqref>E8 E5:E6 E12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L31"/>
  <sheetViews>
    <sheetView showGridLines="0" zoomScale="80" zoomScaleNormal="8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3.42578125" customWidth="1"/>
    <col min="2" max="2" width="31.42578125" customWidth="1"/>
    <col min="3" max="3" width="3.5703125" style="1" customWidth="1"/>
    <col min="4" max="4" width="4.28515625" style="1" customWidth="1"/>
    <col min="5" max="6" width="4.28515625" customWidth="1"/>
    <col min="7" max="7" width="11.42578125" customWidth="1"/>
    <col min="8" max="8" width="24.42578125" bestFit="1" customWidth="1"/>
    <col min="9" max="9" width="12.42578125" bestFit="1" customWidth="1"/>
    <col min="10" max="10" width="22.28515625" customWidth="1"/>
    <col min="11" max="11" width="59.28515625" customWidth="1"/>
    <col min="12" max="12" width="51.42578125" bestFit="1" customWidth="1"/>
    <col min="13" max="13" width="3.42578125" customWidth="1"/>
  </cols>
  <sheetData>
    <row r="1" spans="2:12" ht="18" customHeight="1" x14ac:dyDescent="0.25">
      <c r="B1" s="22"/>
      <c r="D1" s="23"/>
    </row>
    <row r="2" spans="2:12" ht="60" customHeight="1" x14ac:dyDescent="0.25">
      <c r="B2" s="164" t="s">
        <v>273</v>
      </c>
      <c r="C2" s="55"/>
      <c r="D2" s="54"/>
      <c r="E2" s="55"/>
      <c r="F2" s="55"/>
      <c r="G2" s="55"/>
      <c r="H2" s="55"/>
      <c r="I2" s="55"/>
      <c r="J2" s="55"/>
      <c r="K2" s="55"/>
      <c r="L2" s="56"/>
    </row>
    <row r="3" spans="2:12" ht="83.25" x14ac:dyDescent="0.25">
      <c r="B3" s="60"/>
      <c r="C3" s="57" t="s">
        <v>62</v>
      </c>
      <c r="D3" s="97" t="s">
        <v>8</v>
      </c>
      <c r="E3" s="98" t="s">
        <v>9</v>
      </c>
      <c r="F3" s="98" t="s">
        <v>641</v>
      </c>
      <c r="G3" s="99" t="s">
        <v>114</v>
      </c>
      <c r="H3" s="99" t="s">
        <v>278</v>
      </c>
      <c r="I3" s="99" t="s">
        <v>279</v>
      </c>
      <c r="J3" s="99" t="s">
        <v>280</v>
      </c>
      <c r="K3" s="99" t="s">
        <v>281</v>
      </c>
      <c r="L3" s="100"/>
    </row>
    <row r="4" spans="2:12" ht="18" customHeight="1" x14ac:dyDescent="0.25">
      <c r="B4" s="520" t="s">
        <v>0</v>
      </c>
      <c r="C4" s="523" t="s">
        <v>126</v>
      </c>
      <c r="D4" s="523" t="s">
        <v>126</v>
      </c>
      <c r="E4" s="524"/>
      <c r="F4" s="523" t="s">
        <v>126</v>
      </c>
      <c r="G4" s="443" t="s">
        <v>11</v>
      </c>
      <c r="H4" s="444" t="s">
        <v>45</v>
      </c>
      <c r="I4" s="445"/>
      <c r="J4" s="444" t="s">
        <v>34</v>
      </c>
      <c r="K4" s="292" t="s">
        <v>590</v>
      </c>
      <c r="L4" s="446"/>
    </row>
    <row r="5" spans="2:12" ht="18" customHeight="1" x14ac:dyDescent="0.25">
      <c r="B5" s="521" t="s">
        <v>47</v>
      </c>
      <c r="C5" s="525" t="s">
        <v>126</v>
      </c>
      <c r="D5" s="525" t="s">
        <v>126</v>
      </c>
      <c r="E5" s="525"/>
      <c r="F5" s="525" t="s">
        <v>126</v>
      </c>
      <c r="G5" s="294" t="s">
        <v>11</v>
      </c>
      <c r="H5" s="295" t="s">
        <v>37</v>
      </c>
      <c r="I5" s="296"/>
      <c r="J5" s="295" t="s">
        <v>34</v>
      </c>
      <c r="K5" s="298" t="s">
        <v>266</v>
      </c>
      <c r="L5" s="299"/>
    </row>
    <row r="6" spans="2:12" ht="18" customHeight="1" x14ac:dyDescent="0.25">
      <c r="B6" s="579" t="s">
        <v>49</v>
      </c>
      <c r="C6" s="525" t="s">
        <v>126</v>
      </c>
      <c r="D6" s="525" t="s">
        <v>126</v>
      </c>
      <c r="E6" s="526"/>
      <c r="F6" s="526"/>
      <c r="G6" s="294" t="s">
        <v>113</v>
      </c>
      <c r="H6" s="295" t="s">
        <v>50</v>
      </c>
      <c r="I6" s="296"/>
      <c r="J6" s="295" t="s">
        <v>34</v>
      </c>
      <c r="K6" s="295" t="s">
        <v>51</v>
      </c>
      <c r="L6" s="297"/>
    </row>
    <row r="7" spans="2:12" ht="18" customHeight="1" x14ac:dyDescent="0.25">
      <c r="B7" s="579" t="s">
        <v>1</v>
      </c>
      <c r="C7" s="525" t="s">
        <v>126</v>
      </c>
      <c r="D7" s="525" t="s">
        <v>126</v>
      </c>
      <c r="E7" s="526"/>
      <c r="F7" s="526"/>
      <c r="G7" s="294" t="s">
        <v>113</v>
      </c>
      <c r="H7" s="295" t="s">
        <v>46</v>
      </c>
      <c r="I7" s="296"/>
      <c r="J7" s="295" t="s">
        <v>261</v>
      </c>
      <c r="K7" s="298" t="s">
        <v>52</v>
      </c>
      <c r="L7" s="299"/>
    </row>
    <row r="8" spans="2:12" ht="18" customHeight="1" x14ac:dyDescent="0.25">
      <c r="B8" s="521" t="s">
        <v>2</v>
      </c>
      <c r="C8" s="525"/>
      <c r="D8" s="525" t="s">
        <v>126</v>
      </c>
      <c r="E8" s="525"/>
      <c r="F8" s="525" t="s">
        <v>126</v>
      </c>
      <c r="G8" s="294" t="s">
        <v>11</v>
      </c>
      <c r="H8" s="295" t="s">
        <v>203</v>
      </c>
      <c r="I8" s="296" t="s">
        <v>196</v>
      </c>
      <c r="J8" s="295" t="s">
        <v>215</v>
      </c>
      <c r="K8" s="298" t="s">
        <v>490</v>
      </c>
      <c r="L8" s="299"/>
    </row>
    <row r="9" spans="2:12" ht="18" customHeight="1" x14ac:dyDescent="0.25">
      <c r="B9" s="579" t="s">
        <v>680</v>
      </c>
      <c r="C9" s="525" t="s">
        <v>126</v>
      </c>
      <c r="D9" s="525" t="s">
        <v>126</v>
      </c>
      <c r="E9" s="527"/>
      <c r="F9" s="527"/>
      <c r="G9" s="294" t="s">
        <v>11</v>
      </c>
      <c r="H9" s="295" t="s">
        <v>40</v>
      </c>
      <c r="I9" s="296"/>
      <c r="J9" s="295" t="s">
        <v>53</v>
      </c>
      <c r="K9" s="298" t="s">
        <v>265</v>
      </c>
      <c r="L9" s="299"/>
    </row>
    <row r="10" spans="2:12" s="27" customFormat="1" ht="18" customHeight="1" x14ac:dyDescent="0.25">
      <c r="B10" s="580" t="s">
        <v>4</v>
      </c>
      <c r="C10" s="528"/>
      <c r="D10" s="527"/>
      <c r="E10" s="525" t="s">
        <v>126</v>
      </c>
      <c r="F10" s="525"/>
      <c r="G10" s="296" t="s">
        <v>121</v>
      </c>
      <c r="H10" s="295" t="s">
        <v>117</v>
      </c>
      <c r="I10" s="296"/>
      <c r="J10" s="298" t="s">
        <v>48</v>
      </c>
      <c r="K10" s="298" t="s">
        <v>33</v>
      </c>
      <c r="L10" s="299"/>
    </row>
    <row r="11" spans="2:12" s="27" customFormat="1" ht="18" customHeight="1" x14ac:dyDescent="0.25">
      <c r="B11" s="522" t="s">
        <v>122</v>
      </c>
      <c r="C11" s="525" t="s">
        <v>126</v>
      </c>
      <c r="D11" s="526"/>
      <c r="E11" s="525" t="s">
        <v>126</v>
      </c>
      <c r="F11" s="525" t="s">
        <v>126</v>
      </c>
      <c r="G11" s="296" t="s">
        <v>121</v>
      </c>
      <c r="H11" s="295" t="s">
        <v>37</v>
      </c>
      <c r="I11" s="296"/>
      <c r="J11" s="295" t="s">
        <v>48</v>
      </c>
      <c r="K11" s="295" t="s">
        <v>34</v>
      </c>
      <c r="L11" s="297"/>
    </row>
    <row r="12" spans="2:12" ht="18" customHeight="1" x14ac:dyDescent="0.25">
      <c r="B12" s="580" t="s">
        <v>5</v>
      </c>
      <c r="C12" s="528"/>
      <c r="D12" s="529"/>
      <c r="E12" s="525" t="s">
        <v>126</v>
      </c>
      <c r="F12" s="525"/>
      <c r="G12" s="296" t="s">
        <v>121</v>
      </c>
      <c r="H12" s="295" t="s">
        <v>118</v>
      </c>
      <c r="I12" s="296"/>
      <c r="J12" s="295" t="s">
        <v>48</v>
      </c>
      <c r="K12" s="295" t="s">
        <v>109</v>
      </c>
      <c r="L12" s="297"/>
    </row>
    <row r="13" spans="2:12" ht="18" customHeight="1" x14ac:dyDescent="0.25">
      <c r="B13" s="521" t="s">
        <v>6</v>
      </c>
      <c r="C13" s="525"/>
      <c r="D13" s="525" t="s">
        <v>126</v>
      </c>
      <c r="E13" s="525"/>
      <c r="F13" s="525" t="s">
        <v>126</v>
      </c>
      <c r="G13" s="294" t="s">
        <v>11</v>
      </c>
      <c r="H13" s="295" t="s">
        <v>204</v>
      </c>
      <c r="I13" s="296" t="s">
        <v>196</v>
      </c>
      <c r="J13" s="295" t="s">
        <v>491</v>
      </c>
      <c r="K13" s="295" t="s">
        <v>63</v>
      </c>
      <c r="L13" s="297"/>
    </row>
    <row r="14" spans="2:12" ht="18" customHeight="1" x14ac:dyDescent="0.25">
      <c r="B14" s="521" t="s">
        <v>32</v>
      </c>
      <c r="C14" s="525" t="s">
        <v>126</v>
      </c>
      <c r="D14" s="525" t="s">
        <v>126</v>
      </c>
      <c r="E14" s="527"/>
      <c r="F14" s="525" t="s">
        <v>126</v>
      </c>
      <c r="G14" s="294" t="s">
        <v>11</v>
      </c>
      <c r="H14" s="295" t="s">
        <v>41</v>
      </c>
      <c r="I14" s="296"/>
      <c r="J14" s="295" t="s">
        <v>262</v>
      </c>
      <c r="K14" s="295" t="s">
        <v>591</v>
      </c>
      <c r="L14" s="297"/>
    </row>
    <row r="15" spans="2:12" ht="18" customHeight="1" x14ac:dyDescent="0.25">
      <c r="B15" s="579" t="s">
        <v>677</v>
      </c>
      <c r="C15" s="525" t="s">
        <v>126</v>
      </c>
      <c r="D15" s="525" t="s">
        <v>126</v>
      </c>
      <c r="E15" s="527"/>
      <c r="F15" s="527"/>
      <c r="G15" s="294" t="s">
        <v>11</v>
      </c>
      <c r="H15" s="295" t="s">
        <v>42</v>
      </c>
      <c r="I15" s="296"/>
      <c r="J15" s="295" t="s">
        <v>54</v>
      </c>
      <c r="K15" s="298" t="s">
        <v>55</v>
      </c>
      <c r="L15" s="299"/>
    </row>
    <row r="16" spans="2:12" ht="18" customHeight="1" x14ac:dyDescent="0.25">
      <c r="B16" s="522" t="s">
        <v>10</v>
      </c>
      <c r="C16" s="528"/>
      <c r="D16" s="527"/>
      <c r="E16" s="525" t="s">
        <v>126</v>
      </c>
      <c r="F16" s="525"/>
      <c r="G16" s="294" t="s">
        <v>12</v>
      </c>
      <c r="H16" s="295" t="s">
        <v>119</v>
      </c>
      <c r="I16" s="296"/>
      <c r="J16" s="295" t="s">
        <v>48</v>
      </c>
      <c r="K16" s="295" t="s">
        <v>35</v>
      </c>
      <c r="L16" s="297"/>
    </row>
    <row r="17" spans="2:12" ht="18" customHeight="1" x14ac:dyDescent="0.25">
      <c r="B17" s="522" t="s">
        <v>202</v>
      </c>
      <c r="C17" s="528"/>
      <c r="D17" s="525" t="s">
        <v>126</v>
      </c>
      <c r="E17" s="525"/>
      <c r="F17" s="525" t="s">
        <v>126</v>
      </c>
      <c r="G17" s="294" t="s">
        <v>12</v>
      </c>
      <c r="H17" s="295" t="s">
        <v>120</v>
      </c>
      <c r="I17" s="296"/>
      <c r="J17" s="295" t="s">
        <v>48</v>
      </c>
      <c r="K17" s="295" t="s">
        <v>735</v>
      </c>
      <c r="L17" s="297"/>
    </row>
    <row r="18" spans="2:12" ht="18" customHeight="1" x14ac:dyDescent="0.25">
      <c r="B18" s="521" t="s">
        <v>7</v>
      </c>
      <c r="C18" s="525" t="s">
        <v>126</v>
      </c>
      <c r="D18" s="525" t="s">
        <v>126</v>
      </c>
      <c r="E18" s="525" t="s">
        <v>126</v>
      </c>
      <c r="F18" s="525" t="s">
        <v>126</v>
      </c>
      <c r="G18" s="294" t="s">
        <v>13</v>
      </c>
      <c r="H18" s="295" t="s">
        <v>38</v>
      </c>
      <c r="I18" s="296"/>
      <c r="J18" s="295" t="s">
        <v>125</v>
      </c>
      <c r="K18" s="298" t="s">
        <v>56</v>
      </c>
      <c r="L18" s="299"/>
    </row>
    <row r="19" spans="2:12" ht="18" customHeight="1" x14ac:dyDescent="0.25">
      <c r="B19" s="521" t="s">
        <v>731</v>
      </c>
      <c r="C19" s="528"/>
      <c r="D19" s="525" t="s">
        <v>126</v>
      </c>
      <c r="E19" s="525"/>
      <c r="F19" s="525" t="s">
        <v>126</v>
      </c>
      <c r="G19" s="294" t="s">
        <v>12</v>
      </c>
      <c r="H19" s="295" t="s">
        <v>737</v>
      </c>
      <c r="I19" s="296"/>
      <c r="J19" s="295" t="s">
        <v>735</v>
      </c>
      <c r="K19" s="295" t="s">
        <v>740</v>
      </c>
      <c r="L19" s="297"/>
    </row>
    <row r="20" spans="2:12" ht="18" customHeight="1" x14ac:dyDescent="0.25">
      <c r="B20" s="521" t="s">
        <v>676</v>
      </c>
      <c r="C20" s="525" t="s">
        <v>126</v>
      </c>
      <c r="D20" s="525" t="s">
        <v>126</v>
      </c>
      <c r="E20" s="526"/>
      <c r="F20" s="526"/>
      <c r="G20" s="294" t="s">
        <v>12</v>
      </c>
      <c r="H20" s="295" t="s">
        <v>39</v>
      </c>
      <c r="I20" s="296"/>
      <c r="J20" s="295" t="s">
        <v>57</v>
      </c>
      <c r="K20" s="298" t="s">
        <v>263</v>
      </c>
      <c r="L20" s="299"/>
    </row>
    <row r="21" spans="2:12" ht="18" customHeight="1" x14ac:dyDescent="0.25">
      <c r="B21" s="589" t="s">
        <v>732</v>
      </c>
      <c r="C21" s="525" t="s">
        <v>126</v>
      </c>
      <c r="D21" s="525"/>
      <c r="E21" s="525" t="s">
        <v>126</v>
      </c>
      <c r="F21" s="525" t="s">
        <v>126</v>
      </c>
      <c r="G21" s="294" t="s">
        <v>13</v>
      </c>
      <c r="H21" s="295" t="s">
        <v>38</v>
      </c>
      <c r="I21" s="296"/>
      <c r="J21" s="295" t="s">
        <v>48</v>
      </c>
      <c r="K21" s="298" t="s">
        <v>125</v>
      </c>
      <c r="L21" s="299"/>
    </row>
    <row r="22" spans="2:12" ht="18" customHeight="1" x14ac:dyDescent="0.25">
      <c r="B22" s="579" t="s">
        <v>58</v>
      </c>
      <c r="C22" s="525" t="s">
        <v>126</v>
      </c>
      <c r="D22" s="525" t="s">
        <v>126</v>
      </c>
      <c r="E22" s="527"/>
      <c r="F22" s="527"/>
      <c r="G22" s="294" t="s">
        <v>11</v>
      </c>
      <c r="H22" s="295" t="s">
        <v>43</v>
      </c>
      <c r="I22" s="296"/>
      <c r="J22" s="295" t="s">
        <v>36</v>
      </c>
      <c r="K22" s="298" t="s">
        <v>59</v>
      </c>
      <c r="L22" s="299"/>
    </row>
    <row r="23" spans="2:12" ht="18" customHeight="1" x14ac:dyDescent="0.25">
      <c r="B23" s="578" t="s">
        <v>678</v>
      </c>
      <c r="C23" s="530" t="s">
        <v>126</v>
      </c>
      <c r="D23" s="530" t="s">
        <v>126</v>
      </c>
      <c r="E23" s="531"/>
      <c r="F23" s="531"/>
      <c r="G23" s="301" t="s">
        <v>11</v>
      </c>
      <c r="H23" s="302" t="s">
        <v>44</v>
      </c>
      <c r="I23" s="303"/>
      <c r="J23" s="302" t="s">
        <v>60</v>
      </c>
      <c r="K23" s="304" t="s">
        <v>264</v>
      </c>
      <c r="L23" s="305"/>
    </row>
    <row r="24" spans="2:12" ht="18" customHeight="1" x14ac:dyDescent="0.25">
      <c r="C24"/>
    </row>
    <row r="25" spans="2:12" ht="18" customHeight="1" x14ac:dyDescent="0.25">
      <c r="B25" s="374" t="s">
        <v>506</v>
      </c>
      <c r="C25" s="32" t="s">
        <v>505</v>
      </c>
      <c r="J25" s="24" t="s">
        <v>74</v>
      </c>
      <c r="K25" s="4" t="s">
        <v>197</v>
      </c>
    </row>
    <row r="26" spans="2:12" ht="18" customHeight="1" x14ac:dyDescent="0.25">
      <c r="B26" s="456" t="s">
        <v>506</v>
      </c>
      <c r="C26" s="32" t="s">
        <v>640</v>
      </c>
      <c r="J26" s="24" t="s">
        <v>75</v>
      </c>
      <c r="K26" s="4" t="s">
        <v>198</v>
      </c>
    </row>
    <row r="27" spans="2:12" ht="18" customHeight="1" x14ac:dyDescent="0.25">
      <c r="B27" s="22"/>
      <c r="C27" s="23"/>
      <c r="J27" s="24" t="s">
        <v>76</v>
      </c>
      <c r="K27" s="4" t="s">
        <v>199</v>
      </c>
    </row>
    <row r="28" spans="2:12" ht="18" customHeight="1" x14ac:dyDescent="0.25">
      <c r="B28" s="22"/>
      <c r="C28" s="23"/>
      <c r="J28" s="24" t="s">
        <v>78</v>
      </c>
      <c r="K28" s="4" t="s">
        <v>200</v>
      </c>
    </row>
    <row r="29" spans="2:12" ht="18" customHeight="1" x14ac:dyDescent="0.25">
      <c r="B29" s="22"/>
      <c r="C29" s="23"/>
      <c r="J29" s="24" t="s">
        <v>77</v>
      </c>
      <c r="K29" s="4" t="s">
        <v>201</v>
      </c>
    </row>
    <row r="30" spans="2:12" ht="18" customHeight="1" x14ac:dyDescent="0.25">
      <c r="B30" s="24"/>
      <c r="D30" s="25"/>
    </row>
    <row r="31" spans="2:12" x14ac:dyDescent="0.25">
      <c r="B31" s="24"/>
      <c r="D31" s="25"/>
    </row>
  </sheetData>
  <hyperlinks>
    <hyperlink ref="K26" r:id="rId1" location="MagicItemIngredients"/>
    <hyperlink ref="K27" r:id="rId2" location="ScribingaSpellScroll"/>
    <hyperlink ref="K28" r:id="rId3" location="Training"/>
    <hyperlink ref="K29" r:id="rId4" location="ToolsandSkillsTogether"/>
    <hyperlink ref="K25" r:id="rId5" location="CraftinganItem"/>
  </hyperlinks>
  <pageMargins left="0.7" right="0.7" top="0.75" bottom="0.75" header="0.3" footer="0.3"/>
  <pageSetup orientation="portrait" r:id="rId6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59999389629810485"/>
  </sheetPr>
  <dimension ref="A1:L21"/>
  <sheetViews>
    <sheetView showGridLines="0" zoomScale="80" zoomScaleNormal="80" workbookViewId="0">
      <pane ySplit="4" topLeftCell="A5" activePane="bottomLeft" state="frozen"/>
      <selection activeCell="M1" sqref="M1"/>
      <selection pane="bottomLeft" activeCell="A5" sqref="A5"/>
    </sheetView>
  </sheetViews>
  <sheetFormatPr defaultRowHeight="15" x14ac:dyDescent="0.25"/>
  <cols>
    <col min="1" max="1" width="3.42578125" customWidth="1"/>
    <col min="2" max="2" width="5.7109375" customWidth="1"/>
    <col min="3" max="3" width="34.85546875" customWidth="1"/>
    <col min="4" max="4" width="32.85546875" customWidth="1"/>
    <col min="5" max="5" width="14.28515625" customWidth="1"/>
    <col min="6" max="6" width="11.42578125" customWidth="1"/>
    <col min="7" max="7" width="15.7109375" customWidth="1"/>
    <col min="8" max="8" width="1.42578125" customWidth="1"/>
    <col min="9" max="9" width="4.28515625" customWidth="1"/>
    <col min="10" max="10" width="14.7109375" customWidth="1"/>
    <col min="11" max="11" width="10" customWidth="1"/>
    <col min="12" max="12" width="14.5703125" customWidth="1"/>
    <col min="13" max="13" width="3.42578125" customWidth="1"/>
  </cols>
  <sheetData>
    <row r="1" spans="1:12" ht="18" customHeight="1" x14ac:dyDescent="0.25"/>
    <row r="2" spans="1:12" ht="60" customHeight="1" x14ac:dyDescent="0.25">
      <c r="B2" s="338" t="s">
        <v>202</v>
      </c>
      <c r="C2" s="339"/>
      <c r="D2" s="340" t="s">
        <v>498</v>
      </c>
      <c r="E2" s="354"/>
      <c r="F2" s="342"/>
      <c r="G2" s="355"/>
      <c r="H2" s="137"/>
      <c r="I2" s="617" t="s">
        <v>9</v>
      </c>
      <c r="J2" s="618"/>
      <c r="K2" s="618"/>
      <c r="L2" s="619"/>
    </row>
    <row r="3" spans="1:12" ht="47.25" customHeight="1" x14ac:dyDescent="0.25">
      <c r="B3" s="344"/>
      <c r="C3" s="345"/>
      <c r="D3" s="357" t="s">
        <v>493</v>
      </c>
      <c r="E3" s="347" t="s">
        <v>111</v>
      </c>
      <c r="F3" s="348" t="s">
        <v>69</v>
      </c>
      <c r="G3" s="349" t="s">
        <v>81</v>
      </c>
      <c r="H3" s="152"/>
      <c r="I3" s="344"/>
      <c r="J3" s="347" t="s">
        <v>79</v>
      </c>
      <c r="K3" s="347" t="s">
        <v>684</v>
      </c>
      <c r="L3" s="352" t="s">
        <v>593</v>
      </c>
    </row>
    <row r="4" spans="1:12" ht="50.25" x14ac:dyDescent="0.25">
      <c r="B4" s="361" t="s">
        <v>80</v>
      </c>
      <c r="C4" s="370"/>
      <c r="D4" s="358"/>
      <c r="E4" s="358"/>
      <c r="F4" s="359"/>
      <c r="G4" s="351" t="s">
        <v>242</v>
      </c>
      <c r="H4" s="138"/>
      <c r="I4" s="350" t="s">
        <v>115</v>
      </c>
      <c r="J4" s="353" t="s">
        <v>496</v>
      </c>
      <c r="K4" s="358" t="s">
        <v>681</v>
      </c>
      <c r="L4" s="360" t="s">
        <v>592</v>
      </c>
    </row>
    <row r="5" spans="1:12" ht="18" customHeight="1" x14ac:dyDescent="0.25">
      <c r="B5" s="255">
        <v>1</v>
      </c>
      <c r="C5" s="442" t="str">
        <f>+Smelting!S5</f>
        <v>Iron Ore</v>
      </c>
      <c r="D5" s="442"/>
      <c r="E5" s="429" t="str">
        <f>+Smelting!T5</f>
        <v>Common</v>
      </c>
      <c r="F5" s="442"/>
      <c r="G5" s="430">
        <f>+Smelting!U5</f>
        <v>0.05</v>
      </c>
      <c r="H5" s="139"/>
      <c r="I5" s="515" t="s">
        <v>126</v>
      </c>
      <c r="J5" s="504">
        <f>+Smelting!J5</f>
        <v>1</v>
      </c>
      <c r="K5" s="258">
        <v>20</v>
      </c>
      <c r="L5" s="503">
        <f>+ROUNDUP(G5/50,2)</f>
        <v>0.01</v>
      </c>
    </row>
    <row r="6" spans="1:12" ht="18" customHeight="1" x14ac:dyDescent="0.25">
      <c r="B6" s="176">
        <v>1</v>
      </c>
      <c r="C6" s="419" t="str">
        <f>+Smelting!S6</f>
        <v>Copper Ore</v>
      </c>
      <c r="D6" s="419"/>
      <c r="E6" s="391" t="str">
        <f>+Smelting!T6</f>
        <v>Common</v>
      </c>
      <c r="F6" s="419"/>
      <c r="G6" s="392">
        <f>+Smelting!U6</f>
        <v>0.25</v>
      </c>
      <c r="H6" s="140"/>
      <c r="I6" s="514" t="s">
        <v>126</v>
      </c>
      <c r="J6" s="397">
        <f>+Smelting!J6</f>
        <v>1</v>
      </c>
      <c r="K6" s="195">
        <v>20</v>
      </c>
      <c r="L6" s="452">
        <f t="shared" ref="L6:L13" si="0">+ROUNDUP(G6/50,2)</f>
        <v>0.01</v>
      </c>
    </row>
    <row r="7" spans="1:12" ht="18" customHeight="1" x14ac:dyDescent="0.25">
      <c r="B7" s="176">
        <v>1</v>
      </c>
      <c r="C7" s="419" t="str">
        <f>+Smelting!S7</f>
        <v>Tin Ore</v>
      </c>
      <c r="D7" s="419"/>
      <c r="E7" s="391" t="str">
        <f>+Smelting!T7</f>
        <v>Common</v>
      </c>
      <c r="F7" s="419"/>
      <c r="G7" s="392">
        <f>+Smelting!U7</f>
        <v>0.25</v>
      </c>
      <c r="H7" s="140"/>
      <c r="I7" s="514" t="s">
        <v>126</v>
      </c>
      <c r="J7" s="397">
        <f>+Smelting!J7</f>
        <v>3</v>
      </c>
      <c r="K7" s="195">
        <v>20</v>
      </c>
      <c r="L7" s="452">
        <f t="shared" si="0"/>
        <v>0.01</v>
      </c>
    </row>
    <row r="8" spans="1:12" ht="18" customHeight="1" x14ac:dyDescent="0.25">
      <c r="B8" s="176">
        <v>1</v>
      </c>
      <c r="C8" s="419" t="str">
        <f>+Smelting!S10</f>
        <v>Silver Ore</v>
      </c>
      <c r="D8" s="419"/>
      <c r="E8" s="391" t="str">
        <f>+Smelting!T10</f>
        <v>Uncommon</v>
      </c>
      <c r="F8" s="419"/>
      <c r="G8" s="392">
        <f>+Smelting!U10</f>
        <v>2.5</v>
      </c>
      <c r="H8" s="140"/>
      <c r="I8" s="514" t="s">
        <v>126</v>
      </c>
      <c r="J8" s="397">
        <f>+Smelting!J10</f>
        <v>5</v>
      </c>
      <c r="K8" s="195">
        <v>20</v>
      </c>
      <c r="L8" s="452">
        <f t="shared" si="0"/>
        <v>0.05</v>
      </c>
    </row>
    <row r="9" spans="1:12" ht="18" customHeight="1" x14ac:dyDescent="0.25">
      <c r="B9" s="176">
        <v>1</v>
      </c>
      <c r="C9" s="419" t="str">
        <f>+Smelting!S11</f>
        <v>Electrum Ore</v>
      </c>
      <c r="D9" s="419"/>
      <c r="E9" s="391" t="str">
        <f>+Smelting!T11</f>
        <v>Uncommon</v>
      </c>
      <c r="F9" s="419"/>
      <c r="G9" s="392">
        <f>+Smelting!U11</f>
        <v>12.5</v>
      </c>
      <c r="H9" s="140"/>
      <c r="I9" s="514" t="s">
        <v>126</v>
      </c>
      <c r="J9" s="397">
        <f>+Smelting!J11</f>
        <v>5</v>
      </c>
      <c r="K9" s="195">
        <v>20</v>
      </c>
      <c r="L9" s="452">
        <f t="shared" si="0"/>
        <v>0.25</v>
      </c>
    </row>
    <row r="10" spans="1:12" ht="18" customHeight="1" x14ac:dyDescent="0.25">
      <c r="B10" s="176">
        <v>1</v>
      </c>
      <c r="C10" s="419" t="str">
        <f>+Smelting!S12</f>
        <v>Gold Ore</v>
      </c>
      <c r="D10" s="419"/>
      <c r="E10" s="391" t="str">
        <f>+Smelting!T12</f>
        <v>Uncommon</v>
      </c>
      <c r="F10" s="419"/>
      <c r="G10" s="392">
        <f>+Smelting!U12</f>
        <v>25</v>
      </c>
      <c r="H10" s="140"/>
      <c r="I10" s="514" t="s">
        <v>126</v>
      </c>
      <c r="J10" s="397">
        <f>+Smelting!J12</f>
        <v>5</v>
      </c>
      <c r="K10" s="195">
        <v>20</v>
      </c>
      <c r="L10" s="452">
        <f t="shared" si="0"/>
        <v>0.5</v>
      </c>
    </row>
    <row r="11" spans="1:12" ht="18" customHeight="1" x14ac:dyDescent="0.25">
      <c r="B11" s="176">
        <v>1</v>
      </c>
      <c r="C11" s="419" t="str">
        <f>+Smelting!S13</f>
        <v>Platinum Ore</v>
      </c>
      <c r="D11" s="419"/>
      <c r="E11" s="391" t="str">
        <f>+Smelting!T13</f>
        <v>Rare</v>
      </c>
      <c r="F11" s="419"/>
      <c r="G11" s="392">
        <f>+Smelting!U13</f>
        <v>250</v>
      </c>
      <c r="H11" s="140"/>
      <c r="I11" s="514" t="s">
        <v>126</v>
      </c>
      <c r="J11" s="397">
        <f>+Smelting!J13</f>
        <v>12</v>
      </c>
      <c r="K11" s="195">
        <v>20</v>
      </c>
      <c r="L11" s="452">
        <f t="shared" si="0"/>
        <v>5</v>
      </c>
    </row>
    <row r="12" spans="1:12" ht="18" customHeight="1" x14ac:dyDescent="0.25">
      <c r="B12" s="176">
        <v>1</v>
      </c>
      <c r="C12" s="419" t="str">
        <f>+Smelting!S14</f>
        <v>Adamantine Ore</v>
      </c>
      <c r="D12" s="419"/>
      <c r="E12" s="391" t="str">
        <f>+Smelting!T14</f>
        <v>Very Rare</v>
      </c>
      <c r="F12" s="419"/>
      <c r="G12" s="392">
        <f>+Smelting!U14</f>
        <v>250</v>
      </c>
      <c r="H12" s="140"/>
      <c r="I12" s="514" t="s">
        <v>126</v>
      </c>
      <c r="J12" s="397">
        <f>+Smelting!J14</f>
        <v>15</v>
      </c>
      <c r="K12" s="195">
        <v>20</v>
      </c>
      <c r="L12" s="452">
        <f t="shared" si="0"/>
        <v>5</v>
      </c>
    </row>
    <row r="13" spans="1:12" ht="18" customHeight="1" x14ac:dyDescent="0.25">
      <c r="B13" s="183">
        <v>1</v>
      </c>
      <c r="C13" s="402" t="str">
        <f>+Smelting!S15</f>
        <v>Mithral Ore</v>
      </c>
      <c r="D13" s="420"/>
      <c r="E13" s="394" t="str">
        <f>+Smelting!T15</f>
        <v>Legendary</v>
      </c>
      <c r="F13" s="421"/>
      <c r="G13" s="395">
        <f>+Smelting!U15</f>
        <v>400</v>
      </c>
      <c r="H13" s="140"/>
      <c r="I13" s="183"/>
      <c r="J13" s="399">
        <f>+Smelting!J15</f>
        <v>19</v>
      </c>
      <c r="K13" s="198">
        <v>20</v>
      </c>
      <c r="L13" s="441">
        <f t="shared" si="0"/>
        <v>8</v>
      </c>
    </row>
    <row r="14" spans="1:12" ht="18" customHeight="1" x14ac:dyDescent="0.25"/>
    <row r="15" spans="1:12" s="32" customFormat="1" ht="18" customHeight="1" x14ac:dyDescent="0.25">
      <c r="A15" s="5"/>
      <c r="B15" s="11"/>
      <c r="C15" s="278"/>
      <c r="D15" s="326" t="s">
        <v>690</v>
      </c>
      <c r="E15" s="274"/>
      <c r="F15" s="7"/>
      <c r="G15" s="140"/>
      <c r="H15" s="26"/>
      <c r="I15" s="277"/>
      <c r="J15" s="277"/>
      <c r="K15" s="277"/>
      <c r="L15" s="286"/>
    </row>
    <row r="16" spans="1:12" ht="18" customHeight="1" x14ac:dyDescent="0.25">
      <c r="D16" s="326"/>
    </row>
    <row r="17" spans="1:12" ht="18" customHeight="1" x14ac:dyDescent="0.25">
      <c r="D17" s="325" t="s">
        <v>502</v>
      </c>
    </row>
    <row r="18" spans="1:12" ht="18" customHeight="1" x14ac:dyDescent="0.25">
      <c r="D18" s="329" t="s">
        <v>464</v>
      </c>
    </row>
    <row r="19" spans="1:12" s="32" customFormat="1" ht="18" customHeight="1" x14ac:dyDescent="0.25">
      <c r="A19" s="5"/>
      <c r="B19" s="11"/>
      <c r="C19" s="278"/>
      <c r="D19" s="329" t="s">
        <v>465</v>
      </c>
      <c r="E19" s="274"/>
      <c r="F19" s="7"/>
      <c r="G19" s="140"/>
      <c r="H19" s="26"/>
      <c r="I19" s="277"/>
      <c r="J19" s="277"/>
      <c r="K19" s="277"/>
      <c r="L19" s="286"/>
    </row>
    <row r="20" spans="1:12" ht="15.75" x14ac:dyDescent="0.25">
      <c r="D20" s="329" t="s">
        <v>466</v>
      </c>
    </row>
    <row r="21" spans="1:12" ht="18" customHeight="1" x14ac:dyDescent="0.25"/>
  </sheetData>
  <mergeCells count="1">
    <mergeCell ref="I2:L2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Dropdowns!$B$2:$B$8</xm:f>
          </x14:formula1>
          <xm:sqref>E15 E5:E13 E19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59999389629810485"/>
  </sheetPr>
  <dimension ref="A1:U22"/>
  <sheetViews>
    <sheetView showGridLines="0" zoomScale="80" zoomScaleNormal="80" workbookViewId="0">
      <pane ySplit="4" topLeftCell="A5" activePane="bottomLeft" state="frozen"/>
      <selection activeCell="M1" sqref="M1"/>
      <selection pane="bottomLeft" activeCell="A5" sqref="A5"/>
    </sheetView>
  </sheetViews>
  <sheetFormatPr defaultRowHeight="15" x14ac:dyDescent="0.25"/>
  <cols>
    <col min="1" max="1" width="3.42578125" customWidth="1"/>
    <col min="2" max="2" width="5.7109375" customWidth="1"/>
    <col min="3" max="3" width="34.85546875" customWidth="1"/>
    <col min="4" max="4" width="32.85546875" customWidth="1"/>
    <col min="5" max="5" width="14.28515625" customWidth="1"/>
    <col min="6" max="6" width="11.42578125" customWidth="1"/>
    <col min="7" max="7" width="15.7109375" customWidth="1"/>
    <col min="8" max="8" width="1.42578125" style="1" customWidth="1"/>
    <col min="9" max="9" width="4.28515625" customWidth="1"/>
    <col min="10" max="10" width="14.42578125" customWidth="1"/>
    <col min="11" max="11" width="14.28515625" customWidth="1"/>
    <col min="12" max="12" width="15.7109375" customWidth="1"/>
    <col min="13" max="13" width="1.42578125" style="1" customWidth="1"/>
    <col min="14" max="14" width="15.7109375" customWidth="1"/>
    <col min="15" max="15" width="10" customWidth="1"/>
    <col min="16" max="16" width="14.42578125" customWidth="1"/>
    <col min="17" max="17" width="1.42578125" style="1" customWidth="1"/>
    <col min="18" max="18" width="5.7109375" customWidth="1"/>
    <col min="19" max="19" width="20" customWidth="1"/>
    <col min="20" max="20" width="14.28515625" customWidth="1"/>
    <col min="21" max="21" width="15.7109375" customWidth="1"/>
    <col min="22" max="22" width="3.42578125" customWidth="1"/>
  </cols>
  <sheetData>
    <row r="1" spans="2:21" ht="18" customHeight="1" x14ac:dyDescent="0.25">
      <c r="G1" s="22"/>
      <c r="J1" s="1"/>
      <c r="N1" s="23"/>
    </row>
    <row r="2" spans="2:21" ht="60" customHeight="1" x14ac:dyDescent="0.25">
      <c r="B2" s="68" t="s">
        <v>499</v>
      </c>
      <c r="C2" s="69"/>
      <c r="D2" s="148" t="s">
        <v>494</v>
      </c>
      <c r="E2" s="70"/>
      <c r="F2" s="71"/>
      <c r="G2" s="141"/>
      <c r="H2" s="137"/>
      <c r="I2" s="611" t="s">
        <v>492</v>
      </c>
      <c r="J2" s="612"/>
      <c r="K2" s="612"/>
      <c r="L2" s="613"/>
      <c r="M2" s="137"/>
      <c r="N2" s="611" t="s">
        <v>8</v>
      </c>
      <c r="O2" s="612"/>
      <c r="P2" s="613"/>
      <c r="Q2" s="137"/>
      <c r="R2" s="614" t="s">
        <v>291</v>
      </c>
      <c r="S2" s="615"/>
      <c r="T2" s="615"/>
      <c r="U2" s="616"/>
    </row>
    <row r="3" spans="2:21" ht="47.25" customHeight="1" x14ac:dyDescent="0.25">
      <c r="B3" s="72"/>
      <c r="C3" s="73"/>
      <c r="D3" s="150" t="s">
        <v>88</v>
      </c>
      <c r="E3" s="106" t="s">
        <v>112</v>
      </c>
      <c r="F3" s="151" t="s">
        <v>69</v>
      </c>
      <c r="G3" s="105" t="s">
        <v>81</v>
      </c>
      <c r="H3" s="152"/>
      <c r="I3" s="72"/>
      <c r="J3" s="106" t="s">
        <v>79</v>
      </c>
      <c r="K3" s="106" t="s">
        <v>112</v>
      </c>
      <c r="L3" s="105" t="s">
        <v>495</v>
      </c>
      <c r="M3" s="152"/>
      <c r="N3" s="104" t="s">
        <v>124</v>
      </c>
      <c r="O3" s="106" t="s">
        <v>684</v>
      </c>
      <c r="P3" s="105" t="s">
        <v>116</v>
      </c>
      <c r="Q3" s="152"/>
      <c r="R3" s="72"/>
      <c r="S3" s="106" t="s">
        <v>202</v>
      </c>
      <c r="T3" s="106" t="s">
        <v>111</v>
      </c>
      <c r="U3" s="105" t="s">
        <v>497</v>
      </c>
    </row>
    <row r="4" spans="2:21" ht="50.25" x14ac:dyDescent="0.25">
      <c r="B4" s="74" t="s">
        <v>80</v>
      </c>
      <c r="C4" s="81"/>
      <c r="D4" s="81"/>
      <c r="E4" s="81"/>
      <c r="F4" s="29"/>
      <c r="G4" s="134" t="s">
        <v>242</v>
      </c>
      <c r="H4" s="138"/>
      <c r="I4" s="145" t="s">
        <v>115</v>
      </c>
      <c r="J4" s="133" t="s">
        <v>496</v>
      </c>
      <c r="K4" s="121"/>
      <c r="L4" s="134" t="s">
        <v>242</v>
      </c>
      <c r="M4" s="138"/>
      <c r="N4" s="168" t="s">
        <v>242</v>
      </c>
      <c r="O4" s="121" t="s">
        <v>681</v>
      </c>
      <c r="P4" s="134" t="s">
        <v>592</v>
      </c>
      <c r="Q4" s="138"/>
      <c r="R4" s="74" t="s">
        <v>80</v>
      </c>
      <c r="S4" s="30"/>
      <c r="T4" s="30"/>
      <c r="U4" s="134" t="s">
        <v>242</v>
      </c>
    </row>
    <row r="5" spans="2:21" ht="18" customHeight="1" x14ac:dyDescent="0.25">
      <c r="B5" s="255">
        <v>1</v>
      </c>
      <c r="C5" s="261" t="s">
        <v>341</v>
      </c>
      <c r="D5" s="263"/>
      <c r="E5" s="500" t="s">
        <v>82</v>
      </c>
      <c r="F5" s="264" t="s">
        <v>62</v>
      </c>
      <c r="G5" s="505">
        <v>0.1</v>
      </c>
      <c r="H5" s="139"/>
      <c r="I5" s="515" t="s">
        <v>126</v>
      </c>
      <c r="J5" s="258">
        <v>1</v>
      </c>
      <c r="K5" s="429" t="str">
        <f t="shared" ref="K5:K15" si="0">+E5</f>
        <v>Common</v>
      </c>
      <c r="L5" s="430">
        <f>+ROUNDUP(G5*2,0)</f>
        <v>1</v>
      </c>
      <c r="M5" s="139"/>
      <c r="N5" s="431">
        <f t="shared" ref="N5:N15" si="1">+G5*0.5</f>
        <v>0.05</v>
      </c>
      <c r="O5" s="258">
        <v>8</v>
      </c>
      <c r="P5" s="509">
        <f>+ROUNDUP(G5/50,2)</f>
        <v>0.01</v>
      </c>
      <c r="Q5" s="139"/>
      <c r="R5" s="255">
        <v>1</v>
      </c>
      <c r="S5" s="245" t="s">
        <v>333</v>
      </c>
      <c r="T5" s="429" t="str">
        <f t="shared" ref="T5:T15" si="2">+E5</f>
        <v>Common</v>
      </c>
      <c r="U5" s="430">
        <f>+N5</f>
        <v>0.05</v>
      </c>
    </row>
    <row r="6" spans="2:21" ht="18" customHeight="1" x14ac:dyDescent="0.25">
      <c r="B6" s="176">
        <v>1</v>
      </c>
      <c r="C6" s="178" t="s">
        <v>336</v>
      </c>
      <c r="D6" s="232"/>
      <c r="E6" s="501" t="s">
        <v>82</v>
      </c>
      <c r="F6" s="180" t="s">
        <v>62</v>
      </c>
      <c r="G6" s="181">
        <v>0.5</v>
      </c>
      <c r="H6" s="140"/>
      <c r="I6" s="514" t="s">
        <v>126</v>
      </c>
      <c r="J6" s="195">
        <v>1</v>
      </c>
      <c r="K6" s="391" t="str">
        <f t="shared" si="0"/>
        <v>Common</v>
      </c>
      <c r="L6" s="392">
        <f t="shared" ref="L6:L8" si="3">+ROUNDUP(G6*2,0)</f>
        <v>1</v>
      </c>
      <c r="M6" s="140"/>
      <c r="N6" s="427">
        <f t="shared" si="1"/>
        <v>0.25</v>
      </c>
      <c r="O6" s="195">
        <v>8</v>
      </c>
      <c r="P6" s="440">
        <f t="shared" ref="P6:P15" si="4">+G6/50</f>
        <v>0.01</v>
      </c>
      <c r="Q6" s="140"/>
      <c r="R6" s="176">
        <v>1</v>
      </c>
      <c r="S6" s="203" t="s">
        <v>331</v>
      </c>
      <c r="T6" s="391" t="str">
        <f t="shared" si="2"/>
        <v>Common</v>
      </c>
      <c r="U6" s="392">
        <f t="shared" ref="U6:U15" si="5">+N6</f>
        <v>0.25</v>
      </c>
    </row>
    <row r="7" spans="2:21" ht="18" customHeight="1" x14ac:dyDescent="0.25">
      <c r="B7" s="176">
        <v>1</v>
      </c>
      <c r="C7" s="247" t="s">
        <v>337</v>
      </c>
      <c r="D7" s="250"/>
      <c r="E7" s="501" t="s">
        <v>82</v>
      </c>
      <c r="F7" s="238"/>
      <c r="G7" s="499">
        <v>0.5</v>
      </c>
      <c r="H7" s="140"/>
      <c r="I7" s="514" t="s">
        <v>126</v>
      </c>
      <c r="J7" s="195">
        <v>3</v>
      </c>
      <c r="K7" s="391" t="str">
        <f t="shared" si="0"/>
        <v>Common</v>
      </c>
      <c r="L7" s="392">
        <f t="shared" si="3"/>
        <v>1</v>
      </c>
      <c r="M7" s="140"/>
      <c r="N7" s="427">
        <f t="shared" si="1"/>
        <v>0.25</v>
      </c>
      <c r="O7" s="195">
        <v>8</v>
      </c>
      <c r="P7" s="440">
        <f t="shared" si="4"/>
        <v>0.01</v>
      </c>
      <c r="Q7" s="140"/>
      <c r="R7" s="176">
        <v>1</v>
      </c>
      <c r="S7" s="203" t="s">
        <v>335</v>
      </c>
      <c r="T7" s="391" t="str">
        <f t="shared" si="2"/>
        <v>Common</v>
      </c>
      <c r="U7" s="392">
        <f t="shared" si="5"/>
        <v>0.25</v>
      </c>
    </row>
    <row r="8" spans="2:21" ht="18" customHeight="1" x14ac:dyDescent="0.25">
      <c r="B8" s="176">
        <v>2</v>
      </c>
      <c r="C8" s="247" t="s">
        <v>338</v>
      </c>
      <c r="D8" s="271"/>
      <c r="E8" s="501" t="s">
        <v>82</v>
      </c>
      <c r="F8" s="238"/>
      <c r="G8" s="499">
        <v>1.1000000000000001</v>
      </c>
      <c r="H8" s="140"/>
      <c r="I8" s="514" t="s">
        <v>126</v>
      </c>
      <c r="J8" s="195">
        <v>3</v>
      </c>
      <c r="K8" s="391" t="str">
        <f t="shared" si="0"/>
        <v>Common</v>
      </c>
      <c r="L8" s="392">
        <f t="shared" si="3"/>
        <v>3</v>
      </c>
      <c r="M8" s="140"/>
      <c r="N8" s="427">
        <f t="shared" si="1"/>
        <v>0.55000000000000004</v>
      </c>
      <c r="O8" s="195">
        <v>8</v>
      </c>
      <c r="P8" s="440">
        <f t="shared" si="4"/>
        <v>2.2000000000000002E-2</v>
      </c>
      <c r="Q8" s="140"/>
      <c r="R8" s="265">
        <v>1</v>
      </c>
      <c r="S8" s="203" t="s">
        <v>330</v>
      </c>
      <c r="T8" s="391" t="str">
        <f t="shared" si="2"/>
        <v>Common</v>
      </c>
      <c r="U8" s="392">
        <f t="shared" si="5"/>
        <v>0.55000000000000004</v>
      </c>
    </row>
    <row r="9" spans="2:21" ht="18" customHeight="1" x14ac:dyDescent="0.25">
      <c r="B9" s="176">
        <v>1</v>
      </c>
      <c r="C9" s="247" t="s">
        <v>342</v>
      </c>
      <c r="D9" s="250"/>
      <c r="E9" s="501" t="s">
        <v>82</v>
      </c>
      <c r="F9" s="238"/>
      <c r="G9" s="499">
        <v>2.2000000000000002</v>
      </c>
      <c r="H9" s="140"/>
      <c r="I9" s="514" t="s">
        <v>126</v>
      </c>
      <c r="J9" s="195">
        <v>7</v>
      </c>
      <c r="K9" s="391" t="str">
        <f t="shared" si="0"/>
        <v>Common</v>
      </c>
      <c r="L9" s="392">
        <f>+ROUNDUP(G9*2,0)</f>
        <v>5</v>
      </c>
      <c r="M9" s="140"/>
      <c r="N9" s="427">
        <f>+G9*0.5</f>
        <v>1.1000000000000001</v>
      </c>
      <c r="O9" s="195">
        <v>9</v>
      </c>
      <c r="P9" s="440">
        <f t="shared" si="4"/>
        <v>4.4000000000000004E-2</v>
      </c>
      <c r="Q9" s="140"/>
      <c r="R9" s="265">
        <v>10</v>
      </c>
      <c r="S9" s="272" t="s">
        <v>341</v>
      </c>
      <c r="T9" s="391" t="str">
        <f t="shared" si="2"/>
        <v>Common</v>
      </c>
      <c r="U9" s="392">
        <f t="shared" si="5"/>
        <v>1.1000000000000001</v>
      </c>
    </row>
    <row r="10" spans="2:21" ht="18" customHeight="1" x14ac:dyDescent="0.25">
      <c r="B10" s="176">
        <v>1</v>
      </c>
      <c r="C10" s="178" t="s">
        <v>339</v>
      </c>
      <c r="D10" s="232"/>
      <c r="E10" s="501" t="s">
        <v>83</v>
      </c>
      <c r="F10" s="180" t="s">
        <v>62</v>
      </c>
      <c r="G10" s="181">
        <v>5</v>
      </c>
      <c r="H10" s="140"/>
      <c r="I10" s="514" t="s">
        <v>126</v>
      </c>
      <c r="J10" s="195">
        <v>5</v>
      </c>
      <c r="K10" s="391" t="str">
        <f t="shared" si="0"/>
        <v>Uncommon</v>
      </c>
      <c r="L10" s="392">
        <f t="shared" ref="L10" si="6">+ROUNDUP(G10*2,0)</f>
        <v>10</v>
      </c>
      <c r="M10" s="140"/>
      <c r="N10" s="427">
        <f t="shared" si="1"/>
        <v>2.5</v>
      </c>
      <c r="O10" s="195">
        <v>9</v>
      </c>
      <c r="P10" s="440">
        <f t="shared" si="4"/>
        <v>0.1</v>
      </c>
      <c r="Q10" s="140"/>
      <c r="R10" s="176">
        <v>1</v>
      </c>
      <c r="S10" s="203" t="s">
        <v>334</v>
      </c>
      <c r="T10" s="391" t="str">
        <f t="shared" si="2"/>
        <v>Uncommon</v>
      </c>
      <c r="U10" s="392">
        <f t="shared" si="5"/>
        <v>2.5</v>
      </c>
    </row>
    <row r="11" spans="2:21" ht="18" customHeight="1" x14ac:dyDescent="0.25">
      <c r="B11" s="176">
        <v>1</v>
      </c>
      <c r="C11" s="178" t="s">
        <v>460</v>
      </c>
      <c r="D11" s="232"/>
      <c r="E11" s="501" t="s">
        <v>83</v>
      </c>
      <c r="F11" s="180" t="s">
        <v>62</v>
      </c>
      <c r="G11" s="181">
        <v>25</v>
      </c>
      <c r="H11" s="140"/>
      <c r="I11" s="514" t="s">
        <v>126</v>
      </c>
      <c r="J11" s="195">
        <v>5</v>
      </c>
      <c r="K11" s="391" t="str">
        <f t="shared" si="0"/>
        <v>Uncommon</v>
      </c>
      <c r="L11" s="392">
        <f>+ROUNDUP(G11*2,0)</f>
        <v>50</v>
      </c>
      <c r="M11" s="140"/>
      <c r="N11" s="427">
        <f t="shared" si="1"/>
        <v>12.5</v>
      </c>
      <c r="O11" s="195">
        <v>9</v>
      </c>
      <c r="P11" s="440">
        <f t="shared" si="4"/>
        <v>0.5</v>
      </c>
      <c r="Q11" s="140"/>
      <c r="R11" s="265">
        <v>1</v>
      </c>
      <c r="S11" s="203" t="s">
        <v>461</v>
      </c>
      <c r="T11" s="391" t="str">
        <f t="shared" si="2"/>
        <v>Uncommon</v>
      </c>
      <c r="U11" s="392">
        <f t="shared" si="5"/>
        <v>12.5</v>
      </c>
    </row>
    <row r="12" spans="2:21" ht="18" customHeight="1" x14ac:dyDescent="0.25">
      <c r="B12" s="176">
        <v>1</v>
      </c>
      <c r="C12" s="178" t="s">
        <v>340</v>
      </c>
      <c r="D12" s="232"/>
      <c r="E12" s="501" t="s">
        <v>83</v>
      </c>
      <c r="F12" s="180" t="s">
        <v>62</v>
      </c>
      <c r="G12" s="181">
        <v>50</v>
      </c>
      <c r="H12" s="140"/>
      <c r="I12" s="514" t="s">
        <v>126</v>
      </c>
      <c r="J12" s="195">
        <v>5</v>
      </c>
      <c r="K12" s="391" t="str">
        <f t="shared" si="0"/>
        <v>Uncommon</v>
      </c>
      <c r="L12" s="392">
        <f t="shared" ref="L12:L15" si="7">+ROUNDUP(G12*2,0)</f>
        <v>100</v>
      </c>
      <c r="M12" s="140"/>
      <c r="N12" s="427">
        <f t="shared" si="1"/>
        <v>25</v>
      </c>
      <c r="O12" s="195">
        <v>9</v>
      </c>
      <c r="P12" s="440">
        <f t="shared" si="4"/>
        <v>1</v>
      </c>
      <c r="Q12" s="140"/>
      <c r="R12" s="176">
        <v>1</v>
      </c>
      <c r="S12" s="203" t="s">
        <v>332</v>
      </c>
      <c r="T12" s="391" t="str">
        <f t="shared" si="2"/>
        <v>Uncommon</v>
      </c>
      <c r="U12" s="392">
        <f t="shared" si="5"/>
        <v>25</v>
      </c>
    </row>
    <row r="13" spans="2:21" ht="18" customHeight="1" x14ac:dyDescent="0.25">
      <c r="B13" s="176">
        <v>1</v>
      </c>
      <c r="C13" s="177" t="s">
        <v>414</v>
      </c>
      <c r="D13" s="232"/>
      <c r="E13" s="501" t="s">
        <v>84</v>
      </c>
      <c r="F13" s="180" t="s">
        <v>62</v>
      </c>
      <c r="G13" s="181">
        <v>500</v>
      </c>
      <c r="H13" s="140"/>
      <c r="I13" s="176"/>
      <c r="J13" s="195">
        <v>12</v>
      </c>
      <c r="K13" s="391" t="str">
        <f t="shared" si="0"/>
        <v>Rare</v>
      </c>
      <c r="L13" s="392">
        <f t="shared" si="7"/>
        <v>1000</v>
      </c>
      <c r="M13" s="140"/>
      <c r="N13" s="427">
        <f t="shared" si="1"/>
        <v>250</v>
      </c>
      <c r="O13" s="195">
        <v>11</v>
      </c>
      <c r="P13" s="440">
        <f t="shared" si="4"/>
        <v>10</v>
      </c>
      <c r="Q13" s="140"/>
      <c r="R13" s="176">
        <v>1</v>
      </c>
      <c r="S13" s="203" t="s">
        <v>413</v>
      </c>
      <c r="T13" s="391" t="str">
        <f t="shared" si="2"/>
        <v>Rare</v>
      </c>
      <c r="U13" s="392">
        <f t="shared" si="5"/>
        <v>250</v>
      </c>
    </row>
    <row r="14" spans="2:21" ht="18" customHeight="1" x14ac:dyDescent="0.25">
      <c r="B14" s="176">
        <v>1</v>
      </c>
      <c r="C14" s="203" t="s">
        <v>344</v>
      </c>
      <c r="D14" s="250"/>
      <c r="E14" s="501" t="s">
        <v>85</v>
      </c>
      <c r="F14" s="238"/>
      <c r="G14" s="499">
        <v>500</v>
      </c>
      <c r="H14" s="140"/>
      <c r="I14" s="176"/>
      <c r="J14" s="195">
        <v>15</v>
      </c>
      <c r="K14" s="391" t="str">
        <f t="shared" si="0"/>
        <v>Very Rare</v>
      </c>
      <c r="L14" s="392">
        <f t="shared" si="7"/>
        <v>1000</v>
      </c>
      <c r="M14" s="140"/>
      <c r="N14" s="427">
        <f t="shared" si="1"/>
        <v>250</v>
      </c>
      <c r="O14" s="195">
        <v>11</v>
      </c>
      <c r="P14" s="440">
        <f t="shared" si="4"/>
        <v>10</v>
      </c>
      <c r="Q14" s="140"/>
      <c r="R14" s="176">
        <v>1</v>
      </c>
      <c r="S14" s="203" t="s">
        <v>329</v>
      </c>
      <c r="T14" s="391" t="str">
        <f t="shared" si="2"/>
        <v>Very Rare</v>
      </c>
      <c r="U14" s="392">
        <f t="shared" si="5"/>
        <v>250</v>
      </c>
    </row>
    <row r="15" spans="2:21" ht="18" customHeight="1" x14ac:dyDescent="0.25">
      <c r="B15" s="183">
        <v>1</v>
      </c>
      <c r="C15" s="239" t="s">
        <v>462</v>
      </c>
      <c r="D15" s="251"/>
      <c r="E15" s="502" t="s">
        <v>86</v>
      </c>
      <c r="F15" s="240"/>
      <c r="G15" s="490">
        <v>800</v>
      </c>
      <c r="I15" s="183"/>
      <c r="J15" s="198">
        <v>19</v>
      </c>
      <c r="K15" s="394" t="str">
        <f t="shared" si="0"/>
        <v>Legendary</v>
      </c>
      <c r="L15" s="395">
        <f t="shared" si="7"/>
        <v>1600</v>
      </c>
      <c r="N15" s="428">
        <f t="shared" si="1"/>
        <v>400</v>
      </c>
      <c r="O15" s="198">
        <v>12</v>
      </c>
      <c r="P15" s="441">
        <f t="shared" si="4"/>
        <v>16</v>
      </c>
      <c r="R15" s="183">
        <v>1</v>
      </c>
      <c r="S15" s="239" t="s">
        <v>463</v>
      </c>
      <c r="T15" s="394" t="str">
        <f t="shared" si="2"/>
        <v>Legendary</v>
      </c>
      <c r="U15" s="395">
        <f t="shared" si="5"/>
        <v>400</v>
      </c>
    </row>
    <row r="16" spans="2:21" ht="18" customHeight="1" x14ac:dyDescent="0.25">
      <c r="D16" s="5"/>
      <c r="H16" s="32"/>
      <c r="M16" s="32"/>
      <c r="Q16" s="32"/>
    </row>
    <row r="17" spans="1:17" ht="18" customHeight="1" x14ac:dyDescent="0.25">
      <c r="D17" s="326" t="s">
        <v>690</v>
      </c>
      <c r="E17" s="323"/>
      <c r="F17" s="323"/>
      <c r="G17" s="323"/>
      <c r="H17" s="26"/>
      <c r="I17" s="323"/>
      <c r="J17" s="323"/>
      <c r="K17" s="323"/>
      <c r="L17" s="323"/>
      <c r="M17" s="32"/>
      <c r="Q17" s="32"/>
    </row>
    <row r="18" spans="1:17" ht="18" customHeight="1" x14ac:dyDescent="0.25">
      <c r="C18" t="s">
        <v>328</v>
      </c>
      <c r="D18" s="326"/>
      <c r="E18" s="323"/>
      <c r="F18" s="323"/>
      <c r="G18" s="323"/>
      <c r="H18" s="26"/>
      <c r="I18" s="323"/>
      <c r="J18" s="323"/>
      <c r="K18" s="323"/>
      <c r="L18" s="323"/>
      <c r="M18" s="32"/>
      <c r="Q18" s="32"/>
    </row>
    <row r="19" spans="1:17" s="32" customFormat="1" ht="18" customHeight="1" x14ac:dyDescent="0.25">
      <c r="A19" s="5"/>
      <c r="B19" s="279"/>
      <c r="C19" s="282"/>
      <c r="D19" s="325" t="s">
        <v>502</v>
      </c>
      <c r="E19" s="26"/>
      <c r="F19" s="26"/>
      <c r="G19" s="26"/>
      <c r="H19" s="26"/>
      <c r="I19" s="26"/>
      <c r="J19" s="26"/>
      <c r="K19" s="26"/>
      <c r="L19" s="26"/>
    </row>
    <row r="20" spans="1:17" ht="15.75" x14ac:dyDescent="0.25">
      <c r="D20" s="329" t="s">
        <v>464</v>
      </c>
    </row>
    <row r="21" spans="1:17" ht="18" customHeight="1" x14ac:dyDescent="0.25">
      <c r="D21" s="329" t="s">
        <v>465</v>
      </c>
    </row>
    <row r="22" spans="1:17" ht="15.75" x14ac:dyDescent="0.25">
      <c r="D22" s="329" t="s">
        <v>466</v>
      </c>
    </row>
  </sheetData>
  <mergeCells count="3">
    <mergeCell ref="I2:L2"/>
    <mergeCell ref="N2:P2"/>
    <mergeCell ref="R2:U2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Dropdowns!$B$2:$B$8</xm:f>
          </x14:formula1>
          <xm:sqref>E5:E15 T5:T15 K5:K15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79998168889431442"/>
  </sheetPr>
  <dimension ref="A1:W31"/>
  <sheetViews>
    <sheetView showGridLines="0" zoomScale="80" zoomScaleNormal="80"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3.42578125" customWidth="1"/>
    <col min="2" max="2" width="5.7109375" style="3" customWidth="1"/>
    <col min="3" max="3" width="34.85546875" customWidth="1"/>
    <col min="4" max="4" width="10" customWidth="1"/>
    <col min="5" max="5" width="22.85546875" customWidth="1"/>
    <col min="6" max="6" width="14.28515625" customWidth="1"/>
    <col min="7" max="7" width="11.42578125" style="1" customWidth="1"/>
    <col min="8" max="8" width="15.7109375" style="1" customWidth="1"/>
    <col min="9" max="9" width="1.42578125" style="1" customWidth="1"/>
    <col min="10" max="10" width="4.28515625" style="3" customWidth="1"/>
    <col min="11" max="11" width="14.42578125" customWidth="1"/>
    <col min="12" max="12" width="14.28515625" customWidth="1"/>
    <col min="13" max="13" width="15.7109375" customWidth="1"/>
    <col min="14" max="14" width="1.42578125" style="1" customWidth="1"/>
    <col min="15" max="15" width="15.7109375" customWidth="1"/>
    <col min="16" max="16" width="10" customWidth="1"/>
    <col min="17" max="17" width="14.42578125" style="1" customWidth="1"/>
    <col min="18" max="18" width="1.42578125" style="1" customWidth="1"/>
    <col min="19" max="19" width="5.7109375" style="3" customWidth="1"/>
    <col min="20" max="20" width="20" style="2" customWidth="1"/>
    <col min="21" max="21" width="14.28515625" customWidth="1"/>
    <col min="22" max="22" width="15.7109375" customWidth="1"/>
    <col min="23" max="23" width="3.42578125" customWidth="1"/>
  </cols>
  <sheetData>
    <row r="1" spans="1:23" ht="18" customHeight="1" x14ac:dyDescent="0.25">
      <c r="B1"/>
      <c r="G1"/>
      <c r="H1" s="22"/>
      <c r="J1"/>
      <c r="K1" s="1"/>
      <c r="O1" s="23"/>
      <c r="Q1"/>
      <c r="S1"/>
      <c r="T1"/>
    </row>
    <row r="2" spans="1:23" s="5" customFormat="1" ht="60" customHeight="1" x14ac:dyDescent="0.25">
      <c r="B2" s="68" t="s">
        <v>7</v>
      </c>
      <c r="C2" s="69"/>
      <c r="D2" s="162" t="s">
        <v>494</v>
      </c>
      <c r="E2" s="84"/>
      <c r="F2" s="70"/>
      <c r="G2" s="71"/>
      <c r="H2" s="141"/>
      <c r="I2" s="137"/>
      <c r="J2" s="611" t="s">
        <v>492</v>
      </c>
      <c r="K2" s="612"/>
      <c r="L2" s="612"/>
      <c r="M2" s="613"/>
      <c r="N2" s="137"/>
      <c r="O2" s="611" t="s">
        <v>8</v>
      </c>
      <c r="P2" s="612"/>
      <c r="Q2" s="613"/>
      <c r="R2" s="137"/>
      <c r="S2" s="614" t="s">
        <v>291</v>
      </c>
      <c r="T2" s="615"/>
      <c r="U2" s="615"/>
      <c r="V2" s="616"/>
    </row>
    <row r="3" spans="1:23" ht="47.25" customHeight="1" x14ac:dyDescent="0.25">
      <c r="B3" s="72"/>
      <c r="C3" s="73" t="s">
        <v>492</v>
      </c>
      <c r="D3" s="150" t="s">
        <v>88</v>
      </c>
      <c r="E3" s="150"/>
      <c r="F3" s="106" t="s">
        <v>112</v>
      </c>
      <c r="G3" s="151" t="s">
        <v>69</v>
      </c>
      <c r="H3" s="105" t="s">
        <v>81</v>
      </c>
      <c r="I3" s="152"/>
      <c r="J3" s="72"/>
      <c r="K3" s="106" t="s">
        <v>79</v>
      </c>
      <c r="L3" s="106" t="s">
        <v>112</v>
      </c>
      <c r="M3" s="105" t="s">
        <v>495</v>
      </c>
      <c r="N3" s="152"/>
      <c r="O3" s="104" t="s">
        <v>124</v>
      </c>
      <c r="P3" s="106" t="s">
        <v>683</v>
      </c>
      <c r="Q3" s="105" t="s">
        <v>116</v>
      </c>
      <c r="R3" s="152"/>
      <c r="S3" s="72"/>
      <c r="T3" s="106" t="s">
        <v>7</v>
      </c>
      <c r="U3" s="106" t="s">
        <v>111</v>
      </c>
      <c r="V3" s="105" t="s">
        <v>497</v>
      </c>
    </row>
    <row r="4" spans="1:23" s="35" customFormat="1" ht="50.25" x14ac:dyDescent="0.15">
      <c r="B4" s="74" t="s">
        <v>80</v>
      </c>
      <c r="C4" s="85"/>
      <c r="D4" s="34" t="s">
        <v>707</v>
      </c>
      <c r="E4" s="75"/>
      <c r="F4" s="34"/>
      <c r="G4" s="33"/>
      <c r="H4" s="134" t="s">
        <v>242</v>
      </c>
      <c r="I4" s="138"/>
      <c r="J4" s="74" t="s">
        <v>115</v>
      </c>
      <c r="K4" s="133" t="s">
        <v>496</v>
      </c>
      <c r="L4" s="34"/>
      <c r="M4" s="134" t="s">
        <v>242</v>
      </c>
      <c r="N4" s="138"/>
      <c r="O4" s="168" t="s">
        <v>242</v>
      </c>
      <c r="P4" s="34" t="s">
        <v>681</v>
      </c>
      <c r="Q4" s="134" t="s">
        <v>592</v>
      </c>
      <c r="R4" s="138"/>
      <c r="S4" s="74" t="s">
        <v>80</v>
      </c>
      <c r="T4" s="34"/>
      <c r="U4" s="34"/>
      <c r="V4" s="134" t="s">
        <v>242</v>
      </c>
    </row>
    <row r="5" spans="1:23" s="5" customFormat="1" ht="18" customHeight="1" x14ac:dyDescent="0.25">
      <c r="A5" s="5" t="s">
        <v>328</v>
      </c>
      <c r="B5" s="170">
        <v>1</v>
      </c>
      <c r="C5" s="171" t="s">
        <v>15</v>
      </c>
      <c r="D5" s="268">
        <v>10</v>
      </c>
      <c r="E5" s="172" t="s">
        <v>91</v>
      </c>
      <c r="F5" s="173" t="s">
        <v>123</v>
      </c>
      <c r="G5" s="174" t="s">
        <v>62</v>
      </c>
      <c r="H5" s="175">
        <v>100</v>
      </c>
      <c r="I5" s="140"/>
      <c r="J5" s="513" t="s">
        <v>126</v>
      </c>
      <c r="K5" s="193">
        <v>1</v>
      </c>
      <c r="L5" s="411" t="str">
        <f>+U5</f>
        <v>Common</v>
      </c>
      <c r="M5" s="412">
        <f>+H5*2</f>
        <v>200</v>
      </c>
      <c r="N5" s="140"/>
      <c r="O5" s="426">
        <f t="shared" ref="O5:O20" si="0">0.5*H5</f>
        <v>50</v>
      </c>
      <c r="P5" s="193">
        <v>8</v>
      </c>
      <c r="Q5" s="439">
        <f t="shared" ref="Q5:Q20" si="1">+H5/50</f>
        <v>2</v>
      </c>
      <c r="R5" s="140"/>
      <c r="S5" s="170">
        <v>1</v>
      </c>
      <c r="T5" s="202" t="s">
        <v>70</v>
      </c>
      <c r="U5" s="192" t="s">
        <v>82</v>
      </c>
      <c r="V5" s="412">
        <f>+O5</f>
        <v>50</v>
      </c>
    </row>
    <row r="6" spans="1:23" s="5" customFormat="1" ht="18" customHeight="1" x14ac:dyDescent="0.25">
      <c r="B6" s="176">
        <v>1</v>
      </c>
      <c r="C6" s="177" t="s">
        <v>26</v>
      </c>
      <c r="D6" s="269">
        <v>13</v>
      </c>
      <c r="E6" s="178" t="s">
        <v>92</v>
      </c>
      <c r="F6" s="179" t="s">
        <v>123</v>
      </c>
      <c r="G6" s="180" t="s">
        <v>62</v>
      </c>
      <c r="H6" s="181">
        <v>100</v>
      </c>
      <c r="I6" s="140"/>
      <c r="J6" s="514" t="s">
        <v>126</v>
      </c>
      <c r="K6" s="197">
        <v>1</v>
      </c>
      <c r="L6" s="391" t="str">
        <f t="shared" ref="L6:L20" si="2">+U6</f>
        <v>Common</v>
      </c>
      <c r="M6" s="392">
        <f t="shared" ref="M6:M20" si="3">+H6*2</f>
        <v>200</v>
      </c>
      <c r="N6" s="140"/>
      <c r="O6" s="427">
        <f t="shared" si="0"/>
        <v>50</v>
      </c>
      <c r="P6" s="197">
        <v>8</v>
      </c>
      <c r="Q6" s="440">
        <f t="shared" si="1"/>
        <v>2</v>
      </c>
      <c r="R6" s="140"/>
      <c r="S6" s="176">
        <v>1</v>
      </c>
      <c r="T6" s="204" t="s">
        <v>64</v>
      </c>
      <c r="U6" s="196" t="s">
        <v>82</v>
      </c>
      <c r="V6" s="392">
        <f t="shared" ref="V6:V20" si="4">+O6</f>
        <v>50</v>
      </c>
    </row>
    <row r="7" spans="1:23" s="5" customFormat="1" ht="18" customHeight="1" x14ac:dyDescent="0.25">
      <c r="B7" s="176">
        <v>1</v>
      </c>
      <c r="C7" s="177" t="s">
        <v>14</v>
      </c>
      <c r="D7" s="269">
        <v>10</v>
      </c>
      <c r="E7" s="178" t="s">
        <v>104</v>
      </c>
      <c r="F7" s="179" t="s">
        <v>123</v>
      </c>
      <c r="G7" s="180" t="s">
        <v>62</v>
      </c>
      <c r="H7" s="181">
        <v>150</v>
      </c>
      <c r="I7" s="140"/>
      <c r="J7" s="514" t="s">
        <v>126</v>
      </c>
      <c r="K7" s="197">
        <v>1</v>
      </c>
      <c r="L7" s="391" t="str">
        <f t="shared" si="2"/>
        <v>Common</v>
      </c>
      <c r="M7" s="392">
        <f t="shared" si="3"/>
        <v>300</v>
      </c>
      <c r="N7" s="140"/>
      <c r="O7" s="427">
        <f t="shared" si="0"/>
        <v>75</v>
      </c>
      <c r="P7" s="197">
        <v>8</v>
      </c>
      <c r="Q7" s="440">
        <f t="shared" si="1"/>
        <v>3</v>
      </c>
      <c r="R7" s="140"/>
      <c r="S7" s="176">
        <v>1</v>
      </c>
      <c r="T7" s="204" t="s">
        <v>71</v>
      </c>
      <c r="U7" s="196" t="s">
        <v>82</v>
      </c>
      <c r="V7" s="392">
        <f t="shared" si="4"/>
        <v>75</v>
      </c>
    </row>
    <row r="8" spans="1:23" s="5" customFormat="1" ht="18" customHeight="1" x14ac:dyDescent="0.25">
      <c r="B8" s="176">
        <v>1</v>
      </c>
      <c r="C8" s="177" t="s">
        <v>29</v>
      </c>
      <c r="D8" s="269">
        <v>11</v>
      </c>
      <c r="E8" s="178" t="s">
        <v>93</v>
      </c>
      <c r="F8" s="179" t="s">
        <v>123</v>
      </c>
      <c r="G8" s="180" t="s">
        <v>62</v>
      </c>
      <c r="H8" s="181">
        <v>150</v>
      </c>
      <c r="I8" s="140"/>
      <c r="J8" s="514" t="s">
        <v>126</v>
      </c>
      <c r="K8" s="197">
        <v>1</v>
      </c>
      <c r="L8" s="391" t="str">
        <f t="shared" si="2"/>
        <v>Common</v>
      </c>
      <c r="M8" s="392">
        <f t="shared" si="3"/>
        <v>300</v>
      </c>
      <c r="N8" s="140"/>
      <c r="O8" s="427">
        <f t="shared" si="0"/>
        <v>75</v>
      </c>
      <c r="P8" s="197">
        <v>8</v>
      </c>
      <c r="Q8" s="440">
        <f t="shared" si="1"/>
        <v>3</v>
      </c>
      <c r="R8" s="140"/>
      <c r="S8" s="176">
        <v>1</v>
      </c>
      <c r="T8" s="204" t="s">
        <v>72</v>
      </c>
      <c r="U8" s="196" t="s">
        <v>82</v>
      </c>
      <c r="V8" s="392">
        <f t="shared" si="4"/>
        <v>75</v>
      </c>
    </row>
    <row r="9" spans="1:23" s="5" customFormat="1" ht="18" customHeight="1" x14ac:dyDescent="0.25">
      <c r="B9" s="176">
        <v>1</v>
      </c>
      <c r="C9" s="177" t="s">
        <v>110</v>
      </c>
      <c r="D9" s="269">
        <v>13</v>
      </c>
      <c r="E9" s="178" t="s">
        <v>94</v>
      </c>
      <c r="F9" s="179" t="s">
        <v>123</v>
      </c>
      <c r="G9" s="180" t="s">
        <v>62</v>
      </c>
      <c r="H9" s="181">
        <v>200</v>
      </c>
      <c r="I9" s="140"/>
      <c r="J9" s="514" t="s">
        <v>126</v>
      </c>
      <c r="K9" s="197">
        <v>5</v>
      </c>
      <c r="L9" s="391" t="str">
        <f t="shared" si="2"/>
        <v>Uncommon</v>
      </c>
      <c r="M9" s="392">
        <f t="shared" si="3"/>
        <v>400</v>
      </c>
      <c r="N9" s="140"/>
      <c r="O9" s="427">
        <f t="shared" si="0"/>
        <v>100</v>
      </c>
      <c r="P9" s="197">
        <v>9</v>
      </c>
      <c r="Q9" s="440">
        <f t="shared" si="1"/>
        <v>4</v>
      </c>
      <c r="R9" s="140"/>
      <c r="S9" s="176">
        <v>1</v>
      </c>
      <c r="T9" s="551" t="s">
        <v>228</v>
      </c>
      <c r="U9" s="196" t="s">
        <v>83</v>
      </c>
      <c r="V9" s="392">
        <f t="shared" si="4"/>
        <v>100</v>
      </c>
    </row>
    <row r="10" spans="1:23" s="5" customFormat="1" ht="18" customHeight="1" x14ac:dyDescent="0.25">
      <c r="B10" s="176">
        <v>1</v>
      </c>
      <c r="C10" s="177" t="s">
        <v>18</v>
      </c>
      <c r="D10" s="269">
        <v>13</v>
      </c>
      <c r="E10" s="178" t="s">
        <v>95</v>
      </c>
      <c r="F10" s="179" t="s">
        <v>123</v>
      </c>
      <c r="G10" s="180" t="s">
        <v>62</v>
      </c>
      <c r="H10" s="181">
        <v>200</v>
      </c>
      <c r="I10" s="139"/>
      <c r="J10" s="511" t="s">
        <v>721</v>
      </c>
      <c r="K10" s="197">
        <v>5</v>
      </c>
      <c r="L10" s="391" t="str">
        <f t="shared" si="2"/>
        <v>Uncommon</v>
      </c>
      <c r="M10" s="392">
        <f t="shared" si="3"/>
        <v>400</v>
      </c>
      <c r="N10" s="139"/>
      <c r="O10" s="427">
        <f t="shared" si="0"/>
        <v>100</v>
      </c>
      <c r="P10" s="197">
        <v>9</v>
      </c>
      <c r="Q10" s="440">
        <f t="shared" si="1"/>
        <v>4</v>
      </c>
      <c r="R10" s="139"/>
      <c r="S10" s="176">
        <v>1</v>
      </c>
      <c r="T10" s="204" t="s">
        <v>73</v>
      </c>
      <c r="U10" s="196" t="s">
        <v>83</v>
      </c>
      <c r="V10" s="392">
        <f t="shared" si="4"/>
        <v>100</v>
      </c>
    </row>
    <row r="11" spans="1:23" s="5" customFormat="1" ht="18" customHeight="1" x14ac:dyDescent="0.25">
      <c r="B11" s="176">
        <v>1</v>
      </c>
      <c r="C11" s="177" t="s">
        <v>30</v>
      </c>
      <c r="D11" s="269">
        <v>11</v>
      </c>
      <c r="E11" s="178" t="s">
        <v>90</v>
      </c>
      <c r="F11" s="179" t="s">
        <v>123</v>
      </c>
      <c r="G11" s="180" t="s">
        <v>62</v>
      </c>
      <c r="H11" s="181">
        <v>200</v>
      </c>
      <c r="I11" s="140"/>
      <c r="J11" s="514" t="s">
        <v>126</v>
      </c>
      <c r="K11" s="197">
        <v>5</v>
      </c>
      <c r="L11" s="391" t="str">
        <f t="shared" si="2"/>
        <v>Uncommon</v>
      </c>
      <c r="M11" s="392">
        <f t="shared" si="3"/>
        <v>400</v>
      </c>
      <c r="N11" s="140"/>
      <c r="O11" s="427">
        <f t="shared" si="0"/>
        <v>100</v>
      </c>
      <c r="P11" s="197">
        <v>9</v>
      </c>
      <c r="Q11" s="440">
        <f t="shared" si="1"/>
        <v>4</v>
      </c>
      <c r="R11" s="140"/>
      <c r="S11" s="176">
        <v>1</v>
      </c>
      <c r="T11" s="551" t="s">
        <v>229</v>
      </c>
      <c r="U11" s="196" t="s">
        <v>83</v>
      </c>
      <c r="V11" s="392">
        <f t="shared" si="4"/>
        <v>100</v>
      </c>
      <c r="W11" s="5" t="s">
        <v>328</v>
      </c>
    </row>
    <row r="12" spans="1:23" s="5" customFormat="1" ht="18" customHeight="1" x14ac:dyDescent="0.25">
      <c r="B12" s="176">
        <v>1</v>
      </c>
      <c r="C12" s="177" t="s">
        <v>22</v>
      </c>
      <c r="D12" s="269">
        <v>15</v>
      </c>
      <c r="E12" s="178" t="s">
        <v>100</v>
      </c>
      <c r="F12" s="179" t="s">
        <v>123</v>
      </c>
      <c r="G12" s="180" t="s">
        <v>62</v>
      </c>
      <c r="H12" s="181">
        <v>250</v>
      </c>
      <c r="I12" s="140"/>
      <c r="J12" s="514" t="s">
        <v>126</v>
      </c>
      <c r="K12" s="197">
        <v>5</v>
      </c>
      <c r="L12" s="391" t="str">
        <f t="shared" si="2"/>
        <v>Uncommon</v>
      </c>
      <c r="M12" s="392">
        <f t="shared" si="3"/>
        <v>500</v>
      </c>
      <c r="N12" s="140"/>
      <c r="O12" s="427">
        <f t="shared" si="0"/>
        <v>125</v>
      </c>
      <c r="P12" s="197">
        <v>9</v>
      </c>
      <c r="Q12" s="440">
        <f t="shared" si="1"/>
        <v>5</v>
      </c>
      <c r="R12" s="140"/>
      <c r="S12" s="176">
        <v>1</v>
      </c>
      <c r="T12" s="204" t="s">
        <v>231</v>
      </c>
      <c r="U12" s="196" t="s">
        <v>83</v>
      </c>
      <c r="V12" s="392">
        <f t="shared" si="4"/>
        <v>125</v>
      </c>
    </row>
    <row r="13" spans="1:23" s="5" customFormat="1" ht="18" customHeight="1" x14ac:dyDescent="0.25">
      <c r="B13" s="176">
        <v>1</v>
      </c>
      <c r="C13" s="177" t="s">
        <v>25</v>
      </c>
      <c r="D13" s="269">
        <v>16</v>
      </c>
      <c r="E13" s="178" t="s">
        <v>101</v>
      </c>
      <c r="F13" s="179" t="s">
        <v>123</v>
      </c>
      <c r="G13" s="180" t="s">
        <v>62</v>
      </c>
      <c r="H13" s="181">
        <v>250</v>
      </c>
      <c r="I13" s="140"/>
      <c r="J13" s="214"/>
      <c r="K13" s="197">
        <v>9</v>
      </c>
      <c r="L13" s="391" t="str">
        <f t="shared" si="2"/>
        <v>Rare</v>
      </c>
      <c r="M13" s="392">
        <f t="shared" si="3"/>
        <v>500</v>
      </c>
      <c r="N13" s="140"/>
      <c r="O13" s="427">
        <f t="shared" si="0"/>
        <v>125</v>
      </c>
      <c r="P13" s="197">
        <v>10</v>
      </c>
      <c r="Q13" s="440">
        <f t="shared" si="1"/>
        <v>5</v>
      </c>
      <c r="R13" s="140"/>
      <c r="S13" s="176">
        <v>1</v>
      </c>
      <c r="T13" s="204" t="s">
        <v>230</v>
      </c>
      <c r="U13" s="196" t="s">
        <v>84</v>
      </c>
      <c r="V13" s="392">
        <f t="shared" si="4"/>
        <v>125</v>
      </c>
    </row>
    <row r="14" spans="1:23" s="5" customFormat="1" ht="18" customHeight="1" x14ac:dyDescent="0.25">
      <c r="B14" s="176">
        <v>1</v>
      </c>
      <c r="C14" s="177" t="s">
        <v>20</v>
      </c>
      <c r="D14" s="269">
        <v>15</v>
      </c>
      <c r="E14" s="178" t="s">
        <v>99</v>
      </c>
      <c r="F14" s="179" t="s">
        <v>123</v>
      </c>
      <c r="G14" s="180" t="s">
        <v>62</v>
      </c>
      <c r="H14" s="181">
        <v>300</v>
      </c>
      <c r="I14" s="1"/>
      <c r="J14" s="214"/>
      <c r="K14" s="197">
        <v>9</v>
      </c>
      <c r="L14" s="391" t="str">
        <f t="shared" si="2"/>
        <v>Rare</v>
      </c>
      <c r="M14" s="392">
        <f t="shared" si="3"/>
        <v>600</v>
      </c>
      <c r="N14" s="1"/>
      <c r="O14" s="427">
        <f t="shared" si="0"/>
        <v>150</v>
      </c>
      <c r="P14" s="197">
        <v>10</v>
      </c>
      <c r="Q14" s="440">
        <f t="shared" si="1"/>
        <v>6</v>
      </c>
      <c r="R14" s="1"/>
      <c r="S14" s="176">
        <v>1</v>
      </c>
      <c r="T14" s="204" t="s">
        <v>127</v>
      </c>
      <c r="U14" s="196" t="s">
        <v>84</v>
      </c>
      <c r="V14" s="392">
        <f t="shared" si="4"/>
        <v>150</v>
      </c>
    </row>
    <row r="15" spans="1:23" s="5" customFormat="1" ht="18" customHeight="1" x14ac:dyDescent="0.25">
      <c r="B15" s="176">
        <v>1</v>
      </c>
      <c r="C15" s="177" t="s">
        <v>24</v>
      </c>
      <c r="D15" s="269">
        <v>15</v>
      </c>
      <c r="E15" s="178" t="s">
        <v>97</v>
      </c>
      <c r="F15" s="179" t="s">
        <v>123</v>
      </c>
      <c r="G15" s="180" t="s">
        <v>62</v>
      </c>
      <c r="H15" s="181">
        <v>400</v>
      </c>
      <c r="I15" s="32"/>
      <c r="J15" s="214"/>
      <c r="K15" s="197">
        <v>9</v>
      </c>
      <c r="L15" s="391" t="str">
        <f t="shared" si="2"/>
        <v>Rare</v>
      </c>
      <c r="M15" s="392">
        <f t="shared" si="3"/>
        <v>800</v>
      </c>
      <c r="N15" s="32"/>
      <c r="O15" s="427">
        <f t="shared" si="0"/>
        <v>200</v>
      </c>
      <c r="P15" s="197">
        <v>10</v>
      </c>
      <c r="Q15" s="440">
        <f t="shared" si="1"/>
        <v>8</v>
      </c>
      <c r="R15" s="32"/>
      <c r="S15" s="176">
        <v>1</v>
      </c>
      <c r="T15" s="204" t="s">
        <v>66</v>
      </c>
      <c r="U15" s="196" t="s">
        <v>84</v>
      </c>
      <c r="V15" s="392">
        <f t="shared" si="4"/>
        <v>200</v>
      </c>
    </row>
    <row r="16" spans="1:23" s="5" customFormat="1" ht="18" customHeight="1" x14ac:dyDescent="0.25">
      <c r="B16" s="176">
        <v>1</v>
      </c>
      <c r="C16" s="177" t="s">
        <v>17</v>
      </c>
      <c r="D16" s="269">
        <v>13</v>
      </c>
      <c r="E16" s="178" t="s">
        <v>102</v>
      </c>
      <c r="F16" s="179" t="s">
        <v>123</v>
      </c>
      <c r="G16" s="180" t="s">
        <v>62</v>
      </c>
      <c r="H16" s="181">
        <v>500</v>
      </c>
      <c r="I16" s="32"/>
      <c r="J16" s="214"/>
      <c r="K16" s="197">
        <v>12</v>
      </c>
      <c r="L16" s="391" t="str">
        <f t="shared" si="2"/>
        <v>Very Rare</v>
      </c>
      <c r="M16" s="392">
        <f t="shared" si="3"/>
        <v>1000</v>
      </c>
      <c r="N16" s="32"/>
      <c r="O16" s="427">
        <f t="shared" si="0"/>
        <v>250</v>
      </c>
      <c r="P16" s="197">
        <v>11</v>
      </c>
      <c r="Q16" s="440">
        <f t="shared" si="1"/>
        <v>10</v>
      </c>
      <c r="R16" s="32"/>
      <c r="S16" s="176">
        <v>1</v>
      </c>
      <c r="T16" s="204" t="s">
        <v>65</v>
      </c>
      <c r="U16" s="196" t="s">
        <v>85</v>
      </c>
      <c r="V16" s="392">
        <f t="shared" si="4"/>
        <v>250</v>
      </c>
    </row>
    <row r="17" spans="2:22" s="5" customFormat="1" ht="18" customHeight="1" x14ac:dyDescent="0.25">
      <c r="B17" s="176">
        <v>1</v>
      </c>
      <c r="C17" s="177" t="s">
        <v>28</v>
      </c>
      <c r="D17" s="269">
        <v>15</v>
      </c>
      <c r="E17" s="178" t="s">
        <v>89</v>
      </c>
      <c r="F17" s="179" t="s">
        <v>123</v>
      </c>
      <c r="G17" s="180" t="s">
        <v>62</v>
      </c>
      <c r="H17" s="181">
        <v>600</v>
      </c>
      <c r="I17" s="32"/>
      <c r="J17" s="214"/>
      <c r="K17" s="197">
        <v>12</v>
      </c>
      <c r="L17" s="391" t="str">
        <f t="shared" si="2"/>
        <v>Very Rare</v>
      </c>
      <c r="M17" s="392">
        <f t="shared" si="3"/>
        <v>1200</v>
      </c>
      <c r="N17" s="32"/>
      <c r="O17" s="427">
        <f t="shared" si="0"/>
        <v>300</v>
      </c>
      <c r="P17" s="197">
        <v>11</v>
      </c>
      <c r="Q17" s="440">
        <f t="shared" si="1"/>
        <v>12</v>
      </c>
      <c r="R17" s="32"/>
      <c r="S17" s="176">
        <v>1</v>
      </c>
      <c r="T17" s="204" t="s">
        <v>232</v>
      </c>
      <c r="U17" s="196" t="s">
        <v>85</v>
      </c>
      <c r="V17" s="392">
        <f t="shared" si="4"/>
        <v>300</v>
      </c>
    </row>
    <row r="18" spans="2:22" s="5" customFormat="1" ht="18" customHeight="1" x14ac:dyDescent="0.25">
      <c r="B18" s="176">
        <v>1</v>
      </c>
      <c r="C18" s="177" t="s">
        <v>31</v>
      </c>
      <c r="D18" s="269">
        <v>15</v>
      </c>
      <c r="E18" s="178" t="s">
        <v>103</v>
      </c>
      <c r="F18" s="179" t="s">
        <v>123</v>
      </c>
      <c r="G18" s="180" t="s">
        <v>62</v>
      </c>
      <c r="H18" s="181">
        <v>1200</v>
      </c>
      <c r="I18" s="1"/>
      <c r="J18" s="214"/>
      <c r="K18" s="197">
        <v>12</v>
      </c>
      <c r="L18" s="391" t="str">
        <f t="shared" si="2"/>
        <v>Very Rare</v>
      </c>
      <c r="M18" s="392">
        <f t="shared" si="3"/>
        <v>2400</v>
      </c>
      <c r="N18" s="1"/>
      <c r="O18" s="427">
        <f t="shared" si="0"/>
        <v>600</v>
      </c>
      <c r="P18" s="197">
        <v>11</v>
      </c>
      <c r="Q18" s="440">
        <f t="shared" si="1"/>
        <v>24</v>
      </c>
      <c r="R18" s="1"/>
      <c r="S18" s="176">
        <v>1</v>
      </c>
      <c r="T18" s="551" t="s">
        <v>223</v>
      </c>
      <c r="U18" s="196" t="s">
        <v>85</v>
      </c>
      <c r="V18" s="392">
        <f t="shared" si="4"/>
        <v>600</v>
      </c>
    </row>
    <row r="19" spans="2:22" s="5" customFormat="1" ht="18" customHeight="1" x14ac:dyDescent="0.25">
      <c r="B19" s="176">
        <v>1</v>
      </c>
      <c r="C19" s="177" t="s">
        <v>23</v>
      </c>
      <c r="D19" s="269">
        <v>17</v>
      </c>
      <c r="E19" s="178" t="s">
        <v>105</v>
      </c>
      <c r="F19" s="179" t="s">
        <v>123</v>
      </c>
      <c r="G19" s="180" t="s">
        <v>62</v>
      </c>
      <c r="H19" s="181">
        <v>1500</v>
      </c>
      <c r="I19" s="1"/>
      <c r="J19" s="214"/>
      <c r="K19" s="197">
        <v>15</v>
      </c>
      <c r="L19" s="391" t="str">
        <f t="shared" si="2"/>
        <v>Legendary</v>
      </c>
      <c r="M19" s="392">
        <f t="shared" si="3"/>
        <v>3000</v>
      </c>
      <c r="N19" s="1"/>
      <c r="O19" s="427">
        <f t="shared" si="0"/>
        <v>750</v>
      </c>
      <c r="P19" s="197">
        <v>11</v>
      </c>
      <c r="Q19" s="440">
        <f t="shared" si="1"/>
        <v>30</v>
      </c>
      <c r="R19" s="1"/>
      <c r="S19" s="176">
        <v>1</v>
      </c>
      <c r="T19" s="204" t="s">
        <v>233</v>
      </c>
      <c r="U19" s="196" t="s">
        <v>86</v>
      </c>
      <c r="V19" s="392">
        <f t="shared" si="4"/>
        <v>750</v>
      </c>
    </row>
    <row r="20" spans="2:22" s="5" customFormat="1" ht="18" customHeight="1" x14ac:dyDescent="0.25">
      <c r="B20" s="183">
        <v>1</v>
      </c>
      <c r="C20" s="184" t="s">
        <v>27</v>
      </c>
      <c r="D20" s="270">
        <v>19</v>
      </c>
      <c r="E20" s="185" t="s">
        <v>106</v>
      </c>
      <c r="F20" s="186" t="s">
        <v>123</v>
      </c>
      <c r="G20" s="187" t="s">
        <v>62</v>
      </c>
      <c r="H20" s="235">
        <v>2000</v>
      </c>
      <c r="I20" s="1"/>
      <c r="J20" s="215"/>
      <c r="K20" s="200">
        <v>20</v>
      </c>
      <c r="L20" s="394" t="str">
        <f t="shared" si="2"/>
        <v>Legendary</v>
      </c>
      <c r="M20" s="395">
        <f t="shared" si="3"/>
        <v>4000</v>
      </c>
      <c r="N20" s="1"/>
      <c r="O20" s="428">
        <f t="shared" si="0"/>
        <v>1000</v>
      </c>
      <c r="P20" s="200">
        <v>12</v>
      </c>
      <c r="Q20" s="441">
        <f t="shared" si="1"/>
        <v>40</v>
      </c>
      <c r="R20" s="1"/>
      <c r="S20" s="183">
        <v>1</v>
      </c>
      <c r="T20" s="552" t="s">
        <v>224</v>
      </c>
      <c r="U20" s="199" t="s">
        <v>86</v>
      </c>
      <c r="V20" s="395">
        <f t="shared" si="4"/>
        <v>1000</v>
      </c>
    </row>
    <row r="21" spans="2:22" s="5" customFormat="1" ht="18" customHeight="1" x14ac:dyDescent="0.25">
      <c r="B21" s="76" t="s">
        <v>444</v>
      </c>
      <c r="C21" s="77"/>
      <c r="D21" s="82"/>
      <c r="E21" s="48"/>
      <c r="F21" s="82"/>
      <c r="G21" s="82"/>
      <c r="H21" s="163"/>
      <c r="I21" s="1"/>
      <c r="J21" s="158"/>
      <c r="K21" s="20"/>
      <c r="L21" s="19"/>
      <c r="M21" s="266"/>
      <c r="N21" s="1"/>
      <c r="O21" s="267"/>
      <c r="P21" s="20"/>
      <c r="Q21" s="159"/>
      <c r="R21" s="1"/>
      <c r="S21" s="161"/>
      <c r="T21" s="21"/>
      <c r="U21" s="19"/>
      <c r="V21" s="288"/>
    </row>
    <row r="22" spans="2:22" s="5" customFormat="1" ht="18" customHeight="1" x14ac:dyDescent="0.25">
      <c r="B22" s="170">
        <v>1</v>
      </c>
      <c r="C22" s="171" t="s">
        <v>16</v>
      </c>
      <c r="D22" s="268">
        <v>12</v>
      </c>
      <c r="E22" s="172" t="s">
        <v>107</v>
      </c>
      <c r="F22" s="173" t="s">
        <v>123</v>
      </c>
      <c r="G22" s="171" t="s">
        <v>67</v>
      </c>
      <c r="H22" s="175">
        <v>250</v>
      </c>
      <c r="I22" s="1"/>
      <c r="J22" s="510" t="s">
        <v>721</v>
      </c>
      <c r="K22" s="193">
        <v>5</v>
      </c>
      <c r="L22" s="411" t="str">
        <f t="shared" ref="L22:L25" si="5">+U22</f>
        <v>Uncommon</v>
      </c>
      <c r="M22" s="412">
        <f t="shared" ref="M22:M25" si="6">+H22*2</f>
        <v>500</v>
      </c>
      <c r="N22" s="1"/>
      <c r="O22" s="426">
        <f>0.5*H22</f>
        <v>125</v>
      </c>
      <c r="P22" s="193">
        <v>9</v>
      </c>
      <c r="Q22" s="439">
        <f t="shared" ref="Q22:Q25" si="7">+H22/50</f>
        <v>5</v>
      </c>
      <c r="R22" s="1"/>
      <c r="S22" s="170">
        <v>1</v>
      </c>
      <c r="T22" s="553" t="s">
        <v>225</v>
      </c>
      <c r="U22" s="192" t="s">
        <v>83</v>
      </c>
      <c r="V22" s="412">
        <f t="shared" ref="V22:V25" si="8">+O22</f>
        <v>125</v>
      </c>
    </row>
    <row r="23" spans="2:22" s="5" customFormat="1" ht="18" customHeight="1" x14ac:dyDescent="0.25">
      <c r="B23" s="176">
        <v>1</v>
      </c>
      <c r="C23" s="177" t="s">
        <v>19</v>
      </c>
      <c r="D23" s="269">
        <v>12</v>
      </c>
      <c r="E23" s="178" t="s">
        <v>108</v>
      </c>
      <c r="F23" s="179" t="s">
        <v>123</v>
      </c>
      <c r="G23" s="177" t="s">
        <v>67</v>
      </c>
      <c r="H23" s="181">
        <v>250</v>
      </c>
      <c r="I23" s="1"/>
      <c r="J23" s="511" t="s">
        <v>721</v>
      </c>
      <c r="K23" s="197">
        <v>5</v>
      </c>
      <c r="L23" s="391" t="str">
        <f t="shared" si="5"/>
        <v>Uncommon</v>
      </c>
      <c r="M23" s="392">
        <f t="shared" si="6"/>
        <v>500</v>
      </c>
      <c r="N23" s="1"/>
      <c r="O23" s="427">
        <f>0.5*H23</f>
        <v>125</v>
      </c>
      <c r="P23" s="197">
        <v>9</v>
      </c>
      <c r="Q23" s="440">
        <f t="shared" si="7"/>
        <v>5</v>
      </c>
      <c r="R23" s="1"/>
      <c r="S23" s="176">
        <v>1</v>
      </c>
      <c r="T23" s="551" t="s">
        <v>226</v>
      </c>
      <c r="U23" s="196" t="s">
        <v>83</v>
      </c>
      <c r="V23" s="392">
        <f t="shared" si="8"/>
        <v>125</v>
      </c>
    </row>
    <row r="24" spans="2:22" s="5" customFormat="1" ht="18" customHeight="1" x14ac:dyDescent="0.25">
      <c r="B24" s="176">
        <v>1</v>
      </c>
      <c r="C24" s="177" t="s">
        <v>61</v>
      </c>
      <c r="D24" s="269">
        <v>15</v>
      </c>
      <c r="E24" s="178" t="s">
        <v>96</v>
      </c>
      <c r="F24" s="179" t="s">
        <v>123</v>
      </c>
      <c r="G24" s="177" t="s">
        <v>67</v>
      </c>
      <c r="H24" s="181">
        <v>250</v>
      </c>
      <c r="I24" s="1"/>
      <c r="J24" s="511" t="s">
        <v>721</v>
      </c>
      <c r="K24" s="197">
        <v>5</v>
      </c>
      <c r="L24" s="391" t="str">
        <f t="shared" si="5"/>
        <v>Uncommon</v>
      </c>
      <c r="M24" s="392">
        <f t="shared" si="6"/>
        <v>500</v>
      </c>
      <c r="N24" s="1"/>
      <c r="O24" s="427">
        <f>0.5*H24</f>
        <v>125</v>
      </c>
      <c r="P24" s="197">
        <v>9</v>
      </c>
      <c r="Q24" s="440">
        <f t="shared" si="7"/>
        <v>5</v>
      </c>
      <c r="R24" s="1"/>
      <c r="S24" s="176">
        <v>1</v>
      </c>
      <c r="T24" s="551" t="s">
        <v>227</v>
      </c>
      <c r="U24" s="196" t="s">
        <v>83</v>
      </c>
      <c r="V24" s="392">
        <f t="shared" si="8"/>
        <v>125</v>
      </c>
    </row>
    <row r="25" spans="2:22" s="5" customFormat="1" ht="18" customHeight="1" x14ac:dyDescent="0.25">
      <c r="B25" s="183">
        <v>1</v>
      </c>
      <c r="C25" s="184" t="s">
        <v>21</v>
      </c>
      <c r="D25" s="270">
        <v>18</v>
      </c>
      <c r="E25" s="185" t="s">
        <v>98</v>
      </c>
      <c r="F25" s="186" t="s">
        <v>123</v>
      </c>
      <c r="G25" s="184" t="s">
        <v>68</v>
      </c>
      <c r="H25" s="235">
        <v>400</v>
      </c>
      <c r="I25" s="1"/>
      <c r="J25" s="512" t="s">
        <v>721</v>
      </c>
      <c r="K25" s="200">
        <v>9</v>
      </c>
      <c r="L25" s="394" t="str">
        <f t="shared" si="5"/>
        <v>Rare</v>
      </c>
      <c r="M25" s="395">
        <f t="shared" si="6"/>
        <v>800</v>
      </c>
      <c r="N25" s="1"/>
      <c r="O25" s="428">
        <f>0.5*H25</f>
        <v>200</v>
      </c>
      <c r="P25" s="200">
        <v>10</v>
      </c>
      <c r="Q25" s="441">
        <f t="shared" si="7"/>
        <v>8</v>
      </c>
      <c r="R25" s="1"/>
      <c r="S25" s="183">
        <v>1</v>
      </c>
      <c r="T25" s="205" t="s">
        <v>234</v>
      </c>
      <c r="U25" s="199" t="s">
        <v>84</v>
      </c>
      <c r="V25" s="395">
        <f t="shared" si="8"/>
        <v>200</v>
      </c>
    </row>
    <row r="26" spans="2:22" s="5" customFormat="1" ht="18" customHeight="1" x14ac:dyDescent="0.25">
      <c r="B26" s="3"/>
      <c r="G26" s="8"/>
      <c r="H26" s="8"/>
      <c r="I26" s="1"/>
      <c r="J26" s="15"/>
      <c r="N26" s="1"/>
      <c r="Q26" s="8"/>
      <c r="R26" s="1"/>
      <c r="S26" s="15"/>
      <c r="T26" s="15"/>
    </row>
    <row r="27" spans="2:22" s="5" customFormat="1" ht="18" customHeight="1" x14ac:dyDescent="0.25">
      <c r="B27" s="3"/>
      <c r="D27" s="326" t="s">
        <v>689</v>
      </c>
      <c r="E27" s="7"/>
      <c r="F27" s="336"/>
      <c r="G27" s="7"/>
      <c r="H27" s="7"/>
      <c r="I27" s="275"/>
      <c r="J27" s="287"/>
      <c r="K27" s="336"/>
      <c r="L27" s="336"/>
      <c r="O27" s="8"/>
      <c r="P27" s="1"/>
      <c r="Q27" s="15"/>
      <c r="R27" s="7"/>
      <c r="S27" s="13"/>
    </row>
    <row r="28" spans="2:22" ht="18" customHeight="1" x14ac:dyDescent="0.25">
      <c r="B28"/>
      <c r="C28" t="s">
        <v>328</v>
      </c>
      <c r="D28" s="326"/>
      <c r="E28" s="323"/>
      <c r="F28" s="323"/>
      <c r="G28" s="323"/>
      <c r="H28" s="26"/>
      <c r="I28" s="323"/>
      <c r="J28" s="323"/>
      <c r="K28" s="323"/>
      <c r="L28" s="323"/>
      <c r="N28"/>
      <c r="O28" s="32"/>
      <c r="Q28"/>
      <c r="R28"/>
      <c r="S28"/>
      <c r="T28"/>
    </row>
    <row r="29" spans="2:22" s="32" customFormat="1" ht="18" customHeight="1" x14ac:dyDescent="0.25">
      <c r="B29" s="279"/>
      <c r="C29" s="282"/>
      <c r="D29" s="325" t="s">
        <v>502</v>
      </c>
      <c r="E29" s="26"/>
      <c r="F29" s="26"/>
      <c r="G29" s="26"/>
      <c r="H29" s="26"/>
      <c r="I29" s="26"/>
      <c r="J29" s="26"/>
      <c r="K29" s="26"/>
      <c r="L29" s="26"/>
      <c r="M29" s="26"/>
      <c r="V29" s="5"/>
    </row>
    <row r="30" spans="2:22" ht="15.75" x14ac:dyDescent="0.25">
      <c r="D30" s="337" t="s">
        <v>454</v>
      </c>
      <c r="E30" s="323"/>
      <c r="F30" s="323"/>
      <c r="G30" s="275"/>
      <c r="H30" s="275"/>
      <c r="I30" s="275"/>
      <c r="J30" s="324"/>
      <c r="K30" s="323"/>
      <c r="L30" s="323"/>
      <c r="M30" s="323"/>
    </row>
    <row r="31" spans="2:22" ht="15.75" x14ac:dyDescent="0.25">
      <c r="D31" s="328"/>
      <c r="E31" s="323"/>
      <c r="F31" s="323"/>
      <c r="G31" s="275"/>
      <c r="H31" s="275"/>
      <c r="I31" s="275"/>
      <c r="J31" s="324"/>
      <c r="K31" s="323"/>
      <c r="L31" s="323"/>
      <c r="M31" s="323"/>
    </row>
  </sheetData>
  <sortState ref="C2:I24">
    <sortCondition ref="H2:H24"/>
  </sortState>
  <mergeCells count="3">
    <mergeCell ref="S2:V2"/>
    <mergeCell ref="J2:M2"/>
    <mergeCell ref="O2:Q2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Dropdowns!$B$2:$B$8</xm:f>
          </x14:formula1>
          <xm:sqref>U5:U20 U22:U25 F22:F25 L5:L20 F5:F20 L22:L25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59999389629810485"/>
  </sheetPr>
  <dimension ref="A1:T29"/>
  <sheetViews>
    <sheetView showGridLines="0" zoomScale="80" zoomScaleNormal="80"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3.42578125" customWidth="1"/>
    <col min="2" max="2" width="5.7109375" customWidth="1"/>
    <col min="3" max="3" width="34.85546875" customWidth="1"/>
    <col min="4" max="4" width="32.85546875" customWidth="1"/>
    <col min="5" max="5" width="14.28515625" customWidth="1"/>
    <col min="6" max="6" width="11.42578125" customWidth="1"/>
    <col min="7" max="7" width="15.7109375" customWidth="1"/>
    <col min="8" max="8" width="1.42578125" customWidth="1"/>
    <col min="9" max="9" width="4.28515625" customWidth="1"/>
    <col min="10" max="10" width="14.5703125" customWidth="1"/>
    <col min="11" max="11" width="10" customWidth="1"/>
    <col min="12" max="12" width="14.42578125" style="1" customWidth="1"/>
    <col min="13" max="13" width="3.42578125" customWidth="1"/>
  </cols>
  <sheetData>
    <row r="1" spans="2:12" ht="18" customHeight="1" x14ac:dyDescent="0.25">
      <c r="L1"/>
    </row>
    <row r="2" spans="2:12" s="5" customFormat="1" ht="60" customHeight="1" x14ac:dyDescent="0.25">
      <c r="B2" s="338" t="s">
        <v>726</v>
      </c>
      <c r="C2" s="339"/>
      <c r="D2" s="340" t="s">
        <v>498</v>
      </c>
      <c r="E2" s="341"/>
      <c r="F2" s="342"/>
      <c r="G2" s="343"/>
      <c r="H2" s="137"/>
      <c r="I2" s="617" t="s">
        <v>9</v>
      </c>
      <c r="J2" s="618"/>
      <c r="K2" s="618"/>
      <c r="L2" s="619"/>
    </row>
    <row r="3" spans="2:12" ht="47.25" customHeight="1" x14ac:dyDescent="0.25">
      <c r="B3" s="344"/>
      <c r="C3" s="345"/>
      <c r="D3" s="346" t="s">
        <v>88</v>
      </c>
      <c r="E3" s="347" t="s">
        <v>112</v>
      </c>
      <c r="F3" s="348" t="s">
        <v>69</v>
      </c>
      <c r="G3" s="349" t="s">
        <v>81</v>
      </c>
      <c r="H3" s="152"/>
      <c r="I3" s="344"/>
      <c r="J3" s="347" t="s">
        <v>79</v>
      </c>
      <c r="K3" s="347" t="s">
        <v>683</v>
      </c>
      <c r="L3" s="352" t="s">
        <v>724</v>
      </c>
    </row>
    <row r="4" spans="2:12" s="35" customFormat="1" ht="50.25" x14ac:dyDescent="0.15">
      <c r="B4" s="361" t="s">
        <v>80</v>
      </c>
      <c r="C4" s="371"/>
      <c r="D4" s="372"/>
      <c r="E4" s="358"/>
      <c r="F4" s="359"/>
      <c r="G4" s="351" t="s">
        <v>242</v>
      </c>
      <c r="H4" s="138"/>
      <c r="I4" s="361" t="s">
        <v>115</v>
      </c>
      <c r="J4" s="353" t="s">
        <v>496</v>
      </c>
      <c r="K4" s="358" t="s">
        <v>681</v>
      </c>
      <c r="L4" s="360" t="s">
        <v>592</v>
      </c>
    </row>
    <row r="5" spans="2:12" s="5" customFormat="1" ht="18" customHeight="1" x14ac:dyDescent="0.25">
      <c r="B5" s="170">
        <v>1</v>
      </c>
      <c r="C5" s="413" t="str">
        <f>+Poisoner!T5</f>
        <v>Earthbloom</v>
      </c>
      <c r="D5" s="249"/>
      <c r="E5" s="411" t="str">
        <f>+Poisoner!U5</f>
        <v>Common</v>
      </c>
      <c r="F5" s="237"/>
      <c r="G5" s="412">
        <f>+Poisoner!V5</f>
        <v>50</v>
      </c>
      <c r="H5" s="140"/>
      <c r="I5" s="513" t="s">
        <v>126</v>
      </c>
      <c r="J5" s="193">
        <v>1</v>
      </c>
      <c r="K5" s="193">
        <v>8</v>
      </c>
      <c r="L5" s="439">
        <f>+G5/50</f>
        <v>1</v>
      </c>
    </row>
    <row r="6" spans="2:12" s="5" customFormat="1" ht="18" customHeight="1" x14ac:dyDescent="0.25">
      <c r="B6" s="176">
        <v>1</v>
      </c>
      <c r="C6" s="401" t="str">
        <f>+Poisoner!T6</f>
        <v>Earthroot</v>
      </c>
      <c r="D6" s="247"/>
      <c r="E6" s="391" t="str">
        <f>+Poisoner!U6</f>
        <v>Common</v>
      </c>
      <c r="F6" s="238"/>
      <c r="G6" s="392">
        <f>+Poisoner!V6</f>
        <v>50</v>
      </c>
      <c r="H6" s="140"/>
      <c r="I6" s="514" t="s">
        <v>126</v>
      </c>
      <c r="J6" s="197">
        <v>1</v>
      </c>
      <c r="K6" s="197">
        <v>8</v>
      </c>
      <c r="L6" s="440">
        <f t="shared" ref="L6:L8" si="0">+G6/50</f>
        <v>1</v>
      </c>
    </row>
    <row r="7" spans="2:12" s="5" customFormat="1" ht="18" customHeight="1" x14ac:dyDescent="0.25">
      <c r="B7" s="176">
        <v>1</v>
      </c>
      <c r="C7" s="401" t="str">
        <f>+Poisoner!T7</f>
        <v>Bloodweed</v>
      </c>
      <c r="D7" s="247"/>
      <c r="E7" s="391" t="str">
        <f>+Poisoner!U7</f>
        <v>Common</v>
      </c>
      <c r="F7" s="238"/>
      <c r="G7" s="392">
        <f>+Poisoner!V7</f>
        <v>75</v>
      </c>
      <c r="H7" s="140"/>
      <c r="I7" s="514" t="s">
        <v>126</v>
      </c>
      <c r="J7" s="197">
        <v>1</v>
      </c>
      <c r="K7" s="197">
        <v>8</v>
      </c>
      <c r="L7" s="440">
        <f t="shared" si="0"/>
        <v>1.5</v>
      </c>
    </row>
    <row r="8" spans="2:12" s="5" customFormat="1" ht="18" customHeight="1" x14ac:dyDescent="0.25">
      <c r="B8" s="176">
        <v>1</v>
      </c>
      <c r="C8" s="401" t="str">
        <f>+Poisoner!T8</f>
        <v>Khagara's Whisker</v>
      </c>
      <c r="D8" s="247"/>
      <c r="E8" s="391" t="str">
        <f>+Poisoner!U8</f>
        <v>Common</v>
      </c>
      <c r="F8" s="238"/>
      <c r="G8" s="392">
        <f>+Poisoner!V8</f>
        <v>75</v>
      </c>
      <c r="H8" s="140"/>
      <c r="I8" s="514" t="s">
        <v>126</v>
      </c>
      <c r="J8" s="197">
        <v>1</v>
      </c>
      <c r="K8" s="197">
        <v>8</v>
      </c>
      <c r="L8" s="440">
        <f t="shared" si="0"/>
        <v>1.5</v>
      </c>
    </row>
    <row r="9" spans="2:12" s="5" customFormat="1" ht="18" customHeight="1" x14ac:dyDescent="0.25">
      <c r="B9" s="176">
        <v>1</v>
      </c>
      <c r="C9" s="401" t="str">
        <f>+Poisoner!T10</f>
        <v>Fadethorn</v>
      </c>
      <c r="D9" s="247"/>
      <c r="E9" s="391" t="str">
        <f>+Poisoner!U10</f>
        <v>Uncommon</v>
      </c>
      <c r="F9" s="238"/>
      <c r="G9" s="392">
        <f>+Poisoner!V10</f>
        <v>100</v>
      </c>
      <c r="H9" s="139"/>
      <c r="I9" s="511" t="s">
        <v>721</v>
      </c>
      <c r="J9" s="197">
        <v>5</v>
      </c>
      <c r="K9" s="197">
        <v>9</v>
      </c>
      <c r="L9" s="440">
        <f>+G9/50</f>
        <v>2</v>
      </c>
    </row>
    <row r="10" spans="2:12" s="5" customFormat="1" ht="18" customHeight="1" x14ac:dyDescent="0.25">
      <c r="B10" s="176">
        <v>1</v>
      </c>
      <c r="C10" s="401" t="str">
        <f>+Poisoner!T12</f>
        <v>Malice (Raw)</v>
      </c>
      <c r="D10" s="247"/>
      <c r="E10" s="391" t="str">
        <f>+Poisoner!U12</f>
        <v>Uncommon</v>
      </c>
      <c r="F10" s="238"/>
      <c r="G10" s="392">
        <f>+Poisoner!V12</f>
        <v>125</v>
      </c>
      <c r="H10" s="140"/>
      <c r="I10" s="514" t="s">
        <v>126</v>
      </c>
      <c r="J10" s="197">
        <v>5</v>
      </c>
      <c r="K10" s="197">
        <v>9</v>
      </c>
      <c r="L10" s="440">
        <f t="shared" ref="L10:L15" si="1">+G10/50</f>
        <v>2.5</v>
      </c>
    </row>
    <row r="11" spans="2:12" s="5" customFormat="1" ht="18" customHeight="1" x14ac:dyDescent="0.25">
      <c r="B11" s="176">
        <v>1</v>
      </c>
      <c r="C11" s="401" t="str">
        <f>+Poisoner!T13</f>
        <v>Pale Tincture (Raw)</v>
      </c>
      <c r="D11" s="247"/>
      <c r="E11" s="391" t="str">
        <f>+Poisoner!U13</f>
        <v>Rare</v>
      </c>
      <c r="F11" s="238"/>
      <c r="G11" s="392">
        <f>+Poisoner!V13</f>
        <v>125</v>
      </c>
      <c r="H11" s="140"/>
      <c r="I11" s="214"/>
      <c r="J11" s="197">
        <v>9</v>
      </c>
      <c r="K11" s="197">
        <v>10</v>
      </c>
      <c r="L11" s="440">
        <f t="shared" si="1"/>
        <v>2.5</v>
      </c>
    </row>
    <row r="12" spans="2:12" s="5" customFormat="1" ht="18" customHeight="1" x14ac:dyDescent="0.25">
      <c r="B12" s="176">
        <v>1</v>
      </c>
      <c r="C12" s="401" t="str">
        <f>+Poisoner!T14</f>
        <v>Ether</v>
      </c>
      <c r="D12" s="247"/>
      <c r="E12" s="391" t="str">
        <f>+Poisoner!U14</f>
        <v>Rare</v>
      </c>
      <c r="F12" s="238"/>
      <c r="G12" s="392">
        <f>+Poisoner!V14</f>
        <v>150</v>
      </c>
      <c r="H12" s="1"/>
      <c r="I12" s="214"/>
      <c r="J12" s="197">
        <v>9</v>
      </c>
      <c r="K12" s="197">
        <v>10</v>
      </c>
      <c r="L12" s="440">
        <f t="shared" si="1"/>
        <v>3</v>
      </c>
    </row>
    <row r="13" spans="2:12" s="5" customFormat="1" ht="18" customHeight="1" x14ac:dyDescent="0.25">
      <c r="B13" s="176">
        <v>1</v>
      </c>
      <c r="C13" s="401" t="str">
        <f>+Poisoner!T15</f>
        <v>Taggit</v>
      </c>
      <c r="D13" s="247"/>
      <c r="E13" s="391" t="str">
        <f>+Poisoner!U15</f>
        <v>Rare</v>
      </c>
      <c r="F13" s="238"/>
      <c r="G13" s="392">
        <f>+Poisoner!V15</f>
        <v>200</v>
      </c>
      <c r="H13" s="32"/>
      <c r="I13" s="214"/>
      <c r="J13" s="197">
        <v>9</v>
      </c>
      <c r="K13" s="197">
        <v>10</v>
      </c>
      <c r="L13" s="440">
        <f t="shared" si="1"/>
        <v>4</v>
      </c>
    </row>
    <row r="14" spans="2:12" s="5" customFormat="1" ht="18" customHeight="1" x14ac:dyDescent="0.25">
      <c r="B14" s="176">
        <v>1</v>
      </c>
      <c r="C14" s="401" t="str">
        <f>+Poisoner!T16</f>
        <v>Othur</v>
      </c>
      <c r="D14" s="247"/>
      <c r="E14" s="391" t="str">
        <f>+Poisoner!U16</f>
        <v>Very Rare</v>
      </c>
      <c r="F14" s="238"/>
      <c r="G14" s="392">
        <f>+Poisoner!V16</f>
        <v>250</v>
      </c>
      <c r="H14" s="32"/>
      <c r="I14" s="214"/>
      <c r="J14" s="197">
        <v>12</v>
      </c>
      <c r="K14" s="197">
        <v>11</v>
      </c>
      <c r="L14" s="440">
        <f t="shared" si="1"/>
        <v>5</v>
      </c>
    </row>
    <row r="15" spans="2:12" s="5" customFormat="1" ht="18" customHeight="1" x14ac:dyDescent="0.25">
      <c r="B15" s="176">
        <v>1</v>
      </c>
      <c r="C15" s="401" t="str">
        <f>+Poisoner!T17</f>
        <v>Torpor (Raw)</v>
      </c>
      <c r="D15" s="247"/>
      <c r="E15" s="391" t="str">
        <f>+Poisoner!U17</f>
        <v>Very Rare</v>
      </c>
      <c r="F15" s="238"/>
      <c r="G15" s="392">
        <f>+Poisoner!V17</f>
        <v>300</v>
      </c>
      <c r="H15" s="32"/>
      <c r="I15" s="214"/>
      <c r="J15" s="197">
        <v>12</v>
      </c>
      <c r="K15" s="197">
        <v>11</v>
      </c>
      <c r="L15" s="440">
        <f t="shared" si="1"/>
        <v>6</v>
      </c>
    </row>
    <row r="16" spans="2:12" s="5" customFormat="1" ht="18" customHeight="1" x14ac:dyDescent="0.25">
      <c r="B16" s="284">
        <v>1</v>
      </c>
      <c r="C16" s="487" t="str">
        <f>+Poisoner!T19</f>
        <v>Midnight Tears (Raw)</v>
      </c>
      <c r="D16" s="554"/>
      <c r="E16" s="388" t="str">
        <f>+Poisoner!U19</f>
        <v>Legendary</v>
      </c>
      <c r="F16" s="555"/>
      <c r="G16" s="385">
        <f>+Poisoner!V19</f>
        <v>750</v>
      </c>
      <c r="H16" s="1"/>
      <c r="I16" s="556"/>
      <c r="J16" s="557">
        <v>15</v>
      </c>
      <c r="K16" s="557">
        <v>11</v>
      </c>
      <c r="L16" s="575">
        <f>+G16/50</f>
        <v>15</v>
      </c>
    </row>
    <row r="17" spans="1:20" s="5" customFormat="1" ht="18" customHeight="1" x14ac:dyDescent="0.25">
      <c r="B17" s="565" t="s">
        <v>504</v>
      </c>
      <c r="C17" s="566"/>
      <c r="D17" s="567"/>
      <c r="E17" s="568"/>
      <c r="F17" s="569"/>
      <c r="G17" s="570"/>
      <c r="H17" s="574"/>
      <c r="I17" s="571"/>
      <c r="J17" s="572"/>
      <c r="K17" s="572"/>
      <c r="L17" s="576"/>
    </row>
    <row r="18" spans="1:20" s="5" customFormat="1" ht="18" customHeight="1" x14ac:dyDescent="0.25">
      <c r="B18" s="558">
        <v>1</v>
      </c>
      <c r="C18" s="559" t="str">
        <f>+Poisoner!T25</f>
        <v>Ivana's Whisper (Raw)</v>
      </c>
      <c r="D18" s="560"/>
      <c r="E18" s="561" t="str">
        <f>+Poisoner!U25</f>
        <v>Rare</v>
      </c>
      <c r="F18" s="562"/>
      <c r="G18" s="563">
        <f>+Poisoner!V25</f>
        <v>200</v>
      </c>
      <c r="H18" s="1"/>
      <c r="I18" s="573" t="s">
        <v>721</v>
      </c>
      <c r="J18" s="564">
        <v>9</v>
      </c>
      <c r="K18" s="564">
        <v>10</v>
      </c>
      <c r="L18" s="577">
        <f>+G18/50</f>
        <v>4</v>
      </c>
    </row>
    <row r="19" spans="1:20" s="5" customFormat="1" ht="18" customHeight="1" x14ac:dyDescent="0.25">
      <c r="L19" s="8"/>
    </row>
    <row r="20" spans="1:20" s="5" customFormat="1" ht="18" customHeight="1" x14ac:dyDescent="0.25">
      <c r="B20" s="3"/>
      <c r="D20" s="326" t="s">
        <v>689</v>
      </c>
      <c r="E20" s="7"/>
      <c r="F20" s="336"/>
      <c r="G20" s="7"/>
      <c r="H20" s="7"/>
      <c r="I20" s="275"/>
      <c r="J20" s="287"/>
      <c r="K20" s="336"/>
      <c r="L20" s="336"/>
      <c r="O20" s="8"/>
      <c r="P20" s="1"/>
      <c r="Q20" s="15"/>
      <c r="R20" s="7"/>
      <c r="S20" s="13"/>
    </row>
    <row r="21" spans="1:20" ht="18" customHeight="1" x14ac:dyDescent="0.25">
      <c r="C21" t="s">
        <v>328</v>
      </c>
      <c r="D21" s="326"/>
      <c r="E21" s="323"/>
      <c r="F21" s="323"/>
      <c r="G21" s="323"/>
      <c r="H21" s="26"/>
      <c r="I21" s="323"/>
      <c r="J21" s="323"/>
      <c r="K21" s="323"/>
      <c r="L21" s="323"/>
      <c r="O21" s="32"/>
    </row>
    <row r="22" spans="1:20" s="32" customFormat="1" ht="18" customHeight="1" x14ac:dyDescent="0.25">
      <c r="B22" s="279"/>
      <c r="C22" s="282"/>
      <c r="D22" s="325" t="s">
        <v>502</v>
      </c>
      <c r="E22" s="26"/>
      <c r="F22" s="26"/>
      <c r="G22" s="26"/>
      <c r="H22" s="26"/>
      <c r="I22" s="26"/>
      <c r="J22" s="26"/>
      <c r="K22" s="26"/>
      <c r="L22" s="26"/>
      <c r="T22" s="5"/>
    </row>
    <row r="23" spans="1:20" ht="15.75" x14ac:dyDescent="0.25">
      <c r="B23" s="3"/>
      <c r="D23" s="337" t="s">
        <v>454</v>
      </c>
      <c r="E23" s="323"/>
      <c r="F23" s="323"/>
      <c r="G23" s="275"/>
      <c r="H23" s="275"/>
      <c r="I23" s="275"/>
      <c r="J23" s="324"/>
      <c r="K23" s="323"/>
      <c r="L23" s="323"/>
      <c r="O23" s="1"/>
      <c r="P23" s="1"/>
      <c r="Q23" s="3"/>
      <c r="R23" s="2"/>
    </row>
    <row r="24" spans="1:20" s="32" customFormat="1" ht="18" customHeight="1" x14ac:dyDescent="0.25">
      <c r="A24" s="11"/>
      <c r="B24" s="278"/>
      <c r="C24" s="285"/>
      <c r="D24" s="274"/>
      <c r="E24" s="7"/>
      <c r="F24" s="140"/>
      <c r="G24" s="26"/>
      <c r="H24" s="277"/>
      <c r="I24" s="277"/>
      <c r="J24" s="277"/>
      <c r="K24" s="286"/>
    </row>
    <row r="25" spans="1:20" s="5" customFormat="1" ht="18" customHeight="1" x14ac:dyDescent="0.25">
      <c r="L25" s="8"/>
    </row>
    <row r="26" spans="1:20" s="5" customFormat="1" ht="18" customHeight="1" x14ac:dyDescent="0.25">
      <c r="L26" s="8"/>
    </row>
    <row r="27" spans="1:20" s="5" customFormat="1" ht="18" customHeight="1" x14ac:dyDescent="0.25">
      <c r="L27" s="8"/>
    </row>
    <row r="28" spans="1:20" ht="18" customHeight="1" x14ac:dyDescent="0.25">
      <c r="L28"/>
    </row>
    <row r="29" spans="1:20" s="32" customFormat="1" ht="18" customHeight="1" x14ac:dyDescent="0.25">
      <c r="A29" s="11"/>
      <c r="B29" s="278"/>
      <c r="C29" s="285"/>
      <c r="D29" s="274"/>
      <c r="E29" s="7"/>
      <c r="F29" s="140"/>
      <c r="G29" s="26"/>
      <c r="H29" s="277"/>
      <c r="I29" s="277"/>
      <c r="J29" s="277"/>
      <c r="K29" s="286"/>
    </row>
  </sheetData>
  <mergeCells count="1">
    <mergeCell ref="I2:L2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Dropdowns!$B$2:$B$8</xm:f>
          </x14:formula1>
          <xm:sqref>D29 D24 E5:E16 E18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79998168889431442"/>
  </sheetPr>
  <dimension ref="B1:AG21"/>
  <sheetViews>
    <sheetView showGridLines="0" zoomScale="80" zoomScaleNormal="80"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3.42578125" customWidth="1"/>
    <col min="2" max="2" width="5.7109375" style="3" customWidth="1"/>
    <col min="3" max="3" width="34.85546875" customWidth="1"/>
    <col min="4" max="4" width="32.85546875" customWidth="1"/>
    <col min="5" max="5" width="14.28515625" customWidth="1"/>
    <col min="6" max="6" width="11.42578125" style="1" customWidth="1"/>
    <col min="7" max="7" width="15.7109375" style="1" customWidth="1"/>
    <col min="8" max="8" width="1.42578125" style="1" customWidth="1"/>
    <col min="9" max="9" width="4.28515625" style="3" customWidth="1"/>
    <col min="10" max="10" width="14.42578125" customWidth="1"/>
    <col min="11" max="11" width="14.28515625" customWidth="1"/>
    <col min="12" max="12" width="15.7109375" customWidth="1"/>
    <col min="13" max="13" width="1.42578125" style="1" customWidth="1"/>
    <col min="14" max="14" width="15.7109375" customWidth="1"/>
    <col min="15" max="15" width="10" customWidth="1"/>
    <col min="16" max="16" width="14.42578125" style="1" customWidth="1"/>
    <col min="17" max="17" width="1.42578125" style="1" customWidth="1"/>
    <col min="18" max="18" width="5.7109375" style="3" customWidth="1"/>
    <col min="19" max="19" width="20" style="2" customWidth="1"/>
    <col min="20" max="20" width="14.28515625" customWidth="1"/>
    <col min="21" max="21" width="15.7109375" customWidth="1"/>
    <col min="22" max="22" width="3.42578125" customWidth="1"/>
  </cols>
  <sheetData>
    <row r="1" spans="2:33" ht="18" customHeight="1" x14ac:dyDescent="0.25">
      <c r="B1"/>
      <c r="F1"/>
      <c r="G1"/>
      <c r="I1" s="23"/>
      <c r="L1" s="1"/>
      <c r="P1" s="22"/>
      <c r="R1"/>
      <c r="S1"/>
    </row>
    <row r="2" spans="2:33" s="5" customFormat="1" ht="60" customHeight="1" x14ac:dyDescent="0.25">
      <c r="B2" s="68" t="s">
        <v>676</v>
      </c>
      <c r="C2" s="69"/>
      <c r="D2" s="148" t="s">
        <v>494</v>
      </c>
      <c r="E2" s="70"/>
      <c r="F2" s="71"/>
      <c r="G2" s="141"/>
      <c r="H2" s="137"/>
      <c r="I2" s="611" t="s">
        <v>492</v>
      </c>
      <c r="J2" s="612"/>
      <c r="K2" s="612"/>
      <c r="L2" s="613"/>
      <c r="M2" s="137"/>
      <c r="N2" s="611" t="s">
        <v>8</v>
      </c>
      <c r="O2" s="612"/>
      <c r="P2" s="613"/>
      <c r="Q2" s="137"/>
      <c r="R2" s="614" t="s">
        <v>291</v>
      </c>
      <c r="S2" s="615"/>
      <c r="T2" s="615"/>
      <c r="U2" s="616"/>
    </row>
    <row r="3" spans="2:33" ht="46.5" customHeight="1" x14ac:dyDescent="0.25">
      <c r="B3" s="72"/>
      <c r="C3" s="80"/>
      <c r="D3" s="150" t="s">
        <v>88</v>
      </c>
      <c r="E3" s="106" t="s">
        <v>112</v>
      </c>
      <c r="F3" s="151" t="s">
        <v>69</v>
      </c>
      <c r="G3" s="105" t="s">
        <v>81</v>
      </c>
      <c r="H3" s="152"/>
      <c r="I3" s="72"/>
      <c r="J3" s="106" t="s">
        <v>79</v>
      </c>
      <c r="K3" s="106" t="s">
        <v>112</v>
      </c>
      <c r="L3" s="105" t="s">
        <v>495</v>
      </c>
      <c r="M3" s="152"/>
      <c r="N3" s="104" t="s">
        <v>124</v>
      </c>
      <c r="O3" s="106" t="s">
        <v>684</v>
      </c>
      <c r="P3" s="105" t="s">
        <v>116</v>
      </c>
      <c r="Q3" s="152"/>
      <c r="R3" s="72"/>
      <c r="S3" s="106" t="s">
        <v>202</v>
      </c>
      <c r="T3" s="106" t="s">
        <v>112</v>
      </c>
      <c r="U3" s="105" t="s">
        <v>497</v>
      </c>
    </row>
    <row r="4" spans="2:33" s="31" customFormat="1" ht="50.25" x14ac:dyDescent="0.25">
      <c r="B4" s="74" t="s">
        <v>80</v>
      </c>
      <c r="C4" s="81"/>
      <c r="D4" s="81"/>
      <c r="E4" s="81"/>
      <c r="F4" s="29"/>
      <c r="G4" s="134" t="s">
        <v>242</v>
      </c>
      <c r="H4" s="138"/>
      <c r="I4" s="74" t="s">
        <v>115</v>
      </c>
      <c r="J4" s="133" t="s">
        <v>496</v>
      </c>
      <c r="K4" s="30"/>
      <c r="L4" s="134" t="s">
        <v>242</v>
      </c>
      <c r="M4" s="138"/>
      <c r="N4" s="168" t="s">
        <v>242</v>
      </c>
      <c r="O4" s="30" t="s">
        <v>681</v>
      </c>
      <c r="P4" s="134" t="s">
        <v>592</v>
      </c>
      <c r="Q4" s="138"/>
      <c r="R4" s="74" t="s">
        <v>80</v>
      </c>
      <c r="S4" s="30"/>
      <c r="T4" s="30"/>
      <c r="U4" s="134" t="s">
        <v>242</v>
      </c>
    </row>
    <row r="5" spans="2:33" s="5" customFormat="1" ht="18" customHeight="1" x14ac:dyDescent="0.25">
      <c r="B5" s="170">
        <v>1</v>
      </c>
      <c r="C5" s="171" t="s">
        <v>366</v>
      </c>
      <c r="D5" s="241"/>
      <c r="E5" s="173" t="s">
        <v>82</v>
      </c>
      <c r="F5" s="174" t="s">
        <v>62</v>
      </c>
      <c r="G5" s="175">
        <v>30</v>
      </c>
      <c r="H5" s="140"/>
      <c r="I5" s="170"/>
      <c r="J5" s="191"/>
      <c r="K5" s="192" t="s">
        <v>82</v>
      </c>
      <c r="L5" s="189">
        <f t="shared" ref="L5:L10" si="0">+G5*2</f>
        <v>60</v>
      </c>
      <c r="M5" s="140"/>
      <c r="N5" s="211">
        <f t="shared" ref="N5:N12" si="1">0.5*G5</f>
        <v>15</v>
      </c>
      <c r="O5" s="191"/>
      <c r="P5" s="262">
        <f t="shared" ref="P5:P12" si="2">+G5/50</f>
        <v>0.6</v>
      </c>
      <c r="Q5" s="140"/>
      <c r="R5" s="170">
        <v>2</v>
      </c>
      <c r="S5" s="249" t="s">
        <v>342</v>
      </c>
      <c r="T5" s="192" t="s">
        <v>83</v>
      </c>
      <c r="U5" s="189">
        <f>+R5*2.2</f>
        <v>4.4000000000000004</v>
      </c>
    </row>
    <row r="6" spans="2:33" s="5" customFormat="1" ht="18" customHeight="1" x14ac:dyDescent="0.25">
      <c r="B6" s="176">
        <v>1</v>
      </c>
      <c r="C6" s="177" t="s">
        <v>369</v>
      </c>
      <c r="D6" s="232"/>
      <c r="E6" s="179" t="s">
        <v>82</v>
      </c>
      <c r="F6" s="180" t="s">
        <v>62</v>
      </c>
      <c r="G6" s="181">
        <v>75</v>
      </c>
      <c r="H6" s="140"/>
      <c r="I6" s="176"/>
      <c r="J6" s="195"/>
      <c r="K6" s="196" t="s">
        <v>82</v>
      </c>
      <c r="L6" s="182">
        <f t="shared" ref="L6:L8" si="3">+G6*2</f>
        <v>150</v>
      </c>
      <c r="M6" s="140"/>
      <c r="N6" s="212">
        <f t="shared" si="1"/>
        <v>37.5</v>
      </c>
      <c r="O6" s="195"/>
      <c r="P6" s="259">
        <f t="shared" si="2"/>
        <v>1.5</v>
      </c>
      <c r="Q6" s="140"/>
      <c r="R6" s="176">
        <v>2</v>
      </c>
      <c r="S6" s="247" t="s">
        <v>342</v>
      </c>
      <c r="T6" s="196" t="s">
        <v>83</v>
      </c>
      <c r="U6" s="182">
        <f>+R6*2.2</f>
        <v>4.4000000000000004</v>
      </c>
    </row>
    <row r="7" spans="2:33" s="5" customFormat="1" ht="18" customHeight="1" x14ac:dyDescent="0.25">
      <c r="B7" s="176">
        <v>1</v>
      </c>
      <c r="C7" s="177" t="s">
        <v>372</v>
      </c>
      <c r="D7" s="232"/>
      <c r="E7" s="179" t="s">
        <v>82</v>
      </c>
      <c r="F7" s="180" t="s">
        <v>62</v>
      </c>
      <c r="G7" s="181">
        <v>1500</v>
      </c>
      <c r="H7" s="140"/>
      <c r="I7" s="176"/>
      <c r="J7" s="195"/>
      <c r="K7" s="196" t="s">
        <v>82</v>
      </c>
      <c r="L7" s="182">
        <f t="shared" si="3"/>
        <v>3000</v>
      </c>
      <c r="M7" s="140"/>
      <c r="N7" s="212">
        <f t="shared" si="1"/>
        <v>750</v>
      </c>
      <c r="O7" s="195"/>
      <c r="P7" s="259">
        <f t="shared" si="2"/>
        <v>30</v>
      </c>
      <c r="Q7" s="140"/>
      <c r="R7" s="176">
        <v>4</v>
      </c>
      <c r="S7" s="247" t="s">
        <v>342</v>
      </c>
      <c r="T7" s="196" t="s">
        <v>83</v>
      </c>
      <c r="U7" s="182">
        <f>+R7*2.2</f>
        <v>8.8000000000000007</v>
      </c>
    </row>
    <row r="8" spans="2:33" s="5" customFormat="1" ht="18" customHeight="1" x14ac:dyDescent="0.25">
      <c r="B8" s="176">
        <v>1</v>
      </c>
      <c r="C8" s="177" t="s">
        <v>373</v>
      </c>
      <c r="D8" s="232"/>
      <c r="E8" s="179" t="s">
        <v>82</v>
      </c>
      <c r="F8" s="180" t="s">
        <v>62</v>
      </c>
      <c r="G8" s="181">
        <v>10</v>
      </c>
      <c r="H8" s="140"/>
      <c r="I8" s="176"/>
      <c r="J8" s="195"/>
      <c r="K8" s="196" t="s">
        <v>82</v>
      </c>
      <c r="L8" s="182">
        <f t="shared" si="3"/>
        <v>20</v>
      </c>
      <c r="M8" s="140"/>
      <c r="N8" s="212">
        <f t="shared" si="1"/>
        <v>5</v>
      </c>
      <c r="O8" s="195"/>
      <c r="P8" s="259">
        <f t="shared" si="2"/>
        <v>0.2</v>
      </c>
      <c r="Q8" s="140"/>
      <c r="R8" s="176">
        <v>1</v>
      </c>
      <c r="S8" s="247" t="s">
        <v>342</v>
      </c>
      <c r="T8" s="196" t="s">
        <v>83</v>
      </c>
      <c r="U8" s="182">
        <f>+R8*2.2</f>
        <v>2.2000000000000002</v>
      </c>
    </row>
    <row r="9" spans="2:33" s="5" customFormat="1" ht="18" customHeight="1" x14ac:dyDescent="0.25">
      <c r="B9" s="176">
        <v>1</v>
      </c>
      <c r="C9" s="177" t="s">
        <v>367</v>
      </c>
      <c r="D9" s="232"/>
      <c r="E9" s="179" t="s">
        <v>85</v>
      </c>
      <c r="F9" s="180" t="s">
        <v>62</v>
      </c>
      <c r="G9" s="181">
        <v>530</v>
      </c>
      <c r="H9" s="32"/>
      <c r="I9" s="176"/>
      <c r="J9" s="195"/>
      <c r="K9" s="196" t="s">
        <v>85</v>
      </c>
      <c r="L9" s="182">
        <f t="shared" si="0"/>
        <v>1060</v>
      </c>
      <c r="M9" s="32"/>
      <c r="N9" s="212">
        <f t="shared" si="1"/>
        <v>265</v>
      </c>
      <c r="O9" s="195"/>
      <c r="P9" s="259">
        <f t="shared" si="2"/>
        <v>10.6</v>
      </c>
      <c r="Q9" s="32"/>
      <c r="R9" s="176">
        <v>1</v>
      </c>
      <c r="S9" s="203" t="s">
        <v>344</v>
      </c>
      <c r="T9" s="196" t="s">
        <v>85</v>
      </c>
      <c r="U9" s="182">
        <f>+R9*225</f>
        <v>225</v>
      </c>
    </row>
    <row r="10" spans="2:33" s="5" customFormat="1" ht="18" customHeight="1" x14ac:dyDescent="0.25">
      <c r="B10" s="176">
        <v>1</v>
      </c>
      <c r="C10" s="177" t="s">
        <v>368</v>
      </c>
      <c r="D10" s="232"/>
      <c r="E10" s="179" t="s">
        <v>86</v>
      </c>
      <c r="F10" s="180" t="s">
        <v>62</v>
      </c>
      <c r="G10" s="181">
        <v>830</v>
      </c>
      <c r="H10" s="32"/>
      <c r="I10" s="176"/>
      <c r="J10" s="195"/>
      <c r="K10" s="196" t="s">
        <v>86</v>
      </c>
      <c r="L10" s="182">
        <f t="shared" si="0"/>
        <v>1660</v>
      </c>
      <c r="M10" s="32"/>
      <c r="N10" s="212">
        <f t="shared" si="1"/>
        <v>415</v>
      </c>
      <c r="O10" s="195"/>
      <c r="P10" s="259">
        <f t="shared" si="2"/>
        <v>16.600000000000001</v>
      </c>
      <c r="Q10" s="32"/>
      <c r="R10" s="176">
        <v>1</v>
      </c>
      <c r="S10" s="203" t="s">
        <v>462</v>
      </c>
      <c r="T10" s="196" t="s">
        <v>86</v>
      </c>
      <c r="U10" s="182">
        <f>+R10*360</f>
        <v>360</v>
      </c>
    </row>
    <row r="11" spans="2:33" s="5" customFormat="1" ht="18" customHeight="1" x14ac:dyDescent="0.25">
      <c r="B11" s="176">
        <v>1</v>
      </c>
      <c r="C11" s="177" t="s">
        <v>370</v>
      </c>
      <c r="D11" s="232"/>
      <c r="E11" s="179" t="s">
        <v>85</v>
      </c>
      <c r="F11" s="180" t="s">
        <v>62</v>
      </c>
      <c r="G11" s="181">
        <v>575</v>
      </c>
      <c r="H11" s="1"/>
      <c r="I11" s="176"/>
      <c r="J11" s="195"/>
      <c r="K11" s="196" t="s">
        <v>85</v>
      </c>
      <c r="L11" s="182">
        <f t="shared" ref="L11:L12" si="4">+G11*2</f>
        <v>1150</v>
      </c>
      <c r="M11" s="1"/>
      <c r="N11" s="212">
        <f t="shared" si="1"/>
        <v>287.5</v>
      </c>
      <c r="O11" s="195"/>
      <c r="P11" s="259">
        <f t="shared" si="2"/>
        <v>11.5</v>
      </c>
      <c r="Q11" s="1"/>
      <c r="R11" s="176">
        <v>1</v>
      </c>
      <c r="S11" s="203" t="s">
        <v>344</v>
      </c>
      <c r="T11" s="196" t="s">
        <v>85</v>
      </c>
      <c r="U11" s="182">
        <f>+R11*225</f>
        <v>225</v>
      </c>
    </row>
    <row r="12" spans="2:33" s="5" customFormat="1" ht="18" customHeight="1" x14ac:dyDescent="0.25">
      <c r="B12" s="183">
        <v>1</v>
      </c>
      <c r="C12" s="184" t="s">
        <v>371</v>
      </c>
      <c r="D12" s="242"/>
      <c r="E12" s="186" t="s">
        <v>86</v>
      </c>
      <c r="F12" s="187" t="s">
        <v>62</v>
      </c>
      <c r="G12" s="235">
        <v>875</v>
      </c>
      <c r="H12" s="1"/>
      <c r="I12" s="183"/>
      <c r="J12" s="198"/>
      <c r="K12" s="199" t="s">
        <v>86</v>
      </c>
      <c r="L12" s="188">
        <f t="shared" si="4"/>
        <v>1750</v>
      </c>
      <c r="M12" s="1"/>
      <c r="N12" s="213">
        <f t="shared" si="1"/>
        <v>437.5</v>
      </c>
      <c r="O12" s="198"/>
      <c r="P12" s="260">
        <f t="shared" si="2"/>
        <v>17.5</v>
      </c>
      <c r="Q12" s="1"/>
      <c r="R12" s="183">
        <v>1</v>
      </c>
      <c r="S12" s="239" t="s">
        <v>462</v>
      </c>
      <c r="T12" s="199" t="s">
        <v>86</v>
      </c>
      <c r="U12" s="188">
        <f>+R12*360</f>
        <v>360</v>
      </c>
    </row>
    <row r="13" spans="2:33" ht="18" customHeight="1" x14ac:dyDescent="0.25"/>
    <row r="14" spans="2:33" ht="18" customHeight="1" x14ac:dyDescent="0.25">
      <c r="D14" s="326" t="s">
        <v>688</v>
      </c>
      <c r="E14" s="323"/>
      <c r="F14" s="275"/>
      <c r="G14" s="275"/>
      <c r="H14" s="275"/>
      <c r="I14" s="324"/>
      <c r="J14" s="323"/>
      <c r="K14" s="323"/>
      <c r="L14" s="323"/>
    </row>
    <row r="15" spans="2:33" ht="18" customHeight="1" x14ac:dyDescent="0.25">
      <c r="D15" s="328"/>
      <c r="E15" s="323"/>
      <c r="F15" s="275"/>
      <c r="G15" s="275"/>
      <c r="H15" s="275"/>
      <c r="I15" s="324"/>
      <c r="J15" s="323"/>
      <c r="K15" s="323"/>
      <c r="L15" s="323"/>
    </row>
    <row r="16" spans="2:33" s="32" customFormat="1" ht="18" customHeight="1" x14ac:dyDescent="0.25">
      <c r="B16" s="279"/>
      <c r="C16" s="282"/>
      <c r="D16" s="325" t="s">
        <v>502</v>
      </c>
      <c r="E16" s="26"/>
      <c r="F16" s="26"/>
      <c r="G16" s="26"/>
      <c r="H16" s="26"/>
      <c r="I16" s="26"/>
      <c r="J16" s="26"/>
      <c r="K16" s="26"/>
      <c r="L16" s="26"/>
      <c r="V16" s="5"/>
      <c r="W16" s="11"/>
      <c r="X16" s="278"/>
      <c r="Y16" s="285"/>
      <c r="Z16" s="274"/>
      <c r="AA16" s="7"/>
      <c r="AB16" s="140"/>
      <c r="AC16" s="26"/>
      <c r="AD16" s="277"/>
      <c r="AE16" s="277"/>
      <c r="AF16" s="277"/>
      <c r="AG16" s="286"/>
    </row>
    <row r="17" spans="3:12" ht="18" customHeight="1" x14ac:dyDescent="0.25">
      <c r="C17" s="4"/>
      <c r="D17" s="329" t="s">
        <v>464</v>
      </c>
      <c r="E17" s="335"/>
      <c r="F17" s="275"/>
      <c r="G17" s="275"/>
      <c r="H17" s="275"/>
      <c r="I17" s="324"/>
      <c r="J17" s="323"/>
      <c r="K17" s="323"/>
      <c r="L17" s="323"/>
    </row>
    <row r="18" spans="3:12" ht="18" customHeight="1" x14ac:dyDescent="0.25">
      <c r="D18" s="329" t="s">
        <v>465</v>
      </c>
      <c r="E18" s="323"/>
      <c r="F18" s="275"/>
      <c r="G18" s="275"/>
      <c r="H18" s="275"/>
      <c r="I18" s="324"/>
      <c r="J18" s="323"/>
      <c r="K18" s="323"/>
      <c r="L18" s="323"/>
    </row>
    <row r="19" spans="3:12" ht="18" customHeight="1" x14ac:dyDescent="0.25">
      <c r="D19" s="329" t="s">
        <v>466</v>
      </c>
      <c r="E19" s="323"/>
      <c r="F19" s="275"/>
      <c r="G19" s="275"/>
      <c r="H19" s="275"/>
      <c r="I19" s="324"/>
      <c r="J19" s="323"/>
      <c r="K19" s="323"/>
      <c r="L19" s="323"/>
    </row>
    <row r="20" spans="3:12" ht="18" customHeight="1" x14ac:dyDescent="0.25">
      <c r="D20" s="329"/>
      <c r="E20" s="323"/>
      <c r="F20" s="275"/>
      <c r="G20" s="275"/>
      <c r="H20" s="275"/>
      <c r="I20" s="324"/>
      <c r="J20" s="323"/>
      <c r="K20" s="323"/>
      <c r="L20" s="323"/>
    </row>
    <row r="21" spans="3:12" ht="18" customHeight="1" x14ac:dyDescent="0.25">
      <c r="D21" s="32"/>
    </row>
  </sheetData>
  <mergeCells count="3">
    <mergeCell ref="I2:L2"/>
    <mergeCell ref="N2:P2"/>
    <mergeCell ref="R2:U2"/>
  </mergeCells>
  <pageMargins left="0.7" right="0.7" top="0.75" bottom="0.75" header="0.3" footer="0.3"/>
  <pageSetup orientation="portrait" r:id="rId1"/>
  <ignoredErrors>
    <ignoredError sqref="U10:U11" formula="1"/>
  </ignoredErrors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Dropdowns!$B$2:$B$8</xm:f>
          </x14:formula1>
          <xm:sqref>E5:E12 K5:K12 T5:T12 Z16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79998168889431442"/>
  </sheetPr>
  <dimension ref="A1:U15"/>
  <sheetViews>
    <sheetView showGridLines="0" zoomScale="80" zoomScaleNormal="80"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3.42578125" customWidth="1"/>
    <col min="2" max="2" width="5.7109375" style="3" customWidth="1"/>
    <col min="3" max="3" width="34.85546875" customWidth="1"/>
    <col min="4" max="4" width="32.85546875" customWidth="1"/>
    <col min="5" max="5" width="14.28515625" customWidth="1"/>
    <col min="6" max="6" width="11.42578125" style="1" customWidth="1"/>
    <col min="7" max="7" width="15.7109375" style="1" customWidth="1"/>
    <col min="8" max="8" width="1.42578125" style="1" customWidth="1"/>
    <col min="9" max="9" width="4.28515625" style="3" customWidth="1"/>
    <col min="10" max="10" width="14.42578125" customWidth="1"/>
    <col min="11" max="11" width="14.28515625" customWidth="1"/>
    <col min="12" max="12" width="15.7109375" customWidth="1"/>
    <col min="13" max="13" width="1.42578125" style="1" customWidth="1"/>
    <col min="14" max="14" width="15.7109375" customWidth="1"/>
    <col min="15" max="15" width="10" customWidth="1"/>
    <col min="16" max="16" width="14.42578125" style="1" customWidth="1"/>
    <col min="17" max="17" width="1.42578125" style="1" customWidth="1"/>
    <col min="18" max="18" width="5.7109375" style="3" customWidth="1"/>
    <col min="19" max="19" width="20" style="2" customWidth="1"/>
    <col min="20" max="20" width="14.28515625" customWidth="1"/>
    <col min="21" max="21" width="15.7109375" customWidth="1"/>
    <col min="22" max="22" width="3.42578125" customWidth="1"/>
  </cols>
  <sheetData>
    <row r="1" spans="1:21" ht="18" customHeight="1" x14ac:dyDescent="0.25">
      <c r="B1"/>
      <c r="C1" s="22"/>
      <c r="D1" s="23"/>
      <c r="F1"/>
      <c r="I1"/>
      <c r="P1"/>
      <c r="R1"/>
      <c r="S1"/>
    </row>
    <row r="2" spans="1:21" ht="60" customHeight="1" x14ac:dyDescent="0.25">
      <c r="A2" s="5"/>
      <c r="B2" s="68" t="s">
        <v>58</v>
      </c>
      <c r="C2" s="69"/>
      <c r="D2" s="148" t="s">
        <v>494</v>
      </c>
      <c r="E2" s="120"/>
      <c r="F2" s="71"/>
      <c r="G2" s="141"/>
      <c r="H2" s="137"/>
      <c r="I2" s="611" t="s">
        <v>492</v>
      </c>
      <c r="J2" s="612"/>
      <c r="K2" s="612"/>
      <c r="L2" s="613"/>
      <c r="M2" s="149"/>
      <c r="N2" s="611" t="s">
        <v>8</v>
      </c>
      <c r="O2" s="612"/>
      <c r="P2" s="613"/>
      <c r="Q2" s="149"/>
      <c r="R2" s="614" t="s">
        <v>291</v>
      </c>
      <c r="S2" s="615"/>
      <c r="T2" s="615"/>
      <c r="U2" s="616"/>
    </row>
    <row r="3" spans="1:21" ht="46.5" customHeight="1" x14ac:dyDescent="0.25">
      <c r="B3" s="219"/>
      <c r="C3" s="73"/>
      <c r="D3" s="217" t="s">
        <v>493</v>
      </c>
      <c r="E3" s="106" t="s">
        <v>112</v>
      </c>
      <c r="F3" s="218" t="s">
        <v>69</v>
      </c>
      <c r="G3" s="105" t="s">
        <v>81</v>
      </c>
      <c r="H3" s="152"/>
      <c r="I3" s="219"/>
      <c r="J3" s="106" t="s">
        <v>79</v>
      </c>
      <c r="K3" s="106" t="s">
        <v>112</v>
      </c>
      <c r="L3" s="105" t="s">
        <v>495</v>
      </c>
      <c r="M3" s="152"/>
      <c r="N3" s="104" t="s">
        <v>124</v>
      </c>
      <c r="O3" s="106" t="s">
        <v>682</v>
      </c>
      <c r="P3" s="105" t="s">
        <v>116</v>
      </c>
      <c r="Q3" s="152"/>
      <c r="R3" s="219"/>
      <c r="S3" s="106" t="s">
        <v>122</v>
      </c>
      <c r="T3" s="106" t="s">
        <v>112</v>
      </c>
      <c r="U3" s="105" t="s">
        <v>497</v>
      </c>
    </row>
    <row r="4" spans="1:21" ht="50.25" x14ac:dyDescent="0.25">
      <c r="A4" s="35"/>
      <c r="B4" s="74" t="s">
        <v>80</v>
      </c>
      <c r="C4" s="75"/>
      <c r="D4" s="75"/>
      <c r="E4" s="75"/>
      <c r="F4" s="169"/>
      <c r="G4" s="134" t="s">
        <v>242</v>
      </c>
      <c r="H4" s="138"/>
      <c r="I4" s="145" t="s">
        <v>115</v>
      </c>
      <c r="J4" s="133" t="s">
        <v>496</v>
      </c>
      <c r="K4" s="132"/>
      <c r="L4" s="134" t="s">
        <v>242</v>
      </c>
      <c r="M4" s="138"/>
      <c r="N4" s="168" t="s">
        <v>242</v>
      </c>
      <c r="O4" s="132" t="s">
        <v>681</v>
      </c>
      <c r="P4" s="134" t="s">
        <v>592</v>
      </c>
      <c r="Q4" s="138"/>
      <c r="R4" s="74" t="s">
        <v>80</v>
      </c>
      <c r="S4" s="34"/>
      <c r="T4" s="132"/>
      <c r="U4" s="134" t="s">
        <v>242</v>
      </c>
    </row>
    <row r="5" spans="1:21" ht="18" customHeight="1" x14ac:dyDescent="0.25">
      <c r="B5" s="170"/>
      <c r="C5" s="236"/>
      <c r="D5" s="249"/>
      <c r="E5" s="192"/>
      <c r="F5" s="488"/>
      <c r="G5" s="189"/>
      <c r="H5" s="140"/>
      <c r="I5" s="190"/>
      <c r="J5" s="191"/>
      <c r="K5" s="491"/>
      <c r="L5" s="492"/>
      <c r="M5" s="140"/>
      <c r="N5" s="495"/>
      <c r="O5" s="191"/>
      <c r="P5" s="496"/>
      <c r="Q5" s="140"/>
      <c r="R5" s="170"/>
      <c r="S5" s="202"/>
      <c r="T5" s="491"/>
      <c r="U5" s="492"/>
    </row>
    <row r="6" spans="1:21" ht="18" customHeight="1" x14ac:dyDescent="0.25">
      <c r="B6" s="183"/>
      <c r="C6" s="239"/>
      <c r="D6" s="248"/>
      <c r="E6" s="199"/>
      <c r="F6" s="489"/>
      <c r="G6" s="188"/>
      <c r="H6" s="140"/>
      <c r="I6" s="201"/>
      <c r="J6" s="198"/>
      <c r="K6" s="493"/>
      <c r="L6" s="494"/>
      <c r="M6" s="140"/>
      <c r="N6" s="497"/>
      <c r="O6" s="198"/>
      <c r="P6" s="498"/>
      <c r="Q6" s="140"/>
      <c r="R6" s="183"/>
      <c r="S6" s="205"/>
      <c r="T6" s="493"/>
      <c r="U6" s="494"/>
    </row>
    <row r="7" spans="1:21" ht="18" customHeight="1" x14ac:dyDescent="0.25">
      <c r="B7" s="11"/>
      <c r="C7" s="26"/>
      <c r="D7" s="285"/>
      <c r="E7" s="274"/>
      <c r="F7" s="7"/>
      <c r="G7" s="140"/>
      <c r="H7" s="140"/>
      <c r="I7" s="276"/>
      <c r="J7" s="11"/>
      <c r="K7" s="274"/>
      <c r="L7" s="140"/>
      <c r="M7" s="140"/>
      <c r="N7" s="140"/>
      <c r="O7" s="11"/>
      <c r="P7" s="11"/>
      <c r="Q7" s="140"/>
      <c r="R7" s="11"/>
      <c r="S7" s="278"/>
      <c r="T7" s="274"/>
      <c r="U7" s="140"/>
    </row>
    <row r="8" spans="1:21" ht="18" customHeight="1" x14ac:dyDescent="0.25">
      <c r="B8" s="11"/>
      <c r="C8" s="26"/>
      <c r="D8" s="326" t="s">
        <v>687</v>
      </c>
      <c r="E8" s="274"/>
      <c r="F8" s="7"/>
      <c r="G8" s="140"/>
      <c r="H8" s="140"/>
      <c r="I8" s="276"/>
      <c r="J8" s="11"/>
      <c r="K8" s="274"/>
      <c r="L8" s="140"/>
      <c r="M8" s="140"/>
      <c r="N8" s="140"/>
      <c r="O8" s="11"/>
      <c r="P8" s="11"/>
      <c r="Q8" s="140"/>
      <c r="R8" s="11"/>
      <c r="S8" s="278"/>
      <c r="T8" s="274"/>
      <c r="U8" s="140"/>
    </row>
    <row r="9" spans="1:21" ht="18" customHeight="1" x14ac:dyDescent="0.25">
      <c r="B9" s="11"/>
      <c r="C9" s="26"/>
      <c r="D9" s="326"/>
      <c r="E9" s="274"/>
      <c r="F9" s="7"/>
      <c r="G9" s="140"/>
      <c r="H9" s="140"/>
      <c r="I9" s="276"/>
      <c r="J9" s="11"/>
      <c r="K9" s="274"/>
      <c r="L9" s="140"/>
      <c r="M9" s="140"/>
      <c r="N9" s="140"/>
      <c r="O9" s="11"/>
      <c r="P9" s="11"/>
      <c r="Q9" s="140"/>
      <c r="R9" s="11"/>
      <c r="S9" s="278"/>
      <c r="T9" s="274"/>
      <c r="U9" s="140"/>
    </row>
    <row r="10" spans="1:21" ht="18" customHeight="1" x14ac:dyDescent="0.25">
      <c r="A10" s="32"/>
      <c r="B10" s="279"/>
      <c r="C10" s="282"/>
      <c r="D10" s="325" t="s">
        <v>502</v>
      </c>
      <c r="E10" s="26"/>
      <c r="F10" s="26"/>
      <c r="G10" s="26"/>
      <c r="H10" s="26"/>
      <c r="I10" s="26"/>
      <c r="J10" s="26"/>
      <c r="K10" s="26"/>
      <c r="L10" s="26"/>
      <c r="M10" s="32"/>
      <c r="N10" s="282"/>
      <c r="O10" s="282"/>
      <c r="P10" s="282"/>
      <c r="Q10" s="282"/>
      <c r="R10" s="282"/>
      <c r="S10" s="282"/>
      <c r="T10" s="282"/>
      <c r="U10" s="282"/>
    </row>
    <row r="11" spans="1:21" ht="15.75" x14ac:dyDescent="0.25">
      <c r="A11" s="32"/>
      <c r="B11" s="279"/>
      <c r="C11" s="282"/>
      <c r="D11" s="327"/>
      <c r="E11" s="26"/>
      <c r="F11" s="26"/>
      <c r="G11" s="26"/>
      <c r="H11" s="26"/>
      <c r="I11" s="26"/>
      <c r="J11" s="26"/>
      <c r="K11" s="26"/>
      <c r="L11" s="26"/>
      <c r="M11" s="32"/>
      <c r="N11" s="282"/>
      <c r="O11" s="282"/>
      <c r="P11" s="282"/>
      <c r="Q11" s="282"/>
      <c r="R11" s="282"/>
      <c r="S11" s="282"/>
      <c r="T11" s="282"/>
      <c r="U11" s="282"/>
    </row>
    <row r="12" spans="1:21" ht="15.75" x14ac:dyDescent="0.25">
      <c r="B12" s="279"/>
      <c r="C12" s="27"/>
      <c r="D12" s="327"/>
      <c r="E12" s="323"/>
      <c r="F12" s="275"/>
      <c r="G12" s="275"/>
      <c r="H12" s="275"/>
      <c r="I12" s="324"/>
      <c r="J12" s="323"/>
      <c r="K12" s="323"/>
      <c r="L12" s="323"/>
      <c r="N12" s="27"/>
      <c r="O12" s="27"/>
      <c r="P12" s="281"/>
      <c r="Q12" s="281"/>
      <c r="R12" s="279"/>
      <c r="S12" s="280"/>
      <c r="T12" s="27"/>
      <c r="U12" s="27"/>
    </row>
    <row r="13" spans="1:21" ht="15.75" x14ac:dyDescent="0.25">
      <c r="B13" s="279"/>
      <c r="C13" s="27"/>
      <c r="D13" s="328"/>
      <c r="E13" s="323"/>
      <c r="F13" s="275"/>
      <c r="G13" s="275"/>
      <c r="H13" s="275"/>
      <c r="I13" s="324"/>
      <c r="J13" s="323"/>
      <c r="K13" s="323"/>
      <c r="L13" s="323"/>
      <c r="N13" s="27"/>
      <c r="O13" s="27"/>
      <c r="P13" s="281"/>
      <c r="Q13" s="281"/>
      <c r="R13" s="279"/>
      <c r="S13" s="280"/>
      <c r="T13" s="27"/>
      <c r="U13" s="27"/>
    </row>
    <row r="14" spans="1:21" x14ac:dyDescent="0.25">
      <c r="B14" s="279"/>
      <c r="C14" s="27"/>
      <c r="D14" s="27"/>
      <c r="E14" s="27"/>
      <c r="F14" s="281"/>
      <c r="G14" s="281"/>
      <c r="H14" s="281"/>
      <c r="I14" s="279"/>
    </row>
    <row r="15" spans="1:21" x14ac:dyDescent="0.25">
      <c r="B15" s="279"/>
      <c r="C15" s="27"/>
      <c r="D15" s="27"/>
      <c r="E15" s="27"/>
      <c r="F15" s="281"/>
      <c r="G15" s="281"/>
      <c r="H15" s="281"/>
      <c r="I15" s="279"/>
    </row>
  </sheetData>
  <mergeCells count="3">
    <mergeCell ref="I2:L2"/>
    <mergeCell ref="N2:P2"/>
    <mergeCell ref="R2:U2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Dropdowns!$B$2:$B$8</xm:f>
          </x14:formula1>
          <xm:sqref>K8:K9 T8:T9 E8:E9 E5:E7 T5:T7 K5:K7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79998168889431442"/>
  </sheetPr>
  <dimension ref="A1:U15"/>
  <sheetViews>
    <sheetView showGridLines="0" zoomScale="80" zoomScaleNormal="80"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3.42578125" customWidth="1"/>
    <col min="2" max="2" width="5.7109375" style="3" customWidth="1"/>
    <col min="3" max="3" width="34.85546875" customWidth="1"/>
    <col min="4" max="4" width="32.85546875" customWidth="1"/>
    <col min="5" max="5" width="14.28515625" customWidth="1"/>
    <col min="6" max="6" width="11.42578125" style="1" customWidth="1"/>
    <col min="7" max="7" width="15.7109375" style="1" customWidth="1"/>
    <col min="8" max="8" width="1.42578125" style="1" customWidth="1"/>
    <col min="9" max="9" width="4.28515625" style="3" customWidth="1"/>
    <col min="10" max="10" width="14.42578125" customWidth="1"/>
    <col min="11" max="11" width="14.28515625" customWidth="1"/>
    <col min="12" max="12" width="15.7109375" customWidth="1"/>
    <col min="13" max="13" width="1.42578125" style="1" customWidth="1"/>
    <col min="14" max="14" width="15.7109375" customWidth="1"/>
    <col min="15" max="15" width="10" customWidth="1"/>
    <col min="16" max="16" width="14.42578125" style="1" customWidth="1"/>
    <col min="17" max="17" width="1.42578125" style="1" customWidth="1"/>
    <col min="18" max="18" width="5.7109375" style="3" customWidth="1"/>
    <col min="19" max="19" width="20" style="2" customWidth="1"/>
    <col min="20" max="20" width="14.28515625" customWidth="1"/>
    <col min="21" max="21" width="15.7109375" customWidth="1"/>
    <col min="22" max="22" width="3.42578125" customWidth="1"/>
  </cols>
  <sheetData>
    <row r="1" spans="1:21" ht="18" customHeight="1" x14ac:dyDescent="0.25">
      <c r="B1"/>
      <c r="C1" s="22"/>
      <c r="D1" s="23"/>
      <c r="F1"/>
      <c r="I1"/>
      <c r="P1"/>
      <c r="R1"/>
      <c r="S1"/>
    </row>
    <row r="2" spans="1:21" ht="60" customHeight="1" x14ac:dyDescent="0.25">
      <c r="A2" s="5"/>
      <c r="B2" s="68" t="s">
        <v>678</v>
      </c>
      <c r="C2" s="69"/>
      <c r="D2" s="148" t="s">
        <v>494</v>
      </c>
      <c r="E2" s="120"/>
      <c r="F2" s="71"/>
      <c r="G2" s="141"/>
      <c r="H2" s="137"/>
      <c r="I2" s="611" t="s">
        <v>492</v>
      </c>
      <c r="J2" s="612"/>
      <c r="K2" s="612"/>
      <c r="L2" s="613"/>
      <c r="M2" s="149"/>
      <c r="N2" s="611" t="s">
        <v>8</v>
      </c>
      <c r="O2" s="612"/>
      <c r="P2" s="613"/>
      <c r="Q2" s="149"/>
      <c r="R2" s="614" t="s">
        <v>291</v>
      </c>
      <c r="S2" s="615"/>
      <c r="T2" s="615"/>
      <c r="U2" s="616"/>
    </row>
    <row r="3" spans="1:21" ht="46.5" customHeight="1" x14ac:dyDescent="0.25">
      <c r="B3" s="219"/>
      <c r="C3" s="73"/>
      <c r="D3" s="217" t="s">
        <v>493</v>
      </c>
      <c r="E3" s="106" t="s">
        <v>112</v>
      </c>
      <c r="F3" s="218" t="s">
        <v>69</v>
      </c>
      <c r="G3" s="105" t="s">
        <v>81</v>
      </c>
      <c r="H3" s="152"/>
      <c r="I3" s="219"/>
      <c r="J3" s="106" t="s">
        <v>79</v>
      </c>
      <c r="K3" s="106" t="s">
        <v>112</v>
      </c>
      <c r="L3" s="105" t="s">
        <v>495</v>
      </c>
      <c r="M3" s="152"/>
      <c r="N3" s="104" t="s">
        <v>124</v>
      </c>
      <c r="O3" s="106" t="s">
        <v>682</v>
      </c>
      <c r="P3" s="105" t="s">
        <v>116</v>
      </c>
      <c r="Q3" s="152"/>
      <c r="R3" s="219"/>
      <c r="S3" s="106" t="s">
        <v>122</v>
      </c>
      <c r="T3" s="106" t="s">
        <v>112</v>
      </c>
      <c r="U3" s="105" t="s">
        <v>497</v>
      </c>
    </row>
    <row r="4" spans="1:21" ht="50.25" x14ac:dyDescent="0.25">
      <c r="A4" s="35"/>
      <c r="B4" s="74" t="s">
        <v>80</v>
      </c>
      <c r="C4" s="75"/>
      <c r="D4" s="75"/>
      <c r="E4" s="75"/>
      <c r="F4" s="169"/>
      <c r="G4" s="134" t="s">
        <v>242</v>
      </c>
      <c r="H4" s="138"/>
      <c r="I4" s="145" t="s">
        <v>115</v>
      </c>
      <c r="J4" s="133" t="s">
        <v>496</v>
      </c>
      <c r="K4" s="132"/>
      <c r="L4" s="134" t="s">
        <v>242</v>
      </c>
      <c r="M4" s="138"/>
      <c r="N4" s="168" t="s">
        <v>242</v>
      </c>
      <c r="O4" s="132" t="s">
        <v>681</v>
      </c>
      <c r="P4" s="134" t="s">
        <v>592</v>
      </c>
      <c r="Q4" s="138"/>
      <c r="R4" s="74" t="s">
        <v>80</v>
      </c>
      <c r="S4" s="34"/>
      <c r="T4" s="132"/>
      <c r="U4" s="134" t="s">
        <v>242</v>
      </c>
    </row>
    <row r="5" spans="1:21" ht="18" customHeight="1" x14ac:dyDescent="0.25">
      <c r="B5" s="170"/>
      <c r="C5" s="236"/>
      <c r="D5" s="249"/>
      <c r="E5" s="192"/>
      <c r="F5" s="488"/>
      <c r="G5" s="189"/>
      <c r="H5" s="140"/>
      <c r="I5" s="190"/>
      <c r="J5" s="191"/>
      <c r="K5" s="491"/>
      <c r="L5" s="492"/>
      <c r="M5" s="140"/>
      <c r="N5" s="495"/>
      <c r="O5" s="191"/>
      <c r="P5" s="496"/>
      <c r="Q5" s="140"/>
      <c r="R5" s="170"/>
      <c r="S5" s="202"/>
      <c r="T5" s="491"/>
      <c r="U5" s="492"/>
    </row>
    <row r="6" spans="1:21" ht="18" customHeight="1" x14ac:dyDescent="0.25">
      <c r="B6" s="183"/>
      <c r="C6" s="239"/>
      <c r="D6" s="248"/>
      <c r="E6" s="199"/>
      <c r="F6" s="489"/>
      <c r="G6" s="188"/>
      <c r="H6" s="140"/>
      <c r="I6" s="201"/>
      <c r="J6" s="198"/>
      <c r="K6" s="493"/>
      <c r="L6" s="494"/>
      <c r="M6" s="140"/>
      <c r="N6" s="497"/>
      <c r="O6" s="198"/>
      <c r="P6" s="498"/>
      <c r="Q6" s="140"/>
      <c r="R6" s="183"/>
      <c r="S6" s="205"/>
      <c r="T6" s="493"/>
      <c r="U6" s="494"/>
    </row>
    <row r="7" spans="1:21" ht="18" customHeight="1" x14ac:dyDescent="0.25">
      <c r="B7" s="11"/>
      <c r="C7" s="26"/>
      <c r="D7" s="285"/>
      <c r="E7" s="274"/>
      <c r="F7" s="7"/>
      <c r="G7" s="140"/>
      <c r="H7" s="140"/>
      <c r="I7" s="276"/>
      <c r="J7" s="11"/>
      <c r="K7" s="274"/>
      <c r="L7" s="140"/>
      <c r="M7" s="140"/>
      <c r="N7" s="140"/>
      <c r="O7" s="11"/>
      <c r="P7" s="11"/>
      <c r="Q7" s="140"/>
      <c r="R7" s="11"/>
      <c r="S7" s="278"/>
      <c r="T7" s="274"/>
      <c r="U7" s="140"/>
    </row>
    <row r="8" spans="1:21" ht="18" customHeight="1" x14ac:dyDescent="0.25">
      <c r="B8" s="11"/>
      <c r="C8" s="26"/>
      <c r="D8" s="326" t="s">
        <v>686</v>
      </c>
      <c r="E8" s="274"/>
      <c r="F8" s="7"/>
      <c r="G8" s="140"/>
      <c r="H8" s="140"/>
      <c r="I8" s="276"/>
      <c r="J8" s="11"/>
      <c r="K8" s="274"/>
      <c r="L8" s="140"/>
      <c r="M8" s="140"/>
      <c r="N8" s="140"/>
      <c r="O8" s="11"/>
      <c r="P8" s="11"/>
      <c r="Q8" s="140"/>
      <c r="R8" s="11"/>
      <c r="S8" s="278"/>
      <c r="T8" s="274"/>
      <c r="U8" s="140"/>
    </row>
    <row r="9" spans="1:21" ht="18" customHeight="1" x14ac:dyDescent="0.25">
      <c r="B9" s="11"/>
      <c r="C9" s="26"/>
      <c r="D9" s="326"/>
      <c r="E9" s="274"/>
      <c r="F9" s="7"/>
      <c r="G9" s="140"/>
      <c r="H9" s="140"/>
      <c r="I9" s="276"/>
      <c r="J9" s="11"/>
      <c r="K9" s="274"/>
      <c r="L9" s="140"/>
      <c r="M9" s="140"/>
      <c r="N9" s="140"/>
      <c r="O9" s="11"/>
      <c r="P9" s="11"/>
      <c r="Q9" s="140"/>
      <c r="R9" s="11"/>
      <c r="S9" s="278"/>
      <c r="T9" s="274"/>
      <c r="U9" s="140"/>
    </row>
    <row r="10" spans="1:21" ht="18" customHeight="1" x14ac:dyDescent="0.25">
      <c r="A10" s="32"/>
      <c r="B10" s="279"/>
      <c r="C10" s="282"/>
      <c r="D10" s="325" t="s">
        <v>502</v>
      </c>
      <c r="E10" s="26"/>
      <c r="F10" s="26"/>
      <c r="G10" s="26"/>
      <c r="H10" s="26"/>
      <c r="I10" s="26"/>
      <c r="J10" s="26"/>
      <c r="K10" s="26"/>
      <c r="L10" s="26"/>
      <c r="M10" s="32"/>
      <c r="N10" s="282"/>
      <c r="O10" s="282"/>
      <c r="P10" s="282"/>
      <c r="Q10" s="282"/>
      <c r="R10" s="282"/>
      <c r="S10" s="282"/>
      <c r="T10" s="282"/>
      <c r="U10" s="282"/>
    </row>
    <row r="11" spans="1:21" ht="15.75" x14ac:dyDescent="0.25">
      <c r="A11" s="32"/>
      <c r="B11" s="279"/>
      <c r="C11" s="282"/>
      <c r="D11" s="327"/>
      <c r="E11" s="26"/>
      <c r="F11" s="26"/>
      <c r="G11" s="26"/>
      <c r="H11" s="26"/>
      <c r="I11" s="26"/>
      <c r="J11" s="26"/>
      <c r="K11" s="26"/>
      <c r="L11" s="26"/>
      <c r="M11" s="32"/>
      <c r="N11" s="282"/>
      <c r="O11" s="282"/>
      <c r="P11" s="282"/>
      <c r="Q11" s="282"/>
      <c r="R11" s="282"/>
      <c r="S11" s="282"/>
      <c r="T11" s="282"/>
      <c r="U11" s="282"/>
    </row>
    <row r="12" spans="1:21" ht="15.75" x14ac:dyDescent="0.25">
      <c r="B12" s="279"/>
      <c r="C12" s="27"/>
      <c r="D12" s="327"/>
      <c r="E12" s="323"/>
      <c r="F12" s="275"/>
      <c r="G12" s="275"/>
      <c r="H12" s="275"/>
      <c r="I12" s="324"/>
      <c r="J12" s="323"/>
      <c r="K12" s="323"/>
      <c r="L12" s="323"/>
      <c r="N12" s="27"/>
      <c r="O12" s="27"/>
      <c r="P12" s="281"/>
      <c r="Q12" s="281"/>
      <c r="R12" s="279"/>
      <c r="S12" s="280"/>
      <c r="T12" s="27"/>
      <c r="U12" s="27"/>
    </row>
    <row r="13" spans="1:21" ht="15.75" x14ac:dyDescent="0.25">
      <c r="B13" s="279"/>
      <c r="C13" s="27"/>
      <c r="D13" s="328"/>
      <c r="E13" s="323"/>
      <c r="F13" s="275"/>
      <c r="G13" s="275"/>
      <c r="H13" s="275"/>
      <c r="I13" s="324"/>
      <c r="J13" s="323"/>
      <c r="K13" s="323"/>
      <c r="L13" s="323"/>
      <c r="N13" s="27"/>
      <c r="O13" s="27"/>
      <c r="P13" s="281"/>
      <c r="Q13" s="281"/>
      <c r="R13" s="279"/>
      <c r="S13" s="280"/>
      <c r="T13" s="27"/>
      <c r="U13" s="27"/>
    </row>
    <row r="14" spans="1:21" x14ac:dyDescent="0.25">
      <c r="B14" s="279"/>
      <c r="C14" s="27"/>
      <c r="D14" s="27"/>
      <c r="E14" s="27"/>
      <c r="F14" s="281"/>
      <c r="G14" s="281"/>
      <c r="H14" s="281"/>
      <c r="I14" s="279"/>
    </row>
    <row r="15" spans="1:21" x14ac:dyDescent="0.25">
      <c r="B15" s="279"/>
      <c r="C15" s="27"/>
      <c r="D15" s="27"/>
      <c r="E15" s="27"/>
      <c r="F15" s="281"/>
      <c r="G15" s="281"/>
      <c r="H15" s="281"/>
      <c r="I15" s="279"/>
    </row>
  </sheetData>
  <mergeCells count="3">
    <mergeCell ref="I2:L2"/>
    <mergeCell ref="N2:P2"/>
    <mergeCell ref="R2:U2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Dropdowns!$B$2:$B$8</xm:f>
          </x14:formula1>
          <xm:sqref>K8:K9 T8:T9 E8:E9 E5:E7 T5:T7 K5:K7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B2:D8"/>
  <sheetViews>
    <sheetView showGridLines="0" zoomScale="80" zoomScaleNormal="80" workbookViewId="0"/>
  </sheetViews>
  <sheetFormatPr defaultRowHeight="15" x14ac:dyDescent="0.25"/>
  <cols>
    <col min="1" max="1" width="2.85546875" customWidth="1"/>
    <col min="2" max="2" width="22.85546875" style="8" customWidth="1"/>
    <col min="3" max="3" width="2.85546875" customWidth="1"/>
    <col min="4" max="4" width="22.85546875" style="8" customWidth="1"/>
    <col min="5" max="5" width="2.85546875" customWidth="1"/>
  </cols>
  <sheetData>
    <row r="2" spans="2:4" x14ac:dyDescent="0.25">
      <c r="B2" s="306" t="s">
        <v>82</v>
      </c>
      <c r="D2" s="306" t="s">
        <v>309</v>
      </c>
    </row>
    <row r="3" spans="2:4" x14ac:dyDescent="0.25">
      <c r="B3" s="307" t="s">
        <v>83</v>
      </c>
      <c r="D3" s="307" t="s">
        <v>83</v>
      </c>
    </row>
    <row r="4" spans="2:4" x14ac:dyDescent="0.25">
      <c r="B4" s="307" t="s">
        <v>84</v>
      </c>
      <c r="D4" s="307" t="s">
        <v>310</v>
      </c>
    </row>
    <row r="5" spans="2:4" x14ac:dyDescent="0.25">
      <c r="B5" s="307" t="s">
        <v>85</v>
      </c>
      <c r="D5" s="307" t="s">
        <v>311</v>
      </c>
    </row>
    <row r="6" spans="2:4" x14ac:dyDescent="0.25">
      <c r="B6" s="307" t="s">
        <v>86</v>
      </c>
      <c r="D6" s="307" t="s">
        <v>312</v>
      </c>
    </row>
    <row r="7" spans="2:4" x14ac:dyDescent="0.25">
      <c r="B7" s="307" t="s">
        <v>87</v>
      </c>
      <c r="D7" s="308" t="s">
        <v>123</v>
      </c>
    </row>
    <row r="8" spans="2:4" x14ac:dyDescent="0.25">
      <c r="B8" s="308" t="s">
        <v>123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L25"/>
  <sheetViews>
    <sheetView showGridLines="0" zoomScale="80" zoomScaleNormal="8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3.42578125" customWidth="1"/>
    <col min="2" max="2" width="31.42578125" customWidth="1"/>
    <col min="3" max="3" width="3.5703125" style="1" customWidth="1"/>
    <col min="4" max="4" width="4.28515625" style="1" customWidth="1"/>
    <col min="5" max="6" width="4.28515625" customWidth="1"/>
    <col min="7" max="7" width="11.42578125" customWidth="1"/>
    <col min="8" max="8" width="24.42578125" bestFit="1" customWidth="1"/>
    <col min="9" max="9" width="12.42578125" bestFit="1" customWidth="1"/>
    <col min="10" max="10" width="22.28515625" customWidth="1"/>
    <col min="11" max="11" width="59.28515625" customWidth="1"/>
    <col min="12" max="12" width="51.42578125" bestFit="1" customWidth="1"/>
    <col min="13" max="13" width="3.42578125" customWidth="1"/>
  </cols>
  <sheetData>
    <row r="1" spans="2:12" ht="18" customHeight="1" x14ac:dyDescent="0.25">
      <c r="B1" s="22"/>
      <c r="D1" s="23"/>
    </row>
    <row r="2" spans="2:12" ht="60" customHeight="1" x14ac:dyDescent="0.25">
      <c r="B2" s="164" t="s">
        <v>730</v>
      </c>
      <c r="C2" s="55"/>
      <c r="D2" s="54"/>
      <c r="E2" s="55"/>
      <c r="F2" s="55"/>
      <c r="G2" s="55"/>
      <c r="H2" s="55"/>
      <c r="I2" s="55"/>
      <c r="J2" s="55"/>
      <c r="K2" s="55"/>
      <c r="L2" s="56"/>
    </row>
    <row r="3" spans="2:12" ht="83.25" x14ac:dyDescent="0.25">
      <c r="B3" s="60"/>
      <c r="C3" s="57" t="s">
        <v>62</v>
      </c>
      <c r="D3" s="97" t="s">
        <v>8</v>
      </c>
      <c r="E3" s="98" t="s">
        <v>9</v>
      </c>
      <c r="F3" s="98" t="s">
        <v>641</v>
      </c>
      <c r="G3" s="99" t="s">
        <v>114</v>
      </c>
      <c r="H3" s="99" t="s">
        <v>278</v>
      </c>
      <c r="I3" s="99" t="s">
        <v>279</v>
      </c>
      <c r="J3" s="99" t="s">
        <v>280</v>
      </c>
      <c r="K3" s="99" t="s">
        <v>281</v>
      </c>
      <c r="L3" s="100"/>
    </row>
    <row r="4" spans="2:12" ht="18" customHeight="1" x14ac:dyDescent="0.25">
      <c r="B4" s="520" t="s">
        <v>0</v>
      </c>
      <c r="C4" s="523" t="s">
        <v>126</v>
      </c>
      <c r="D4" s="523" t="s">
        <v>126</v>
      </c>
      <c r="E4" s="524"/>
      <c r="F4" s="523" t="s">
        <v>126</v>
      </c>
      <c r="G4" s="443" t="s">
        <v>11</v>
      </c>
      <c r="H4" s="444" t="s">
        <v>45</v>
      </c>
      <c r="I4" s="445"/>
      <c r="J4" s="444" t="s">
        <v>34</v>
      </c>
      <c r="K4" s="292" t="s">
        <v>590</v>
      </c>
      <c r="L4" s="446"/>
    </row>
    <row r="5" spans="2:12" ht="18" customHeight="1" x14ac:dyDescent="0.25">
      <c r="B5" s="521" t="s">
        <v>47</v>
      </c>
      <c r="C5" s="525" t="s">
        <v>126</v>
      </c>
      <c r="D5" s="525" t="s">
        <v>126</v>
      </c>
      <c r="E5" s="525"/>
      <c r="F5" s="525" t="s">
        <v>126</v>
      </c>
      <c r="G5" s="294" t="s">
        <v>11</v>
      </c>
      <c r="H5" s="295" t="s">
        <v>37</v>
      </c>
      <c r="I5" s="296"/>
      <c r="J5" s="295" t="s">
        <v>34</v>
      </c>
      <c r="K5" s="298" t="s">
        <v>266</v>
      </c>
      <c r="L5" s="299"/>
    </row>
    <row r="6" spans="2:12" ht="18" customHeight="1" x14ac:dyDescent="0.25">
      <c r="B6" s="579" t="s">
        <v>49</v>
      </c>
      <c r="C6" s="525" t="s">
        <v>126</v>
      </c>
      <c r="D6" s="525" t="s">
        <v>126</v>
      </c>
      <c r="E6" s="526"/>
      <c r="F6" s="526"/>
      <c r="G6" s="294" t="s">
        <v>113</v>
      </c>
      <c r="H6" s="295" t="s">
        <v>50</v>
      </c>
      <c r="I6" s="296"/>
      <c r="J6" s="295" t="s">
        <v>34</v>
      </c>
      <c r="K6" s="295" t="s">
        <v>51</v>
      </c>
      <c r="L6" s="297"/>
    </row>
    <row r="7" spans="2:12" ht="18" customHeight="1" x14ac:dyDescent="0.25">
      <c r="B7" s="579" t="s">
        <v>1</v>
      </c>
      <c r="C7" s="525" t="s">
        <v>126</v>
      </c>
      <c r="D7" s="525" t="s">
        <v>126</v>
      </c>
      <c r="E7" s="526"/>
      <c r="F7" s="526"/>
      <c r="G7" s="294" t="s">
        <v>113</v>
      </c>
      <c r="H7" s="295" t="s">
        <v>46</v>
      </c>
      <c r="I7" s="296"/>
      <c r="J7" s="295" t="s">
        <v>261</v>
      </c>
      <c r="K7" s="298" t="s">
        <v>52</v>
      </c>
      <c r="L7" s="299"/>
    </row>
    <row r="8" spans="2:12" ht="18" customHeight="1" x14ac:dyDescent="0.25">
      <c r="B8" s="521" t="s">
        <v>2</v>
      </c>
      <c r="C8" s="525"/>
      <c r="D8" s="525" t="s">
        <v>126</v>
      </c>
      <c r="E8" s="525"/>
      <c r="F8" s="525" t="s">
        <v>126</v>
      </c>
      <c r="G8" s="294" t="s">
        <v>11</v>
      </c>
      <c r="H8" s="295" t="s">
        <v>203</v>
      </c>
      <c r="I8" s="296" t="s">
        <v>196</v>
      </c>
      <c r="J8" s="295" t="s">
        <v>215</v>
      </c>
      <c r="K8" s="298" t="s">
        <v>490</v>
      </c>
      <c r="L8" s="299"/>
    </row>
    <row r="9" spans="2:12" ht="18" customHeight="1" x14ac:dyDescent="0.25">
      <c r="B9" s="579" t="s">
        <v>680</v>
      </c>
      <c r="C9" s="525" t="s">
        <v>126</v>
      </c>
      <c r="D9" s="525" t="s">
        <v>126</v>
      </c>
      <c r="E9" s="527"/>
      <c r="F9" s="527"/>
      <c r="G9" s="294" t="s">
        <v>11</v>
      </c>
      <c r="H9" s="295" t="s">
        <v>40</v>
      </c>
      <c r="I9" s="296"/>
      <c r="J9" s="295" t="s">
        <v>53</v>
      </c>
      <c r="K9" s="298" t="s">
        <v>265</v>
      </c>
      <c r="L9" s="299"/>
    </row>
    <row r="10" spans="2:12" s="27" customFormat="1" ht="18" customHeight="1" x14ac:dyDescent="0.25">
      <c r="B10" s="521" t="s">
        <v>6</v>
      </c>
      <c r="C10" s="525"/>
      <c r="D10" s="525" t="s">
        <v>126</v>
      </c>
      <c r="E10" s="525"/>
      <c r="F10" s="525" t="s">
        <v>126</v>
      </c>
      <c r="G10" s="294" t="s">
        <v>11</v>
      </c>
      <c r="H10" s="295" t="s">
        <v>204</v>
      </c>
      <c r="I10" s="296" t="s">
        <v>196</v>
      </c>
      <c r="J10" s="295" t="s">
        <v>491</v>
      </c>
      <c r="K10" s="295" t="s">
        <v>63</v>
      </c>
      <c r="L10" s="297"/>
    </row>
    <row r="11" spans="2:12" s="27" customFormat="1" ht="18" customHeight="1" x14ac:dyDescent="0.25">
      <c r="B11" s="521" t="s">
        <v>32</v>
      </c>
      <c r="C11" s="525" t="s">
        <v>126</v>
      </c>
      <c r="D11" s="525" t="s">
        <v>126</v>
      </c>
      <c r="E11" s="527"/>
      <c r="F11" s="525" t="s">
        <v>126</v>
      </c>
      <c r="G11" s="294" t="s">
        <v>11</v>
      </c>
      <c r="H11" s="295" t="s">
        <v>41</v>
      </c>
      <c r="I11" s="296"/>
      <c r="J11" s="295" t="s">
        <v>262</v>
      </c>
      <c r="K11" s="295" t="s">
        <v>591</v>
      </c>
      <c r="L11" s="297"/>
    </row>
    <row r="12" spans="2:12" ht="18" customHeight="1" x14ac:dyDescent="0.25">
      <c r="B12" s="579" t="s">
        <v>677</v>
      </c>
      <c r="C12" s="525" t="s">
        <v>126</v>
      </c>
      <c r="D12" s="525" t="s">
        <v>126</v>
      </c>
      <c r="E12" s="527"/>
      <c r="F12" s="527"/>
      <c r="G12" s="294" t="s">
        <v>11</v>
      </c>
      <c r="H12" s="295" t="s">
        <v>42</v>
      </c>
      <c r="I12" s="296"/>
      <c r="J12" s="295" t="s">
        <v>54</v>
      </c>
      <c r="K12" s="298" t="s">
        <v>55</v>
      </c>
      <c r="L12" s="299"/>
    </row>
    <row r="13" spans="2:12" ht="18" customHeight="1" x14ac:dyDescent="0.25">
      <c r="B13" s="521" t="s">
        <v>7</v>
      </c>
      <c r="C13" s="525" t="s">
        <v>126</v>
      </c>
      <c r="D13" s="525" t="s">
        <v>126</v>
      </c>
      <c r="E13" s="525"/>
      <c r="F13" s="525" t="s">
        <v>126</v>
      </c>
      <c r="G13" s="294" t="s">
        <v>13</v>
      </c>
      <c r="H13" s="295" t="s">
        <v>38</v>
      </c>
      <c r="I13" s="296"/>
      <c r="J13" s="295" t="s">
        <v>125</v>
      </c>
      <c r="K13" s="298" t="s">
        <v>56</v>
      </c>
      <c r="L13" s="299"/>
    </row>
    <row r="14" spans="2:12" ht="18" customHeight="1" x14ac:dyDescent="0.25">
      <c r="B14" s="584" t="s">
        <v>499</v>
      </c>
      <c r="C14" s="528"/>
      <c r="D14" s="525" t="s">
        <v>126</v>
      </c>
      <c r="E14" s="525"/>
      <c r="F14" s="525" t="s">
        <v>126</v>
      </c>
      <c r="G14" s="294" t="s">
        <v>12</v>
      </c>
      <c r="H14" s="295" t="s">
        <v>120</v>
      </c>
      <c r="I14" s="296"/>
      <c r="J14" s="295" t="s">
        <v>48</v>
      </c>
      <c r="K14" s="295" t="s">
        <v>262</v>
      </c>
      <c r="L14" s="297"/>
    </row>
    <row r="15" spans="2:12" ht="18" customHeight="1" x14ac:dyDescent="0.25">
      <c r="B15" s="521" t="s">
        <v>676</v>
      </c>
      <c r="C15" s="525" t="s">
        <v>126</v>
      </c>
      <c r="D15" s="525" t="s">
        <v>126</v>
      </c>
      <c r="E15" s="526"/>
      <c r="F15" s="526"/>
      <c r="G15" s="294" t="s">
        <v>12</v>
      </c>
      <c r="H15" s="295" t="s">
        <v>39</v>
      </c>
      <c r="I15" s="296"/>
      <c r="J15" s="295" t="s">
        <v>57</v>
      </c>
      <c r="K15" s="298" t="s">
        <v>263</v>
      </c>
      <c r="L15" s="299"/>
    </row>
    <row r="16" spans="2:12" ht="18" customHeight="1" x14ac:dyDescent="0.25">
      <c r="B16" s="579" t="s">
        <v>58</v>
      </c>
      <c r="C16" s="525" t="s">
        <v>126</v>
      </c>
      <c r="D16" s="525" t="s">
        <v>126</v>
      </c>
      <c r="E16" s="527"/>
      <c r="F16" s="527"/>
      <c r="G16" s="294" t="s">
        <v>11</v>
      </c>
      <c r="H16" s="295" t="s">
        <v>43</v>
      </c>
      <c r="I16" s="296"/>
      <c r="J16" s="295" t="s">
        <v>36</v>
      </c>
      <c r="K16" s="298" t="s">
        <v>59</v>
      </c>
      <c r="L16" s="299"/>
    </row>
    <row r="17" spans="2:12" ht="18" customHeight="1" x14ac:dyDescent="0.25">
      <c r="B17" s="590" t="s">
        <v>678</v>
      </c>
      <c r="C17" s="586" t="s">
        <v>126</v>
      </c>
      <c r="D17" s="586" t="s">
        <v>126</v>
      </c>
      <c r="E17" s="591"/>
      <c r="F17" s="591"/>
      <c r="G17" s="592" t="s">
        <v>11</v>
      </c>
      <c r="H17" s="588" t="s">
        <v>44</v>
      </c>
      <c r="I17" s="587"/>
      <c r="J17" s="588" t="s">
        <v>60</v>
      </c>
      <c r="K17" s="593" t="s">
        <v>264</v>
      </c>
      <c r="L17" s="594"/>
    </row>
    <row r="18" spans="2:12" ht="7.5" customHeight="1" x14ac:dyDescent="0.25">
      <c r="B18" s="603"/>
      <c r="C18" s="604"/>
      <c r="D18" s="604"/>
      <c r="E18" s="605"/>
      <c r="F18" s="605"/>
      <c r="G18" s="606"/>
      <c r="H18" s="607"/>
      <c r="I18" s="608"/>
      <c r="J18" s="607"/>
      <c r="K18" s="609"/>
      <c r="L18" s="609"/>
    </row>
    <row r="19" spans="2:12" ht="18" customHeight="1" x14ac:dyDescent="0.25">
      <c r="B19" s="595" t="s">
        <v>33</v>
      </c>
      <c r="C19" s="596"/>
      <c r="D19" s="597"/>
      <c r="E19" s="598" t="s">
        <v>126</v>
      </c>
      <c r="F19" s="598"/>
      <c r="G19" s="599" t="s">
        <v>121</v>
      </c>
      <c r="H19" s="600" t="s">
        <v>117</v>
      </c>
      <c r="I19" s="599"/>
      <c r="J19" s="601" t="s">
        <v>48</v>
      </c>
      <c r="K19" s="601" t="s">
        <v>33</v>
      </c>
      <c r="L19" s="602"/>
    </row>
    <row r="20" spans="2:12" ht="18" customHeight="1" x14ac:dyDescent="0.25">
      <c r="B20" s="580" t="s">
        <v>734</v>
      </c>
      <c r="C20" s="528"/>
      <c r="D20" s="529"/>
      <c r="E20" s="525" t="s">
        <v>126</v>
      </c>
      <c r="F20" s="525"/>
      <c r="G20" s="296" t="s">
        <v>121</v>
      </c>
      <c r="H20" s="295" t="s">
        <v>118</v>
      </c>
      <c r="I20" s="296"/>
      <c r="J20" s="295" t="s">
        <v>48</v>
      </c>
      <c r="K20" s="295" t="s">
        <v>109</v>
      </c>
      <c r="L20" s="297"/>
    </row>
    <row r="21" spans="2:12" ht="18" customHeight="1" x14ac:dyDescent="0.25">
      <c r="B21" s="522" t="s">
        <v>733</v>
      </c>
      <c r="C21" s="525" t="s">
        <v>126</v>
      </c>
      <c r="D21" s="526"/>
      <c r="E21" s="525" t="s">
        <v>126</v>
      </c>
      <c r="F21" s="525" t="s">
        <v>126</v>
      </c>
      <c r="G21" s="296" t="s">
        <v>121</v>
      </c>
      <c r="H21" s="295" t="s">
        <v>37</v>
      </c>
      <c r="I21" s="296"/>
      <c r="J21" s="295" t="s">
        <v>48</v>
      </c>
      <c r="K21" s="295" t="s">
        <v>34</v>
      </c>
      <c r="L21" s="297"/>
    </row>
    <row r="22" spans="2:12" ht="18" customHeight="1" x14ac:dyDescent="0.25">
      <c r="B22" s="522" t="s">
        <v>735</v>
      </c>
      <c r="C22" s="528"/>
      <c r="D22" s="525"/>
      <c r="E22" s="525" t="s">
        <v>126</v>
      </c>
      <c r="F22" s="525" t="s">
        <v>126</v>
      </c>
      <c r="G22" s="294" t="s">
        <v>12</v>
      </c>
      <c r="H22" s="295" t="s">
        <v>120</v>
      </c>
      <c r="I22" s="296"/>
      <c r="J22" s="295" t="s">
        <v>48</v>
      </c>
      <c r="K22" s="295" t="s">
        <v>735</v>
      </c>
      <c r="L22" s="297"/>
    </row>
    <row r="23" spans="2:12" ht="18" customHeight="1" x14ac:dyDescent="0.25">
      <c r="B23" s="589" t="s">
        <v>736</v>
      </c>
      <c r="C23" s="525" t="s">
        <v>126</v>
      </c>
      <c r="D23" s="525"/>
      <c r="E23" s="525" t="s">
        <v>126</v>
      </c>
      <c r="F23" s="525" t="s">
        <v>126</v>
      </c>
      <c r="G23" s="294" t="s">
        <v>13</v>
      </c>
      <c r="H23" s="295" t="s">
        <v>38</v>
      </c>
      <c r="I23" s="296"/>
      <c r="J23" s="295" t="s">
        <v>48</v>
      </c>
      <c r="K23" s="298" t="s">
        <v>125</v>
      </c>
      <c r="L23" s="299"/>
    </row>
    <row r="24" spans="2:12" ht="18" customHeight="1" x14ac:dyDescent="0.25">
      <c r="B24" s="610" t="s">
        <v>35</v>
      </c>
      <c r="C24" s="546"/>
      <c r="D24" s="531"/>
      <c r="E24" s="530" t="s">
        <v>126</v>
      </c>
      <c r="F24" s="530"/>
      <c r="G24" s="301" t="s">
        <v>12</v>
      </c>
      <c r="H24" s="302" t="s">
        <v>119</v>
      </c>
      <c r="I24" s="303"/>
      <c r="J24" s="302" t="s">
        <v>48</v>
      </c>
      <c r="K24" s="302" t="s">
        <v>35</v>
      </c>
      <c r="L24" s="585"/>
    </row>
    <row r="25" spans="2:12" ht="18" customHeight="1" x14ac:dyDescent="0.25">
      <c r="C25"/>
    </row>
  </sheetData>
  <sortState ref="B19:L24">
    <sortCondition ref="B19:B24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I59"/>
  <sheetViews>
    <sheetView showGridLines="0" zoomScale="80" zoomScaleNormal="80" workbookViewId="0"/>
  </sheetViews>
  <sheetFormatPr defaultRowHeight="15" x14ac:dyDescent="0.25"/>
  <cols>
    <col min="1" max="1" width="3.42578125" customWidth="1"/>
    <col min="2" max="2" width="25" customWidth="1"/>
    <col min="3" max="3" width="3.5703125" style="1" customWidth="1"/>
    <col min="4" max="6" width="3.5703125" customWidth="1"/>
    <col min="7" max="8" width="14.28515625" customWidth="1"/>
    <col min="9" max="9" width="69.5703125" bestFit="1" customWidth="1"/>
    <col min="10" max="10" width="3.42578125" customWidth="1"/>
  </cols>
  <sheetData>
    <row r="1" spans="2:9" ht="18" customHeight="1" x14ac:dyDescent="0.25">
      <c r="B1" s="22"/>
      <c r="C1" s="23"/>
      <c r="E1" s="1"/>
      <c r="G1" s="27"/>
      <c r="H1" s="27"/>
      <c r="I1" s="27"/>
    </row>
    <row r="2" spans="2:9" ht="60" customHeight="1" x14ac:dyDescent="0.25">
      <c r="B2" s="165" t="s">
        <v>704</v>
      </c>
      <c r="C2" s="61"/>
      <c r="D2" s="62" t="s">
        <v>196</v>
      </c>
      <c r="E2" s="62" t="s">
        <v>8</v>
      </c>
      <c r="F2" s="63" t="s">
        <v>9</v>
      </c>
      <c r="G2" s="317"/>
      <c r="H2" s="318"/>
      <c r="I2" s="318"/>
    </row>
    <row r="3" spans="2:9" ht="18" customHeight="1" x14ac:dyDescent="0.25">
      <c r="B3" s="293" t="s">
        <v>0</v>
      </c>
      <c r="C3" s="528"/>
      <c r="D3" s="544"/>
      <c r="E3" s="525" t="s">
        <v>126</v>
      </c>
      <c r="F3" s="545"/>
      <c r="G3" s="319"/>
      <c r="H3" s="320"/>
      <c r="I3" s="321"/>
    </row>
    <row r="4" spans="2:9" ht="18" customHeight="1" x14ac:dyDescent="0.25">
      <c r="B4" s="293" t="s">
        <v>47</v>
      </c>
      <c r="C4" s="528"/>
      <c r="D4" s="525" t="s">
        <v>126</v>
      </c>
      <c r="E4" s="525" t="s">
        <v>126</v>
      </c>
      <c r="F4" s="545"/>
      <c r="G4" s="319"/>
      <c r="H4" s="320"/>
      <c r="I4" s="321"/>
    </row>
    <row r="5" spans="2:9" ht="18" customHeight="1" x14ac:dyDescent="0.25">
      <c r="B5" s="293" t="s">
        <v>49</v>
      </c>
      <c r="C5" s="528"/>
      <c r="D5" s="544"/>
      <c r="E5" s="525" t="s">
        <v>126</v>
      </c>
      <c r="F5" s="545"/>
      <c r="G5" s="319"/>
      <c r="H5" s="320"/>
      <c r="I5" s="321"/>
    </row>
    <row r="6" spans="2:9" ht="18" customHeight="1" x14ac:dyDescent="0.25">
      <c r="B6" s="293" t="s">
        <v>1</v>
      </c>
      <c r="C6" s="528"/>
      <c r="D6" s="544"/>
      <c r="E6" s="525" t="s">
        <v>126</v>
      </c>
      <c r="F6" s="539"/>
      <c r="G6" s="319"/>
      <c r="H6" s="320"/>
      <c r="I6" s="321"/>
    </row>
    <row r="7" spans="2:9" ht="18" customHeight="1" x14ac:dyDescent="0.25">
      <c r="B7" s="293" t="s">
        <v>2</v>
      </c>
      <c r="C7" s="528"/>
      <c r="D7" s="525" t="s">
        <v>126</v>
      </c>
      <c r="E7" s="525" t="s">
        <v>126</v>
      </c>
      <c r="F7" s="545"/>
      <c r="G7" s="319"/>
      <c r="H7" s="320"/>
      <c r="I7" s="321"/>
    </row>
    <row r="8" spans="2:9" ht="18" customHeight="1" x14ac:dyDescent="0.25">
      <c r="B8" s="293" t="s">
        <v>3</v>
      </c>
      <c r="C8" s="528"/>
      <c r="D8" s="544"/>
      <c r="E8" s="525" t="s">
        <v>126</v>
      </c>
      <c r="F8" s="539"/>
      <c r="G8" s="319"/>
      <c r="H8" s="320"/>
      <c r="I8" s="321"/>
    </row>
    <row r="9" spans="2:9" ht="18" customHeight="1" x14ac:dyDescent="0.25">
      <c r="B9" s="293" t="s">
        <v>4</v>
      </c>
      <c r="C9" s="528"/>
      <c r="D9" s="544"/>
      <c r="E9" s="525"/>
      <c r="F9" s="539" t="s">
        <v>126</v>
      </c>
      <c r="G9" s="319"/>
      <c r="H9" s="320"/>
      <c r="I9" s="321"/>
    </row>
    <row r="10" spans="2:9" ht="18" customHeight="1" x14ac:dyDescent="0.25">
      <c r="B10" s="293" t="s">
        <v>122</v>
      </c>
      <c r="C10" s="528"/>
      <c r="D10" s="544"/>
      <c r="E10" s="525"/>
      <c r="F10" s="539" t="s">
        <v>126</v>
      </c>
      <c r="G10" s="319"/>
      <c r="H10" s="320"/>
      <c r="I10" s="321"/>
    </row>
    <row r="11" spans="2:9" ht="18" customHeight="1" x14ac:dyDescent="0.25">
      <c r="B11" s="293" t="s">
        <v>5</v>
      </c>
      <c r="C11" s="528"/>
      <c r="D11" s="544"/>
      <c r="E11" s="525"/>
      <c r="F11" s="539" t="s">
        <v>126</v>
      </c>
      <c r="G11" s="319"/>
      <c r="H11" s="320"/>
      <c r="I11" s="321"/>
    </row>
    <row r="12" spans="2:9" ht="18" customHeight="1" x14ac:dyDescent="0.25">
      <c r="B12" s="293" t="s">
        <v>6</v>
      </c>
      <c r="C12" s="528"/>
      <c r="D12" s="525" t="s">
        <v>126</v>
      </c>
      <c r="E12" s="525" t="s">
        <v>126</v>
      </c>
      <c r="F12" s="545"/>
      <c r="G12" s="319"/>
      <c r="H12" s="320"/>
      <c r="I12" s="321"/>
    </row>
    <row r="13" spans="2:9" ht="18" customHeight="1" x14ac:dyDescent="0.25">
      <c r="B13" s="293" t="s">
        <v>32</v>
      </c>
      <c r="C13" s="528"/>
      <c r="D13" s="544"/>
      <c r="E13" s="525" t="s">
        <v>126</v>
      </c>
      <c r="F13" s="545"/>
      <c r="G13" s="319"/>
      <c r="H13" s="320"/>
      <c r="I13" s="321"/>
    </row>
    <row r="14" spans="2:9" ht="18" customHeight="1" x14ac:dyDescent="0.25">
      <c r="B14" s="293" t="s">
        <v>677</v>
      </c>
      <c r="C14" s="528"/>
      <c r="D14" s="544"/>
      <c r="E14" s="525" t="s">
        <v>126</v>
      </c>
      <c r="F14" s="545"/>
      <c r="G14" s="319"/>
      <c r="H14" s="320"/>
      <c r="I14" s="321"/>
    </row>
    <row r="15" spans="2:9" ht="18" customHeight="1" x14ac:dyDescent="0.25">
      <c r="B15" s="293" t="s">
        <v>10</v>
      </c>
      <c r="C15" s="528"/>
      <c r="D15" s="544"/>
      <c r="E15" s="525"/>
      <c r="F15" s="539" t="s">
        <v>126</v>
      </c>
      <c r="G15" s="319"/>
      <c r="H15" s="320"/>
      <c r="I15" s="321"/>
    </row>
    <row r="16" spans="2:9" ht="18" customHeight="1" x14ac:dyDescent="0.25">
      <c r="B16" s="293" t="s">
        <v>202</v>
      </c>
      <c r="C16" s="528"/>
      <c r="D16" s="544"/>
      <c r="E16" s="525"/>
      <c r="F16" s="539" t="s">
        <v>126</v>
      </c>
      <c r="G16" s="319"/>
      <c r="H16" s="320"/>
      <c r="I16" s="321"/>
    </row>
    <row r="17" spans="1:9" ht="18" customHeight="1" x14ac:dyDescent="0.25">
      <c r="B17" s="293" t="s">
        <v>7</v>
      </c>
      <c r="C17" s="528"/>
      <c r="D17" s="544"/>
      <c r="E17" s="525" t="s">
        <v>126</v>
      </c>
      <c r="F17" s="545"/>
      <c r="G17" s="319"/>
      <c r="H17" s="320"/>
      <c r="I17" s="321"/>
    </row>
    <row r="18" spans="1:9" ht="18" customHeight="1" x14ac:dyDescent="0.25">
      <c r="B18" s="293" t="s">
        <v>676</v>
      </c>
      <c r="C18" s="528"/>
      <c r="D18" s="544"/>
      <c r="E18" s="525" t="s">
        <v>126</v>
      </c>
      <c r="F18" s="545"/>
      <c r="G18" s="319"/>
      <c r="H18" s="320"/>
      <c r="I18" s="321"/>
    </row>
    <row r="19" spans="1:9" ht="18" customHeight="1" x14ac:dyDescent="0.25">
      <c r="B19" s="293" t="s">
        <v>58</v>
      </c>
      <c r="C19" s="528"/>
      <c r="D19" s="544"/>
      <c r="E19" s="544"/>
      <c r="F19" s="545"/>
      <c r="G19" s="319"/>
      <c r="H19" s="320"/>
      <c r="I19" s="321"/>
    </row>
    <row r="20" spans="1:9" ht="18" customHeight="1" x14ac:dyDescent="0.25">
      <c r="B20" s="300" t="s">
        <v>678</v>
      </c>
      <c r="C20" s="546"/>
      <c r="D20" s="547"/>
      <c r="E20" s="547"/>
      <c r="F20" s="548"/>
      <c r="G20" s="322"/>
      <c r="H20" s="323"/>
      <c r="I20" s="323"/>
    </row>
    <row r="21" spans="1:9" ht="18" customHeight="1" x14ac:dyDescent="0.25">
      <c r="A21" s="27"/>
      <c r="B21" s="27"/>
      <c r="C21" s="281"/>
      <c r="D21" s="27"/>
      <c r="E21" s="27"/>
      <c r="F21" s="27"/>
      <c r="G21" s="27"/>
      <c r="H21" s="27"/>
      <c r="I21" s="27"/>
    </row>
    <row r="22" spans="1:9" ht="60" customHeight="1" x14ac:dyDescent="0.25">
      <c r="B22" s="165" t="s">
        <v>77</v>
      </c>
      <c r="C22" s="64" t="s">
        <v>62</v>
      </c>
      <c r="D22" s="65" t="s">
        <v>196</v>
      </c>
      <c r="E22" s="65" t="s">
        <v>8</v>
      </c>
      <c r="F22" s="65" t="s">
        <v>9</v>
      </c>
      <c r="G22" s="58" t="s">
        <v>503</v>
      </c>
      <c r="H22" s="66"/>
      <c r="I22" s="67" t="s">
        <v>275</v>
      </c>
    </row>
    <row r="23" spans="1:9" ht="18" customHeight="1" x14ac:dyDescent="0.25">
      <c r="B23" s="310" t="s">
        <v>149</v>
      </c>
      <c r="C23" s="532" t="s">
        <v>126</v>
      </c>
      <c r="D23" s="533"/>
      <c r="E23" s="533"/>
      <c r="F23" s="534"/>
      <c r="G23" s="291" t="s">
        <v>157</v>
      </c>
      <c r="H23" s="292" t="s">
        <v>48</v>
      </c>
      <c r="I23" s="314" t="s">
        <v>290</v>
      </c>
    </row>
    <row r="24" spans="1:9" ht="18" customHeight="1" x14ac:dyDescent="0.25">
      <c r="B24" s="311" t="s">
        <v>50</v>
      </c>
      <c r="C24" s="535" t="s">
        <v>126</v>
      </c>
      <c r="D24" s="536"/>
      <c r="E24" s="536"/>
      <c r="F24" s="537"/>
      <c r="G24" s="293" t="s">
        <v>165</v>
      </c>
      <c r="H24" s="298" t="s">
        <v>188</v>
      </c>
      <c r="I24" s="315" t="s">
        <v>211</v>
      </c>
    </row>
    <row r="25" spans="1:9" ht="18" customHeight="1" x14ac:dyDescent="0.25">
      <c r="B25" s="311" t="s">
        <v>138</v>
      </c>
      <c r="C25" s="535" t="s">
        <v>126</v>
      </c>
      <c r="D25" s="536"/>
      <c r="E25" s="536"/>
      <c r="F25" s="537"/>
      <c r="G25" s="293" t="s">
        <v>160</v>
      </c>
      <c r="H25" s="298" t="s">
        <v>180</v>
      </c>
      <c r="I25" s="315" t="s">
        <v>48</v>
      </c>
    </row>
    <row r="26" spans="1:9" ht="18" customHeight="1" x14ac:dyDescent="0.25">
      <c r="B26" s="311" t="s">
        <v>128</v>
      </c>
      <c r="C26" s="535" t="s">
        <v>126</v>
      </c>
      <c r="D26" s="536"/>
      <c r="E26" s="536"/>
      <c r="F26" s="537"/>
      <c r="G26" s="293" t="s">
        <v>154</v>
      </c>
      <c r="H26" s="298" t="s">
        <v>171</v>
      </c>
      <c r="I26" s="315" t="s">
        <v>48</v>
      </c>
    </row>
    <row r="27" spans="1:9" ht="18" customHeight="1" x14ac:dyDescent="0.25">
      <c r="B27" s="311" t="s">
        <v>129</v>
      </c>
      <c r="C27" s="535" t="s">
        <v>126</v>
      </c>
      <c r="D27" s="536"/>
      <c r="E27" s="536"/>
      <c r="F27" s="537"/>
      <c r="G27" s="293" t="s">
        <v>155</v>
      </c>
      <c r="H27" s="298" t="s">
        <v>172</v>
      </c>
      <c r="I27" s="315" t="s">
        <v>48</v>
      </c>
    </row>
    <row r="28" spans="1:9" ht="18" customHeight="1" x14ac:dyDescent="0.25">
      <c r="B28" s="311" t="s">
        <v>140</v>
      </c>
      <c r="C28" s="535" t="s">
        <v>126</v>
      </c>
      <c r="D28" s="536"/>
      <c r="E28" s="536"/>
      <c r="F28" s="537"/>
      <c r="G28" s="293" t="s">
        <v>48</v>
      </c>
      <c r="H28" s="298" t="s">
        <v>48</v>
      </c>
      <c r="I28" s="315" t="s">
        <v>48</v>
      </c>
    </row>
    <row r="29" spans="1:9" ht="18" customHeight="1" x14ac:dyDescent="0.25">
      <c r="B29" s="311" t="s">
        <v>130</v>
      </c>
      <c r="C29" s="535" t="s">
        <v>126</v>
      </c>
      <c r="D29" s="536"/>
      <c r="E29" s="536"/>
      <c r="F29" s="537"/>
      <c r="G29" s="293" t="s">
        <v>156</v>
      </c>
      <c r="H29" s="298" t="s">
        <v>173</v>
      </c>
      <c r="I29" s="315" t="s">
        <v>48</v>
      </c>
    </row>
    <row r="30" spans="1:9" ht="18" customHeight="1" x14ac:dyDescent="0.25">
      <c r="B30" s="311" t="s">
        <v>153</v>
      </c>
      <c r="C30" s="535" t="s">
        <v>126</v>
      </c>
      <c r="D30" s="536"/>
      <c r="E30" s="536"/>
      <c r="F30" s="537"/>
      <c r="G30" s="293" t="s">
        <v>163</v>
      </c>
      <c r="H30" s="298" t="s">
        <v>189</v>
      </c>
      <c r="I30" s="315" t="s">
        <v>210</v>
      </c>
    </row>
    <row r="31" spans="1:9" ht="18" customHeight="1" x14ac:dyDescent="0.25">
      <c r="B31" s="311" t="s">
        <v>141</v>
      </c>
      <c r="C31" s="535" t="s">
        <v>126</v>
      </c>
      <c r="D31" s="536"/>
      <c r="E31" s="536"/>
      <c r="F31" s="537"/>
      <c r="G31" s="293" t="s">
        <v>167</v>
      </c>
      <c r="H31" s="298" t="s">
        <v>182</v>
      </c>
      <c r="I31" s="315" t="s">
        <v>48</v>
      </c>
    </row>
    <row r="32" spans="1:9" ht="18" customHeight="1" x14ac:dyDescent="0.25">
      <c r="B32" s="312" t="s">
        <v>203</v>
      </c>
      <c r="C32" s="538"/>
      <c r="D32" s="525" t="s">
        <v>126</v>
      </c>
      <c r="E32" s="525"/>
      <c r="F32" s="539"/>
      <c r="G32" s="293" t="s">
        <v>48</v>
      </c>
      <c r="H32" s="298" t="s">
        <v>48</v>
      </c>
      <c r="I32" s="315" t="s">
        <v>212</v>
      </c>
    </row>
    <row r="33" spans="2:9" ht="18" customHeight="1" x14ac:dyDescent="0.25">
      <c r="B33" s="312" t="s">
        <v>117</v>
      </c>
      <c r="C33" s="538"/>
      <c r="D33" s="525"/>
      <c r="E33" s="525"/>
      <c r="F33" s="539" t="s">
        <v>126</v>
      </c>
      <c r="G33" s="293" t="s">
        <v>48</v>
      </c>
      <c r="H33" s="298" t="s">
        <v>48</v>
      </c>
      <c r="I33" s="315" t="s">
        <v>213</v>
      </c>
    </row>
    <row r="34" spans="2:9" ht="18" customHeight="1" x14ac:dyDescent="0.25">
      <c r="B34" s="311" t="s">
        <v>142</v>
      </c>
      <c r="C34" s="535" t="s">
        <v>126</v>
      </c>
      <c r="D34" s="536"/>
      <c r="E34" s="536"/>
      <c r="F34" s="537"/>
      <c r="G34" s="293" t="s">
        <v>168</v>
      </c>
      <c r="H34" s="298" t="s">
        <v>183</v>
      </c>
      <c r="I34" s="315" t="s">
        <v>48</v>
      </c>
    </row>
    <row r="35" spans="2:9" ht="18" customHeight="1" x14ac:dyDescent="0.25">
      <c r="B35" s="311" t="s">
        <v>136</v>
      </c>
      <c r="C35" s="535" t="s">
        <v>126</v>
      </c>
      <c r="D35" s="536"/>
      <c r="E35" s="536"/>
      <c r="F35" s="537"/>
      <c r="G35" s="293" t="s">
        <v>205</v>
      </c>
      <c r="H35" s="298" t="s">
        <v>48</v>
      </c>
      <c r="I35" s="315" t="s">
        <v>48</v>
      </c>
    </row>
    <row r="36" spans="2:9" ht="18" customHeight="1" x14ac:dyDescent="0.25">
      <c r="B36" s="311" t="s">
        <v>131</v>
      </c>
      <c r="C36" s="535" t="s">
        <v>126</v>
      </c>
      <c r="D36" s="536"/>
      <c r="E36" s="536"/>
      <c r="F36" s="537"/>
      <c r="G36" s="293" t="s">
        <v>156</v>
      </c>
      <c r="H36" s="298" t="s">
        <v>174</v>
      </c>
      <c r="I36" s="315" t="s">
        <v>48</v>
      </c>
    </row>
    <row r="37" spans="2:9" ht="18" customHeight="1" x14ac:dyDescent="0.25">
      <c r="B37" s="311" t="s">
        <v>143</v>
      </c>
      <c r="C37" s="535" t="s">
        <v>126</v>
      </c>
      <c r="D37" s="536"/>
      <c r="E37" s="536"/>
      <c r="F37" s="537"/>
      <c r="G37" s="293" t="s">
        <v>48</v>
      </c>
      <c r="H37" s="298" t="s">
        <v>48</v>
      </c>
      <c r="I37" s="315" t="s">
        <v>48</v>
      </c>
    </row>
    <row r="38" spans="2:9" ht="18" customHeight="1" x14ac:dyDescent="0.25">
      <c r="B38" s="311" t="s">
        <v>37</v>
      </c>
      <c r="C38" s="535" t="s">
        <v>126</v>
      </c>
      <c r="D38" s="536"/>
      <c r="E38" s="536"/>
      <c r="F38" s="537"/>
      <c r="G38" s="293" t="s">
        <v>169</v>
      </c>
      <c r="H38" s="298" t="s">
        <v>187</v>
      </c>
      <c r="I38" s="315" t="s">
        <v>289</v>
      </c>
    </row>
    <row r="39" spans="2:9" ht="18" customHeight="1" x14ac:dyDescent="0.25">
      <c r="B39" s="312" t="s">
        <v>118</v>
      </c>
      <c r="C39" s="538"/>
      <c r="D39" s="525"/>
      <c r="E39" s="525"/>
      <c r="F39" s="539" t="s">
        <v>126</v>
      </c>
      <c r="G39" s="293" t="s">
        <v>48</v>
      </c>
      <c r="H39" s="298" t="s">
        <v>48</v>
      </c>
      <c r="I39" s="315" t="s">
        <v>288</v>
      </c>
    </row>
    <row r="40" spans="2:9" ht="18" customHeight="1" x14ac:dyDescent="0.25">
      <c r="B40" s="312" t="s">
        <v>204</v>
      </c>
      <c r="C40" s="538"/>
      <c r="D40" s="525" t="s">
        <v>126</v>
      </c>
      <c r="E40" s="525"/>
      <c r="F40" s="539"/>
      <c r="G40" s="293" t="s">
        <v>48</v>
      </c>
      <c r="H40" s="298" t="s">
        <v>48</v>
      </c>
      <c r="I40" s="315" t="s">
        <v>287</v>
      </c>
    </row>
    <row r="41" spans="2:9" ht="18" customHeight="1" x14ac:dyDescent="0.25">
      <c r="B41" s="293" t="s">
        <v>146</v>
      </c>
      <c r="C41" s="525" t="s">
        <v>126</v>
      </c>
      <c r="D41" s="529"/>
      <c r="E41" s="529"/>
      <c r="F41" s="540"/>
      <c r="G41" s="293" t="s">
        <v>157</v>
      </c>
      <c r="H41" s="298" t="s">
        <v>194</v>
      </c>
      <c r="I41" s="315" t="s">
        <v>206</v>
      </c>
    </row>
    <row r="42" spans="2:9" ht="18" customHeight="1" x14ac:dyDescent="0.25">
      <c r="B42" s="311" t="s">
        <v>147</v>
      </c>
      <c r="C42" s="535" t="s">
        <v>126</v>
      </c>
      <c r="D42" s="536"/>
      <c r="E42" s="536"/>
      <c r="F42" s="537"/>
      <c r="G42" s="293" t="s">
        <v>157</v>
      </c>
      <c r="H42" s="298" t="s">
        <v>195</v>
      </c>
      <c r="I42" s="315" t="s">
        <v>207</v>
      </c>
    </row>
    <row r="43" spans="2:9" ht="18" customHeight="1" x14ac:dyDescent="0.25">
      <c r="B43" s="312" t="s">
        <v>119</v>
      </c>
      <c r="C43" s="538"/>
      <c r="D43" s="525"/>
      <c r="E43" s="525"/>
      <c r="F43" s="539" t="s">
        <v>126</v>
      </c>
      <c r="G43" s="293" t="s">
        <v>48</v>
      </c>
      <c r="H43" s="298" t="s">
        <v>48</v>
      </c>
      <c r="I43" s="315" t="s">
        <v>214</v>
      </c>
    </row>
    <row r="44" spans="2:9" ht="18" customHeight="1" x14ac:dyDescent="0.25">
      <c r="B44" s="311" t="s">
        <v>132</v>
      </c>
      <c r="C44" s="535" t="s">
        <v>126</v>
      </c>
      <c r="D44" s="536"/>
      <c r="E44" s="536"/>
      <c r="F44" s="537"/>
      <c r="G44" s="293" t="s">
        <v>158</v>
      </c>
      <c r="H44" s="298" t="s">
        <v>175</v>
      </c>
      <c r="I44" s="315" t="s">
        <v>48</v>
      </c>
    </row>
    <row r="45" spans="2:9" ht="18" customHeight="1" x14ac:dyDescent="0.25">
      <c r="B45" s="311" t="s">
        <v>144</v>
      </c>
      <c r="C45" s="535" t="s">
        <v>126</v>
      </c>
      <c r="D45" s="536"/>
      <c r="E45" s="536"/>
      <c r="F45" s="537"/>
      <c r="G45" s="293" t="s">
        <v>48</v>
      </c>
      <c r="H45" s="298" t="s">
        <v>48</v>
      </c>
      <c r="I45" s="315" t="s">
        <v>48</v>
      </c>
    </row>
    <row r="46" spans="2:9" ht="18" customHeight="1" x14ac:dyDescent="0.25">
      <c r="B46" s="312" t="s">
        <v>120</v>
      </c>
      <c r="C46" s="538"/>
      <c r="D46" s="525"/>
      <c r="E46" s="525"/>
      <c r="F46" s="539" t="s">
        <v>126</v>
      </c>
      <c r="G46" s="293" t="s">
        <v>48</v>
      </c>
      <c r="H46" s="298" t="s">
        <v>48</v>
      </c>
      <c r="I46" s="315" t="s">
        <v>739</v>
      </c>
    </row>
    <row r="47" spans="2:9" ht="18" customHeight="1" x14ac:dyDescent="0.25">
      <c r="B47" s="311" t="s">
        <v>137</v>
      </c>
      <c r="C47" s="535" t="s">
        <v>126</v>
      </c>
      <c r="D47" s="536"/>
      <c r="E47" s="536"/>
      <c r="F47" s="537"/>
      <c r="G47" s="293" t="s">
        <v>164</v>
      </c>
      <c r="H47" s="298" t="s">
        <v>179</v>
      </c>
      <c r="I47" s="315" t="s">
        <v>48</v>
      </c>
    </row>
    <row r="48" spans="2:9" ht="18" customHeight="1" x14ac:dyDescent="0.25">
      <c r="B48" s="311" t="s">
        <v>133</v>
      </c>
      <c r="C48" s="535" t="s">
        <v>126</v>
      </c>
      <c r="D48" s="536"/>
      <c r="E48" s="536"/>
      <c r="F48" s="537"/>
      <c r="G48" s="293" t="s">
        <v>159</v>
      </c>
      <c r="H48" s="298" t="s">
        <v>176</v>
      </c>
      <c r="I48" s="315" t="s">
        <v>48</v>
      </c>
    </row>
    <row r="49" spans="2:9" ht="18" customHeight="1" x14ac:dyDescent="0.25">
      <c r="B49" s="311" t="s">
        <v>139</v>
      </c>
      <c r="C49" s="535" t="s">
        <v>126</v>
      </c>
      <c r="D49" s="536"/>
      <c r="E49" s="536"/>
      <c r="F49" s="537"/>
      <c r="G49" s="293" t="s">
        <v>166</v>
      </c>
      <c r="H49" s="298" t="s">
        <v>181</v>
      </c>
      <c r="I49" s="315" t="s">
        <v>48</v>
      </c>
    </row>
    <row r="50" spans="2:9" ht="18" customHeight="1" x14ac:dyDescent="0.25">
      <c r="B50" s="311" t="s">
        <v>148</v>
      </c>
      <c r="C50" s="535" t="s">
        <v>126</v>
      </c>
      <c r="D50" s="536"/>
      <c r="E50" s="536"/>
      <c r="F50" s="537"/>
      <c r="G50" s="293" t="s">
        <v>170</v>
      </c>
      <c r="H50" s="298" t="s">
        <v>186</v>
      </c>
      <c r="I50" s="315" t="s">
        <v>185</v>
      </c>
    </row>
    <row r="51" spans="2:9" ht="18" customHeight="1" x14ac:dyDescent="0.25">
      <c r="B51" s="311" t="s">
        <v>134</v>
      </c>
      <c r="C51" s="535" t="s">
        <v>126</v>
      </c>
      <c r="D51" s="536"/>
      <c r="E51" s="536"/>
      <c r="F51" s="537"/>
      <c r="G51" s="293" t="s">
        <v>158</v>
      </c>
      <c r="H51" s="298" t="s">
        <v>177</v>
      </c>
      <c r="I51" s="315" t="s">
        <v>48</v>
      </c>
    </row>
    <row r="52" spans="2:9" ht="18" customHeight="1" x14ac:dyDescent="0.25">
      <c r="B52" s="312" t="s">
        <v>737</v>
      </c>
      <c r="C52" s="538"/>
      <c r="D52" s="525"/>
      <c r="E52" s="525"/>
      <c r="F52" s="539" t="s">
        <v>126</v>
      </c>
      <c r="G52" s="293" t="s">
        <v>48</v>
      </c>
      <c r="H52" s="298" t="s">
        <v>48</v>
      </c>
      <c r="I52" s="315" t="s">
        <v>738</v>
      </c>
    </row>
    <row r="53" spans="2:9" ht="18" customHeight="1" x14ac:dyDescent="0.25">
      <c r="B53" s="311" t="s">
        <v>39</v>
      </c>
      <c r="C53" s="535" t="s">
        <v>126</v>
      </c>
      <c r="D53" s="536"/>
      <c r="E53" s="536"/>
      <c r="F53" s="537"/>
      <c r="G53" s="293" t="s">
        <v>160</v>
      </c>
      <c r="H53" s="298" t="s">
        <v>193</v>
      </c>
      <c r="I53" s="315" t="s">
        <v>208</v>
      </c>
    </row>
    <row r="54" spans="2:9" ht="18" customHeight="1" x14ac:dyDescent="0.25">
      <c r="B54" s="311" t="s">
        <v>135</v>
      </c>
      <c r="C54" s="535" t="s">
        <v>126</v>
      </c>
      <c r="D54" s="536"/>
      <c r="E54" s="536"/>
      <c r="F54" s="537"/>
      <c r="G54" s="293" t="s">
        <v>158</v>
      </c>
      <c r="H54" s="298" t="s">
        <v>178</v>
      </c>
      <c r="I54" s="315" t="s">
        <v>48</v>
      </c>
    </row>
    <row r="55" spans="2:9" ht="18" customHeight="1" x14ac:dyDescent="0.25">
      <c r="B55" s="311" t="s">
        <v>150</v>
      </c>
      <c r="C55" s="535" t="s">
        <v>126</v>
      </c>
      <c r="D55" s="536"/>
      <c r="E55" s="536"/>
      <c r="F55" s="537"/>
      <c r="G55" s="293" t="s">
        <v>161</v>
      </c>
      <c r="H55" s="298" t="s">
        <v>192</v>
      </c>
      <c r="I55" s="315" t="s">
        <v>285</v>
      </c>
    </row>
    <row r="56" spans="2:9" ht="18" customHeight="1" x14ac:dyDescent="0.25">
      <c r="B56" s="311" t="s">
        <v>145</v>
      </c>
      <c r="C56" s="535" t="s">
        <v>126</v>
      </c>
      <c r="D56" s="536"/>
      <c r="E56" s="536"/>
      <c r="F56" s="537"/>
      <c r="G56" s="293" t="s">
        <v>162</v>
      </c>
      <c r="H56" s="298" t="s">
        <v>184</v>
      </c>
      <c r="I56" s="315" t="s">
        <v>48</v>
      </c>
    </row>
    <row r="57" spans="2:9" ht="18" customHeight="1" x14ac:dyDescent="0.25">
      <c r="B57" s="311" t="s">
        <v>151</v>
      </c>
      <c r="C57" s="535" t="s">
        <v>126</v>
      </c>
      <c r="D57" s="536"/>
      <c r="E57" s="536"/>
      <c r="F57" s="537"/>
      <c r="G57" s="293" t="s">
        <v>162</v>
      </c>
      <c r="H57" s="298" t="s">
        <v>191</v>
      </c>
      <c r="I57" s="315" t="s">
        <v>209</v>
      </c>
    </row>
    <row r="58" spans="2:9" ht="18" customHeight="1" x14ac:dyDescent="0.25">
      <c r="B58" s="313" t="s">
        <v>152</v>
      </c>
      <c r="C58" s="541" t="s">
        <v>126</v>
      </c>
      <c r="D58" s="542"/>
      <c r="E58" s="542"/>
      <c r="F58" s="543"/>
      <c r="G58" s="300" t="s">
        <v>156</v>
      </c>
      <c r="H58" s="304" t="s">
        <v>190</v>
      </c>
      <c r="I58" s="316" t="s">
        <v>286</v>
      </c>
    </row>
    <row r="59" spans="2:9" ht="18" customHeight="1" x14ac:dyDescent="0.25"/>
  </sheetData>
  <sortState ref="B79:L115">
    <sortCondition ref="B2:B38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1:F16"/>
  <sheetViews>
    <sheetView showGridLines="0" zoomScale="80" zoomScaleNormal="80" workbookViewId="0"/>
  </sheetViews>
  <sheetFormatPr defaultRowHeight="15" x14ac:dyDescent="0.25"/>
  <cols>
    <col min="1" max="1" width="3.42578125" customWidth="1"/>
    <col min="2" max="2" width="18.7109375" style="3" customWidth="1"/>
    <col min="3" max="3" width="38.7109375" style="3" bestFit="1" customWidth="1"/>
    <col min="4" max="4" width="15.140625" style="1" bestFit="1" customWidth="1"/>
    <col min="5" max="5" width="38.5703125" style="3" customWidth="1"/>
    <col min="6" max="6" width="3.42578125" customWidth="1"/>
  </cols>
  <sheetData>
    <row r="1" spans="2:6" ht="18" customHeight="1" x14ac:dyDescent="0.25">
      <c r="B1" s="22"/>
      <c r="C1" s="23"/>
      <c r="D1"/>
      <c r="E1"/>
      <c r="F1" s="1"/>
    </row>
    <row r="2" spans="2:6" ht="60" customHeight="1" x14ac:dyDescent="0.25">
      <c r="B2" s="164" t="s">
        <v>705</v>
      </c>
      <c r="C2" s="58"/>
      <c r="D2" s="50"/>
      <c r="E2" s="59"/>
    </row>
    <row r="3" spans="2:6" ht="18" customHeight="1" x14ac:dyDescent="0.25">
      <c r="B3" s="60"/>
      <c r="C3" s="101" t="s">
        <v>706</v>
      </c>
      <c r="D3" s="102" t="s">
        <v>78</v>
      </c>
      <c r="E3" s="103" t="s">
        <v>273</v>
      </c>
    </row>
    <row r="4" spans="2:6" ht="18" customHeight="1" x14ac:dyDescent="0.25">
      <c r="B4" s="117" t="s">
        <v>268</v>
      </c>
      <c r="C4" s="94" t="s">
        <v>270</v>
      </c>
      <c r="D4" s="95"/>
      <c r="E4" s="96" t="s">
        <v>725</v>
      </c>
    </row>
    <row r="5" spans="2:6" ht="18" customHeight="1" x14ac:dyDescent="0.25">
      <c r="B5" s="118" t="s">
        <v>449</v>
      </c>
      <c r="C5" s="86" t="s">
        <v>284</v>
      </c>
      <c r="D5" s="87" t="s">
        <v>47</v>
      </c>
      <c r="E5" s="88" t="s">
        <v>0</v>
      </c>
    </row>
    <row r="6" spans="2:6" ht="18" customHeight="1" x14ac:dyDescent="0.25">
      <c r="B6" s="118" t="s">
        <v>269</v>
      </c>
      <c r="C6" s="86" t="s">
        <v>284</v>
      </c>
      <c r="D6" s="87" t="s">
        <v>47</v>
      </c>
      <c r="E6" s="88" t="s">
        <v>729</v>
      </c>
    </row>
    <row r="7" spans="2:6" ht="18" customHeight="1" x14ac:dyDescent="0.25">
      <c r="B7" s="118" t="s">
        <v>450</v>
      </c>
      <c r="C7" s="89" t="s">
        <v>48</v>
      </c>
      <c r="D7" s="90"/>
      <c r="E7" s="88" t="s">
        <v>722</v>
      </c>
    </row>
    <row r="8" spans="2:6" ht="18" customHeight="1" x14ac:dyDescent="0.25">
      <c r="B8" s="119" t="s">
        <v>451</v>
      </c>
      <c r="C8" s="91" t="s">
        <v>728</v>
      </c>
      <c r="D8" s="92"/>
      <c r="E8" s="93"/>
    </row>
    <row r="9" spans="2:6" ht="18" customHeight="1" x14ac:dyDescent="0.25">
      <c r="B9" s="36"/>
    </row>
    <row r="10" spans="2:6" ht="60" customHeight="1" x14ac:dyDescent="0.25">
      <c r="B10" s="164" t="s">
        <v>267</v>
      </c>
      <c r="C10" s="58"/>
      <c r="D10" s="50"/>
      <c r="E10" s="59"/>
    </row>
    <row r="11" spans="2:6" ht="18" customHeight="1" x14ac:dyDescent="0.25">
      <c r="B11" s="60"/>
      <c r="C11" s="101"/>
      <c r="D11" s="102" t="s">
        <v>78</v>
      </c>
      <c r="E11" s="103" t="s">
        <v>273</v>
      </c>
    </row>
    <row r="12" spans="2:6" ht="18" customHeight="1" x14ac:dyDescent="0.25">
      <c r="B12" s="117" t="s">
        <v>268</v>
      </c>
      <c r="C12" s="94" t="s">
        <v>135</v>
      </c>
      <c r="D12" s="95"/>
      <c r="E12" s="96" t="s">
        <v>148</v>
      </c>
    </row>
    <row r="13" spans="2:6" ht="18" customHeight="1" x14ac:dyDescent="0.25">
      <c r="B13" s="118" t="s">
        <v>449</v>
      </c>
      <c r="C13" s="86" t="s">
        <v>282</v>
      </c>
      <c r="D13" s="87" t="s">
        <v>283</v>
      </c>
      <c r="E13" s="88" t="s">
        <v>45</v>
      </c>
    </row>
    <row r="14" spans="2:6" ht="18" customHeight="1" x14ac:dyDescent="0.25">
      <c r="B14" s="118" t="s">
        <v>269</v>
      </c>
      <c r="C14" s="86" t="s">
        <v>282</v>
      </c>
      <c r="D14" s="87" t="s">
        <v>283</v>
      </c>
      <c r="E14" s="88" t="s">
        <v>272</v>
      </c>
    </row>
    <row r="15" spans="2:6" ht="18" customHeight="1" x14ac:dyDescent="0.25">
      <c r="B15" s="118" t="s">
        <v>450</v>
      </c>
      <c r="C15" s="89" t="s">
        <v>48</v>
      </c>
      <c r="D15" s="90"/>
      <c r="E15" s="88" t="s">
        <v>723</v>
      </c>
    </row>
    <row r="16" spans="2:6" ht="18" customHeight="1" x14ac:dyDescent="0.25">
      <c r="B16" s="119" t="s">
        <v>451</v>
      </c>
      <c r="C16" s="91" t="s">
        <v>271</v>
      </c>
      <c r="D16" s="92"/>
      <c r="E16" s="93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H76"/>
  <sheetViews>
    <sheetView showGridLines="0" topLeftCell="A35" zoomScale="80" zoomScaleNormal="80" workbookViewId="0"/>
  </sheetViews>
  <sheetFormatPr defaultRowHeight="15" x14ac:dyDescent="0.25"/>
  <cols>
    <col min="1" max="1" width="3.42578125" customWidth="1"/>
    <col min="2" max="2" width="8.5703125" customWidth="1"/>
    <col min="3" max="3" width="34.85546875" customWidth="1"/>
    <col min="4" max="4" width="14.28515625" customWidth="1"/>
    <col min="5" max="5" width="11.42578125" customWidth="1"/>
    <col min="6" max="6" width="13.5703125" customWidth="1"/>
    <col min="7" max="7" width="3.42578125" customWidth="1"/>
  </cols>
  <sheetData>
    <row r="1" spans="1:6" ht="18" customHeight="1" x14ac:dyDescent="0.25">
      <c r="A1" t="s">
        <v>328</v>
      </c>
    </row>
    <row r="2" spans="1:6" ht="60" customHeight="1" x14ac:dyDescent="0.25">
      <c r="B2" s="164" t="s">
        <v>507</v>
      </c>
      <c r="C2" s="50"/>
      <c r="D2" s="50"/>
      <c r="E2" s="50"/>
      <c r="F2" s="51"/>
    </row>
    <row r="3" spans="1:6" ht="36" customHeight="1" x14ac:dyDescent="0.25">
      <c r="B3" s="104" t="s">
        <v>432</v>
      </c>
      <c r="C3" s="106" t="s">
        <v>415</v>
      </c>
      <c r="D3" s="106" t="s">
        <v>111</v>
      </c>
      <c r="E3" s="106" t="s">
        <v>69</v>
      </c>
      <c r="F3" s="107" t="s">
        <v>81</v>
      </c>
    </row>
    <row r="4" spans="1:6" ht="18" customHeight="1" x14ac:dyDescent="0.25">
      <c r="B4" s="110">
        <v>1</v>
      </c>
      <c r="C4" s="122" t="s">
        <v>376</v>
      </c>
      <c r="D4" s="123" t="s">
        <v>82</v>
      </c>
      <c r="E4" s="124" t="s">
        <v>62</v>
      </c>
      <c r="F4" s="142">
        <v>10</v>
      </c>
    </row>
    <row r="5" spans="1:6" ht="18" customHeight="1" x14ac:dyDescent="0.25">
      <c r="B5" s="113">
        <v>2</v>
      </c>
      <c r="C5" s="125" t="s">
        <v>399</v>
      </c>
      <c r="D5" s="129" t="s">
        <v>82</v>
      </c>
      <c r="E5" s="126" t="s">
        <v>62</v>
      </c>
      <c r="F5" s="143">
        <v>10</v>
      </c>
    </row>
    <row r="6" spans="1:6" ht="18" customHeight="1" x14ac:dyDescent="0.25">
      <c r="B6" s="113">
        <v>3</v>
      </c>
      <c r="C6" s="114" t="s">
        <v>431</v>
      </c>
      <c r="D6" s="109" t="s">
        <v>82</v>
      </c>
      <c r="E6" s="115"/>
      <c r="F6" s="136">
        <v>10</v>
      </c>
    </row>
    <row r="7" spans="1:6" ht="18" customHeight="1" x14ac:dyDescent="0.25">
      <c r="B7" s="113">
        <v>4</v>
      </c>
      <c r="C7" s="125" t="s">
        <v>379</v>
      </c>
      <c r="D7" s="129" t="s">
        <v>82</v>
      </c>
      <c r="E7" s="126" t="s">
        <v>62</v>
      </c>
      <c r="F7" s="143">
        <v>10</v>
      </c>
    </row>
    <row r="8" spans="1:6" ht="18" customHeight="1" x14ac:dyDescent="0.25">
      <c r="B8" s="113">
        <v>5</v>
      </c>
      <c r="C8" s="125" t="s">
        <v>400</v>
      </c>
      <c r="D8" s="129" t="s">
        <v>82</v>
      </c>
      <c r="E8" s="126" t="s">
        <v>62</v>
      </c>
      <c r="F8" s="143">
        <v>10</v>
      </c>
    </row>
    <row r="9" spans="1:6" ht="18" customHeight="1" x14ac:dyDescent="0.25">
      <c r="B9" s="113">
        <v>6</v>
      </c>
      <c r="C9" s="125" t="s">
        <v>385</v>
      </c>
      <c r="D9" s="129" t="s">
        <v>82</v>
      </c>
      <c r="E9" s="126" t="s">
        <v>62</v>
      </c>
      <c r="F9" s="143">
        <v>10</v>
      </c>
    </row>
    <row r="10" spans="1:6" ht="18" customHeight="1" x14ac:dyDescent="0.25">
      <c r="B10" s="113">
        <v>7</v>
      </c>
      <c r="C10" s="125" t="s">
        <v>389</v>
      </c>
      <c r="D10" s="129" t="s">
        <v>82</v>
      </c>
      <c r="E10" s="126" t="s">
        <v>62</v>
      </c>
      <c r="F10" s="143">
        <v>10</v>
      </c>
    </row>
    <row r="11" spans="1:6" ht="18" customHeight="1" x14ac:dyDescent="0.25">
      <c r="B11" s="113">
        <v>8</v>
      </c>
      <c r="C11" s="125" t="s">
        <v>390</v>
      </c>
      <c r="D11" s="129" t="s">
        <v>82</v>
      </c>
      <c r="E11" s="126" t="s">
        <v>62</v>
      </c>
      <c r="F11" s="143">
        <v>10</v>
      </c>
    </row>
    <row r="12" spans="1:6" ht="18" customHeight="1" x14ac:dyDescent="0.25">
      <c r="B12" s="113">
        <v>9</v>
      </c>
      <c r="C12" s="125" t="s">
        <v>401</v>
      </c>
      <c r="D12" s="129" t="s">
        <v>82</v>
      </c>
      <c r="E12" s="126" t="s">
        <v>62</v>
      </c>
      <c r="F12" s="143">
        <v>10</v>
      </c>
    </row>
    <row r="13" spans="1:6" ht="18" customHeight="1" x14ac:dyDescent="0.25">
      <c r="B13" s="113">
        <v>10</v>
      </c>
      <c r="C13" s="125" t="s">
        <v>391</v>
      </c>
      <c r="D13" s="129" t="s">
        <v>82</v>
      </c>
      <c r="E13" s="126" t="s">
        <v>62</v>
      </c>
      <c r="F13" s="143">
        <v>10</v>
      </c>
    </row>
    <row r="14" spans="1:6" ht="18" customHeight="1" x14ac:dyDescent="0.25">
      <c r="B14" s="113">
        <v>11</v>
      </c>
      <c r="C14" s="125" t="s">
        <v>394</v>
      </c>
      <c r="D14" s="129" t="s">
        <v>82</v>
      </c>
      <c r="E14" s="126" t="s">
        <v>62</v>
      </c>
      <c r="F14" s="143">
        <v>10</v>
      </c>
    </row>
    <row r="15" spans="1:6" ht="18" customHeight="1" x14ac:dyDescent="0.25">
      <c r="B15" s="113">
        <v>12</v>
      </c>
      <c r="C15" s="125" t="s">
        <v>407</v>
      </c>
      <c r="D15" s="129" t="s">
        <v>82</v>
      </c>
      <c r="E15" s="126" t="s">
        <v>62</v>
      </c>
      <c r="F15" s="143">
        <v>10</v>
      </c>
    </row>
    <row r="16" spans="1:6" ht="18" customHeight="1" x14ac:dyDescent="0.25">
      <c r="B16" s="116">
        <v>13</v>
      </c>
      <c r="C16" s="127" t="s">
        <v>374</v>
      </c>
      <c r="D16" s="130" t="s">
        <v>82</v>
      </c>
      <c r="E16" s="128" t="s">
        <v>62</v>
      </c>
      <c r="F16" s="153">
        <v>10</v>
      </c>
    </row>
    <row r="17" spans="2:8" ht="18" customHeight="1" x14ac:dyDescent="0.25"/>
    <row r="18" spans="2:8" ht="60" customHeight="1" x14ac:dyDescent="0.25">
      <c r="B18" s="164" t="s">
        <v>508</v>
      </c>
      <c r="C18" s="50"/>
      <c r="D18" s="50"/>
      <c r="E18" s="50"/>
      <c r="F18" s="51"/>
    </row>
    <row r="19" spans="2:8" ht="36" customHeight="1" x14ac:dyDescent="0.25">
      <c r="B19" s="104" t="s">
        <v>417</v>
      </c>
      <c r="C19" s="106" t="s">
        <v>415</v>
      </c>
      <c r="D19" s="106" t="s">
        <v>111</v>
      </c>
      <c r="E19" s="106" t="s">
        <v>69</v>
      </c>
      <c r="F19" s="105" t="s">
        <v>81</v>
      </c>
    </row>
    <row r="20" spans="2:8" ht="18" customHeight="1" x14ac:dyDescent="0.25">
      <c r="B20" s="110">
        <v>1</v>
      </c>
      <c r="C20" s="122" t="s">
        <v>358</v>
      </c>
      <c r="D20" s="123" t="s">
        <v>83</v>
      </c>
      <c r="E20" s="124" t="s">
        <v>62</v>
      </c>
      <c r="F20" s="142">
        <v>50</v>
      </c>
    </row>
    <row r="21" spans="2:8" ht="18" customHeight="1" x14ac:dyDescent="0.25">
      <c r="B21" s="110">
        <v>2</v>
      </c>
      <c r="C21" s="122" t="s">
        <v>357</v>
      </c>
      <c r="D21" s="123" t="s">
        <v>83</v>
      </c>
      <c r="E21" s="124" t="s">
        <v>62</v>
      </c>
      <c r="F21" s="142">
        <v>50</v>
      </c>
    </row>
    <row r="22" spans="2:8" ht="18" customHeight="1" x14ac:dyDescent="0.25">
      <c r="B22" s="110">
        <v>3</v>
      </c>
      <c r="C22" s="122" t="s">
        <v>362</v>
      </c>
      <c r="D22" s="123" t="s">
        <v>83</v>
      </c>
      <c r="E22" s="124" t="s">
        <v>62</v>
      </c>
      <c r="F22" s="142">
        <v>50</v>
      </c>
    </row>
    <row r="23" spans="2:8" ht="18" customHeight="1" x14ac:dyDescent="0.25">
      <c r="B23" s="110">
        <v>4</v>
      </c>
      <c r="C23" s="122" t="s">
        <v>364</v>
      </c>
      <c r="D23" s="123" t="s">
        <v>83</v>
      </c>
      <c r="E23" s="124" t="s">
        <v>62</v>
      </c>
      <c r="F23" s="142">
        <v>50</v>
      </c>
    </row>
    <row r="24" spans="2:8" ht="18" customHeight="1" x14ac:dyDescent="0.25">
      <c r="B24" s="110">
        <v>5</v>
      </c>
      <c r="C24" s="122" t="s">
        <v>387</v>
      </c>
      <c r="D24" s="123" t="s">
        <v>83</v>
      </c>
      <c r="E24" s="124" t="s">
        <v>62</v>
      </c>
      <c r="F24" s="142">
        <v>50</v>
      </c>
    </row>
    <row r="25" spans="2:8" ht="18" customHeight="1" x14ac:dyDescent="0.25">
      <c r="B25" s="110">
        <v>6</v>
      </c>
      <c r="C25" s="122" t="s">
        <v>349</v>
      </c>
      <c r="D25" s="123" t="s">
        <v>83</v>
      </c>
      <c r="E25" s="124" t="s">
        <v>62</v>
      </c>
      <c r="F25" s="142">
        <v>50</v>
      </c>
    </row>
    <row r="26" spans="2:8" ht="18" customHeight="1" x14ac:dyDescent="0.25">
      <c r="B26" s="110">
        <v>7</v>
      </c>
      <c r="C26" s="122" t="s">
        <v>392</v>
      </c>
      <c r="D26" s="123" t="s">
        <v>83</v>
      </c>
      <c r="E26" s="124" t="s">
        <v>62</v>
      </c>
      <c r="F26" s="142">
        <v>50</v>
      </c>
    </row>
    <row r="27" spans="2:8" ht="18" customHeight="1" x14ac:dyDescent="0.25">
      <c r="B27" s="110">
        <v>8</v>
      </c>
      <c r="C27" s="122" t="s">
        <v>393</v>
      </c>
      <c r="D27" s="123" t="s">
        <v>83</v>
      </c>
      <c r="E27" s="124" t="s">
        <v>62</v>
      </c>
      <c r="F27" s="142">
        <v>50</v>
      </c>
      <c r="H27" s="49"/>
    </row>
    <row r="28" spans="2:8" ht="18" customHeight="1" x14ac:dyDescent="0.25">
      <c r="B28" s="110">
        <v>9</v>
      </c>
      <c r="C28" s="122" t="s">
        <v>396</v>
      </c>
      <c r="D28" s="123" t="s">
        <v>83</v>
      </c>
      <c r="E28" s="124" t="s">
        <v>62</v>
      </c>
      <c r="F28" s="142">
        <v>50</v>
      </c>
      <c r="H28" s="49"/>
    </row>
    <row r="29" spans="2:8" ht="18" customHeight="1" x14ac:dyDescent="0.25">
      <c r="B29" s="110">
        <v>10</v>
      </c>
      <c r="C29" s="122" t="s">
        <v>402</v>
      </c>
      <c r="D29" s="123" t="s">
        <v>83</v>
      </c>
      <c r="E29" s="124" t="s">
        <v>62</v>
      </c>
      <c r="F29" s="142">
        <v>50</v>
      </c>
      <c r="H29" s="49"/>
    </row>
    <row r="30" spans="2:8" ht="18" customHeight="1" x14ac:dyDescent="0.25">
      <c r="B30" s="110">
        <v>11</v>
      </c>
      <c r="C30" s="122" t="s">
        <v>345</v>
      </c>
      <c r="D30" s="123" t="s">
        <v>83</v>
      </c>
      <c r="E30" s="124" t="s">
        <v>62</v>
      </c>
      <c r="F30" s="142">
        <v>50</v>
      </c>
      <c r="H30" s="49"/>
    </row>
    <row r="31" spans="2:8" ht="18" customHeight="1" x14ac:dyDescent="0.25">
      <c r="H31" s="49"/>
    </row>
    <row r="32" spans="2:8" ht="60" customHeight="1" x14ac:dyDescent="0.25">
      <c r="B32" s="164" t="s">
        <v>509</v>
      </c>
      <c r="C32" s="50"/>
      <c r="D32" s="50"/>
      <c r="E32" s="50"/>
      <c r="F32" s="51"/>
    </row>
    <row r="33" spans="2:6" ht="36" customHeight="1" x14ac:dyDescent="0.25">
      <c r="B33" s="104" t="s">
        <v>426</v>
      </c>
      <c r="C33" s="106" t="s">
        <v>415</v>
      </c>
      <c r="D33" s="106" t="s">
        <v>111</v>
      </c>
      <c r="E33" s="106" t="s">
        <v>69</v>
      </c>
      <c r="F33" s="105" t="s">
        <v>81</v>
      </c>
    </row>
    <row r="34" spans="2:6" ht="18" customHeight="1" x14ac:dyDescent="0.25">
      <c r="B34" s="110">
        <v>1</v>
      </c>
      <c r="C34" s="122" t="s">
        <v>347</v>
      </c>
      <c r="D34" s="123" t="s">
        <v>83</v>
      </c>
      <c r="E34" s="124" t="s">
        <v>62</v>
      </c>
      <c r="F34" s="142">
        <v>100</v>
      </c>
    </row>
    <row r="35" spans="2:6" ht="18" customHeight="1" x14ac:dyDescent="0.25">
      <c r="B35" s="110">
        <v>2</v>
      </c>
      <c r="C35" s="122" t="s">
        <v>360</v>
      </c>
      <c r="D35" s="123" t="s">
        <v>83</v>
      </c>
      <c r="E35" s="124" t="s">
        <v>62</v>
      </c>
      <c r="F35" s="142">
        <v>100</v>
      </c>
    </row>
    <row r="36" spans="2:6" ht="18" customHeight="1" x14ac:dyDescent="0.25">
      <c r="B36" s="110">
        <v>3</v>
      </c>
      <c r="C36" s="111" t="s">
        <v>458</v>
      </c>
      <c r="D36" s="108" t="s">
        <v>83</v>
      </c>
      <c r="E36" s="112"/>
      <c r="F36" s="135">
        <v>2250</v>
      </c>
    </row>
    <row r="37" spans="2:6" ht="18" customHeight="1" x14ac:dyDescent="0.25">
      <c r="B37" s="110">
        <v>4</v>
      </c>
      <c r="C37" s="122" t="s">
        <v>381</v>
      </c>
      <c r="D37" s="123" t="s">
        <v>83</v>
      </c>
      <c r="E37" s="124" t="s">
        <v>62</v>
      </c>
      <c r="F37" s="142">
        <v>100</v>
      </c>
    </row>
    <row r="38" spans="2:6" ht="18" customHeight="1" x14ac:dyDescent="0.25">
      <c r="B38" s="110">
        <v>5</v>
      </c>
      <c r="C38" s="122" t="s">
        <v>382</v>
      </c>
      <c r="D38" s="123" t="s">
        <v>83</v>
      </c>
      <c r="E38" s="124" t="s">
        <v>62</v>
      </c>
      <c r="F38" s="142">
        <v>100</v>
      </c>
    </row>
    <row r="39" spans="2:6" ht="18" customHeight="1" x14ac:dyDescent="0.25">
      <c r="B39" s="110">
        <v>6</v>
      </c>
      <c r="C39" s="122" t="s">
        <v>348</v>
      </c>
      <c r="D39" s="123" t="s">
        <v>83</v>
      </c>
      <c r="E39" s="124" t="s">
        <v>62</v>
      </c>
      <c r="F39" s="142">
        <v>100</v>
      </c>
    </row>
    <row r="40" spans="2:6" ht="18" customHeight="1" x14ac:dyDescent="0.25">
      <c r="B40" s="110">
        <v>7</v>
      </c>
      <c r="C40" s="122" t="s">
        <v>356</v>
      </c>
      <c r="D40" s="123" t="s">
        <v>83</v>
      </c>
      <c r="E40" s="124" t="s">
        <v>62</v>
      </c>
      <c r="F40" s="142">
        <v>100</v>
      </c>
    </row>
    <row r="41" spans="2:6" ht="18" customHeight="1" x14ac:dyDescent="0.25">
      <c r="B41" s="110">
        <v>8</v>
      </c>
      <c r="C41" s="122" t="s">
        <v>388</v>
      </c>
      <c r="D41" s="123" t="s">
        <v>83</v>
      </c>
      <c r="E41" s="124" t="s">
        <v>62</v>
      </c>
      <c r="F41" s="142">
        <v>100</v>
      </c>
    </row>
    <row r="42" spans="2:6" ht="18" customHeight="1" x14ac:dyDescent="0.25">
      <c r="B42" s="110">
        <v>9</v>
      </c>
      <c r="C42" s="111" t="s">
        <v>425</v>
      </c>
      <c r="D42" s="108" t="s">
        <v>83</v>
      </c>
      <c r="E42" s="112"/>
      <c r="F42" s="135">
        <v>432</v>
      </c>
    </row>
    <row r="43" spans="2:6" ht="18" customHeight="1" x14ac:dyDescent="0.25">
      <c r="B43" s="110">
        <v>10</v>
      </c>
      <c r="C43" s="122" t="s">
        <v>352</v>
      </c>
      <c r="D43" s="123" t="s">
        <v>83</v>
      </c>
      <c r="E43" s="124" t="s">
        <v>62</v>
      </c>
      <c r="F43" s="142">
        <v>100</v>
      </c>
    </row>
    <row r="44" spans="2:6" ht="18" customHeight="1" x14ac:dyDescent="0.25">
      <c r="B44" s="110">
        <v>11</v>
      </c>
      <c r="C44" s="111" t="s">
        <v>420</v>
      </c>
      <c r="D44" s="108" t="s">
        <v>83</v>
      </c>
      <c r="E44" s="112"/>
      <c r="F44" s="135">
        <v>432</v>
      </c>
    </row>
    <row r="45" spans="2:6" ht="18" customHeight="1" x14ac:dyDescent="0.25">
      <c r="B45" s="110">
        <v>12</v>
      </c>
      <c r="C45" s="111" t="s">
        <v>359</v>
      </c>
      <c r="D45" s="108" t="s">
        <v>83</v>
      </c>
      <c r="E45" s="112"/>
      <c r="F45" s="135">
        <v>432</v>
      </c>
    </row>
    <row r="46" spans="2:6" ht="18" customHeight="1" x14ac:dyDescent="0.25">
      <c r="B46" s="110">
        <v>13</v>
      </c>
      <c r="C46" s="122" t="s">
        <v>354</v>
      </c>
      <c r="D46" s="123" t="s">
        <v>83</v>
      </c>
      <c r="E46" s="124" t="s">
        <v>62</v>
      </c>
      <c r="F46" s="142">
        <v>100</v>
      </c>
    </row>
    <row r="47" spans="2:6" ht="18" customHeight="1" x14ac:dyDescent="0.25">
      <c r="B47" s="110">
        <v>14</v>
      </c>
      <c r="C47" s="122" t="s">
        <v>346</v>
      </c>
      <c r="D47" s="123" t="s">
        <v>83</v>
      </c>
      <c r="E47" s="124" t="s">
        <v>62</v>
      </c>
      <c r="F47" s="142">
        <v>100</v>
      </c>
    </row>
    <row r="48" spans="2:6" ht="18" customHeight="1" x14ac:dyDescent="0.25">
      <c r="B48" s="110">
        <v>15</v>
      </c>
      <c r="C48" s="111" t="s">
        <v>459</v>
      </c>
      <c r="D48" s="108" t="s">
        <v>83</v>
      </c>
      <c r="E48" s="112"/>
      <c r="F48" s="135">
        <v>432</v>
      </c>
    </row>
    <row r="49" spans="2:7" ht="18" customHeight="1" x14ac:dyDescent="0.25"/>
    <row r="50" spans="2:7" ht="60" customHeight="1" x14ac:dyDescent="0.25">
      <c r="B50" s="164" t="s">
        <v>510</v>
      </c>
      <c r="C50" s="50"/>
      <c r="D50" s="50"/>
      <c r="E50" s="50"/>
      <c r="F50" s="51"/>
    </row>
    <row r="51" spans="2:7" ht="36" customHeight="1" x14ac:dyDescent="0.25">
      <c r="B51" s="104" t="s">
        <v>416</v>
      </c>
      <c r="C51" s="106" t="s">
        <v>415</v>
      </c>
      <c r="D51" s="106" t="s">
        <v>111</v>
      </c>
      <c r="E51" s="106" t="s">
        <v>69</v>
      </c>
      <c r="F51" s="105" t="s">
        <v>81</v>
      </c>
    </row>
    <row r="52" spans="2:7" ht="18" customHeight="1" x14ac:dyDescent="0.25">
      <c r="B52" s="110">
        <v>1</v>
      </c>
      <c r="C52" s="122" t="s">
        <v>365</v>
      </c>
      <c r="D52" s="123" t="s">
        <v>84</v>
      </c>
      <c r="E52" s="124" t="s">
        <v>62</v>
      </c>
      <c r="F52" s="142">
        <v>500</v>
      </c>
    </row>
    <row r="53" spans="2:7" ht="18" customHeight="1" x14ac:dyDescent="0.25">
      <c r="B53" s="110">
        <v>2</v>
      </c>
      <c r="C53" s="122" t="s">
        <v>408</v>
      </c>
      <c r="D53" s="123" t="s">
        <v>84</v>
      </c>
      <c r="E53" s="124" t="s">
        <v>62</v>
      </c>
      <c r="F53" s="142">
        <v>500</v>
      </c>
    </row>
    <row r="54" spans="2:7" ht="18" customHeight="1" x14ac:dyDescent="0.25">
      <c r="B54" s="110">
        <v>3</v>
      </c>
      <c r="C54" s="122" t="s">
        <v>378</v>
      </c>
      <c r="D54" s="123" t="s">
        <v>84</v>
      </c>
      <c r="E54" s="124" t="s">
        <v>62</v>
      </c>
      <c r="F54" s="142">
        <v>500</v>
      </c>
    </row>
    <row r="55" spans="2:7" ht="18" customHeight="1" x14ac:dyDescent="0.25">
      <c r="B55" s="110">
        <v>4</v>
      </c>
      <c r="C55" s="111" t="s">
        <v>427</v>
      </c>
      <c r="D55" s="108" t="s">
        <v>84</v>
      </c>
      <c r="E55" s="112"/>
      <c r="F55" s="135">
        <v>2250</v>
      </c>
    </row>
    <row r="56" spans="2:7" ht="18" customHeight="1" x14ac:dyDescent="0.25">
      <c r="B56" s="110">
        <v>4</v>
      </c>
      <c r="C56" s="122" t="s">
        <v>380</v>
      </c>
      <c r="D56" s="123" t="s">
        <v>84</v>
      </c>
      <c r="E56" s="124" t="s">
        <v>62</v>
      </c>
      <c r="F56" s="142">
        <v>500</v>
      </c>
    </row>
    <row r="57" spans="2:7" ht="18" customHeight="1" x14ac:dyDescent="0.25">
      <c r="B57" s="110">
        <v>5</v>
      </c>
      <c r="C57" s="122" t="s">
        <v>350</v>
      </c>
      <c r="D57" s="123" t="s">
        <v>84</v>
      </c>
      <c r="E57" s="124" t="s">
        <v>62</v>
      </c>
      <c r="F57" s="142">
        <v>500</v>
      </c>
    </row>
    <row r="58" spans="2:7" ht="18" customHeight="1" x14ac:dyDescent="0.25">
      <c r="B58" s="110">
        <v>6</v>
      </c>
      <c r="C58" s="122" t="s">
        <v>353</v>
      </c>
      <c r="D58" s="123" t="s">
        <v>84</v>
      </c>
      <c r="E58" s="124" t="s">
        <v>62</v>
      </c>
      <c r="F58" s="142">
        <v>500</v>
      </c>
    </row>
    <row r="59" spans="2:7" ht="18" customHeight="1" x14ac:dyDescent="0.25"/>
    <row r="60" spans="2:7" ht="60" customHeight="1" x14ac:dyDescent="0.25">
      <c r="B60" s="164" t="s">
        <v>511</v>
      </c>
      <c r="C60" s="50"/>
      <c r="D60" s="50"/>
      <c r="E60" s="50"/>
      <c r="F60" s="51"/>
    </row>
    <row r="61" spans="2:7" ht="36" customHeight="1" x14ac:dyDescent="0.25">
      <c r="B61" s="104" t="s">
        <v>418</v>
      </c>
      <c r="C61" s="106" t="s">
        <v>415</v>
      </c>
      <c r="D61" s="106" t="s">
        <v>111</v>
      </c>
      <c r="E61" s="106" t="s">
        <v>69</v>
      </c>
      <c r="F61" s="105" t="s">
        <v>81</v>
      </c>
    </row>
    <row r="62" spans="2:7" ht="18" customHeight="1" x14ac:dyDescent="0.25">
      <c r="B62" s="110">
        <v>1</v>
      </c>
      <c r="C62" s="122" t="s">
        <v>377</v>
      </c>
      <c r="D62" s="123" t="s">
        <v>85</v>
      </c>
      <c r="E62" s="124" t="s">
        <v>62</v>
      </c>
      <c r="F62" s="142">
        <v>1000</v>
      </c>
    </row>
    <row r="63" spans="2:7" ht="18" customHeight="1" x14ac:dyDescent="0.25">
      <c r="B63" s="110">
        <v>2</v>
      </c>
      <c r="C63" s="122" t="s">
        <v>404</v>
      </c>
      <c r="D63" s="123" t="s">
        <v>85</v>
      </c>
      <c r="E63" s="124" t="s">
        <v>62</v>
      </c>
      <c r="F63" s="142">
        <v>1000</v>
      </c>
      <c r="G63" s="13"/>
    </row>
    <row r="64" spans="2:7" ht="18" customHeight="1" x14ac:dyDescent="0.25">
      <c r="B64" s="110">
        <v>3</v>
      </c>
      <c r="C64" s="122" t="s">
        <v>363</v>
      </c>
      <c r="D64" s="123" t="s">
        <v>85</v>
      </c>
      <c r="E64" s="124" t="s">
        <v>62</v>
      </c>
      <c r="F64" s="142">
        <v>1000</v>
      </c>
      <c r="G64" s="13"/>
    </row>
    <row r="65" spans="2:6" ht="18" customHeight="1" x14ac:dyDescent="0.25">
      <c r="B65" s="110">
        <v>4</v>
      </c>
      <c r="C65" s="122" t="s">
        <v>403</v>
      </c>
      <c r="D65" s="123" t="s">
        <v>85</v>
      </c>
      <c r="E65" s="124" t="s">
        <v>62</v>
      </c>
      <c r="F65" s="142">
        <v>1000</v>
      </c>
    </row>
    <row r="66" spans="2:6" ht="18" customHeight="1" x14ac:dyDescent="0.25">
      <c r="B66" s="110">
        <v>5</v>
      </c>
      <c r="C66" s="122" t="s">
        <v>361</v>
      </c>
      <c r="D66" s="123" t="s">
        <v>85</v>
      </c>
      <c r="E66" s="124" t="s">
        <v>62</v>
      </c>
      <c r="F66" s="142">
        <v>1000</v>
      </c>
    </row>
    <row r="67" spans="2:6" ht="18" customHeight="1" x14ac:dyDescent="0.25">
      <c r="B67" s="110">
        <v>6</v>
      </c>
      <c r="C67" s="122" t="s">
        <v>398</v>
      </c>
      <c r="D67" s="123" t="s">
        <v>85</v>
      </c>
      <c r="E67" s="124" t="s">
        <v>62</v>
      </c>
      <c r="F67" s="142">
        <v>1000</v>
      </c>
    </row>
    <row r="68" spans="2:6" ht="18" customHeight="1" x14ac:dyDescent="0.25">
      <c r="B68" s="110">
        <v>7</v>
      </c>
      <c r="C68" s="122" t="s">
        <v>405</v>
      </c>
      <c r="D68" s="123" t="s">
        <v>85</v>
      </c>
      <c r="E68" s="124" t="s">
        <v>62</v>
      </c>
      <c r="F68" s="142">
        <v>1000</v>
      </c>
    </row>
    <row r="69" spans="2:6" ht="18" customHeight="1" x14ac:dyDescent="0.25">
      <c r="B69" s="110">
        <v>10</v>
      </c>
      <c r="C69" s="122" t="s">
        <v>406</v>
      </c>
      <c r="D69" s="123" t="s">
        <v>85</v>
      </c>
      <c r="E69" s="124" t="s">
        <v>62</v>
      </c>
      <c r="F69" s="142">
        <v>1000</v>
      </c>
    </row>
    <row r="70" spans="2:6" ht="18" customHeight="1" x14ac:dyDescent="0.25"/>
    <row r="71" spans="2:6" ht="60" customHeight="1" x14ac:dyDescent="0.25">
      <c r="B71" s="164" t="s">
        <v>512</v>
      </c>
      <c r="C71" s="50"/>
      <c r="D71" s="50"/>
      <c r="E71" s="50"/>
      <c r="F71" s="51"/>
    </row>
    <row r="72" spans="2:6" ht="36" customHeight="1" x14ac:dyDescent="0.25">
      <c r="B72" s="104" t="s">
        <v>419</v>
      </c>
      <c r="C72" s="106" t="s">
        <v>415</v>
      </c>
      <c r="D72" s="106" t="s">
        <v>111</v>
      </c>
      <c r="E72" s="106" t="s">
        <v>69</v>
      </c>
      <c r="F72" s="105" t="s">
        <v>81</v>
      </c>
    </row>
    <row r="73" spans="2:6" ht="18" customHeight="1" x14ac:dyDescent="0.25">
      <c r="B73" s="110">
        <v>1</v>
      </c>
      <c r="C73" s="122" t="s">
        <v>375</v>
      </c>
      <c r="D73" s="123" t="s">
        <v>86</v>
      </c>
      <c r="E73" s="124" t="s">
        <v>62</v>
      </c>
      <c r="F73" s="142">
        <v>5000</v>
      </c>
    </row>
    <row r="74" spans="2:6" ht="18" customHeight="1" x14ac:dyDescent="0.25">
      <c r="B74" s="110">
        <v>2</v>
      </c>
      <c r="C74" s="122" t="s">
        <v>355</v>
      </c>
      <c r="D74" s="123" t="s">
        <v>86</v>
      </c>
      <c r="E74" s="124" t="s">
        <v>62</v>
      </c>
      <c r="F74" s="142">
        <v>5000</v>
      </c>
    </row>
    <row r="75" spans="2:6" ht="18" customHeight="1" x14ac:dyDescent="0.25">
      <c r="B75" s="110">
        <v>3</v>
      </c>
      <c r="C75" s="122" t="s">
        <v>386</v>
      </c>
      <c r="D75" s="123" t="s">
        <v>86</v>
      </c>
      <c r="E75" s="124" t="s">
        <v>62</v>
      </c>
      <c r="F75" s="142">
        <v>5000</v>
      </c>
    </row>
    <row r="76" spans="2:6" ht="18" customHeight="1" x14ac:dyDescent="0.25">
      <c r="B76" s="110">
        <v>4</v>
      </c>
      <c r="C76" s="122" t="s">
        <v>351</v>
      </c>
      <c r="D76" s="123" t="s">
        <v>86</v>
      </c>
      <c r="E76" s="124" t="s">
        <v>62</v>
      </c>
      <c r="F76" s="142">
        <v>5000</v>
      </c>
    </row>
  </sheetData>
  <dataValidations disablePrompts="1" count="1">
    <dataValidation type="list" allowBlank="1" showInputMessage="1" showErrorMessage="1" sqref="D20:D30 D73:D76 D34:D48 D62:D69 D4:D16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Dropdowns!$B$2:$B$8</xm:f>
          </x14:formula1>
          <xm:sqref>D52:D58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79998168889431442"/>
  </sheetPr>
  <dimension ref="B1:V59"/>
  <sheetViews>
    <sheetView showGridLines="0" zoomScale="80" zoomScaleNormal="80" workbookViewId="0">
      <pane ySplit="4" topLeftCell="A38" activePane="bottomLeft" state="frozen"/>
      <selection pane="bottomLeft" activeCell="A38" sqref="A38"/>
    </sheetView>
  </sheetViews>
  <sheetFormatPr defaultRowHeight="15" x14ac:dyDescent="0.25"/>
  <cols>
    <col min="1" max="1" width="3.42578125" customWidth="1"/>
    <col min="2" max="2" width="5.7109375" style="3" customWidth="1"/>
    <col min="3" max="3" width="34.85546875" customWidth="1"/>
    <col min="4" max="4" width="32.85546875" customWidth="1"/>
    <col min="5" max="5" width="14.28515625" customWidth="1"/>
    <col min="6" max="6" width="11.42578125" style="1" customWidth="1"/>
    <col min="7" max="7" width="15.7109375" style="1" customWidth="1"/>
    <col min="8" max="8" width="1.42578125" style="1" customWidth="1"/>
    <col min="9" max="9" width="4.28515625" style="3" customWidth="1"/>
    <col min="10" max="10" width="14.42578125" customWidth="1"/>
    <col min="11" max="11" width="14.28515625" customWidth="1"/>
    <col min="12" max="12" width="15.7109375" customWidth="1"/>
    <col min="13" max="13" width="1.42578125" style="1" customWidth="1"/>
    <col min="14" max="14" width="15.7109375" customWidth="1"/>
    <col min="15" max="15" width="10" customWidth="1"/>
    <col min="16" max="16" width="14.42578125" style="1" customWidth="1"/>
    <col min="17" max="17" width="1.42578125" style="1" customWidth="1"/>
    <col min="18" max="18" width="5.7109375" style="3" customWidth="1"/>
    <col min="19" max="19" width="20" style="2" customWidth="1"/>
    <col min="20" max="20" width="14.28515625" customWidth="1"/>
    <col min="21" max="21" width="15.7109375" customWidth="1"/>
    <col min="22" max="22" width="3.42578125" customWidth="1"/>
  </cols>
  <sheetData>
    <row r="1" spans="2:22" ht="18" customHeight="1" x14ac:dyDescent="0.25">
      <c r="B1"/>
      <c r="C1" s="22"/>
      <c r="D1" s="23"/>
      <c r="F1"/>
      <c r="I1"/>
      <c r="P1"/>
      <c r="R1"/>
      <c r="S1"/>
    </row>
    <row r="2" spans="2:22" s="5" customFormat="1" ht="60" customHeight="1" x14ac:dyDescent="0.25">
      <c r="B2" s="68" t="s">
        <v>0</v>
      </c>
      <c r="C2" s="69"/>
      <c r="D2" s="148" t="s">
        <v>494</v>
      </c>
      <c r="E2" s="120"/>
      <c r="F2" s="71"/>
      <c r="G2" s="141"/>
      <c r="H2" s="137"/>
      <c r="I2" s="611" t="s">
        <v>492</v>
      </c>
      <c r="J2" s="612"/>
      <c r="K2" s="612"/>
      <c r="L2" s="613"/>
      <c r="M2" s="149"/>
      <c r="N2" s="611" t="s">
        <v>8</v>
      </c>
      <c r="O2" s="612"/>
      <c r="P2" s="613"/>
      <c r="Q2" s="149"/>
      <c r="R2" s="614" t="s">
        <v>291</v>
      </c>
      <c r="S2" s="615"/>
      <c r="T2" s="615"/>
      <c r="U2" s="616"/>
    </row>
    <row r="3" spans="2:22" ht="46.5" customHeight="1" x14ac:dyDescent="0.25">
      <c r="B3" s="219"/>
      <c r="C3" s="73"/>
      <c r="D3" s="217" t="s">
        <v>493</v>
      </c>
      <c r="E3" s="106" t="s">
        <v>112</v>
      </c>
      <c r="F3" s="218" t="s">
        <v>69</v>
      </c>
      <c r="G3" s="105" t="s">
        <v>81</v>
      </c>
      <c r="H3" s="152"/>
      <c r="I3" s="219"/>
      <c r="J3" s="106" t="s">
        <v>79</v>
      </c>
      <c r="K3" s="106" t="s">
        <v>112</v>
      </c>
      <c r="L3" s="105" t="s">
        <v>495</v>
      </c>
      <c r="M3" s="152"/>
      <c r="N3" s="104" t="s">
        <v>124</v>
      </c>
      <c r="O3" s="106" t="s">
        <v>682</v>
      </c>
      <c r="P3" s="105" t="s">
        <v>116</v>
      </c>
      <c r="Q3" s="152"/>
      <c r="R3" s="219"/>
      <c r="S3" s="106"/>
      <c r="T3" s="106" t="s">
        <v>112</v>
      </c>
      <c r="U3" s="105" t="s">
        <v>497</v>
      </c>
    </row>
    <row r="4" spans="2:22" s="35" customFormat="1" ht="50.25" x14ac:dyDescent="0.25">
      <c r="B4" s="74" t="s">
        <v>80</v>
      </c>
      <c r="C4" s="75"/>
      <c r="D4" s="75"/>
      <c r="E4" s="75"/>
      <c r="F4" s="169"/>
      <c r="G4" s="134" t="s">
        <v>242</v>
      </c>
      <c r="H4" s="138"/>
      <c r="I4" s="145" t="s">
        <v>115</v>
      </c>
      <c r="J4" s="133" t="s">
        <v>496</v>
      </c>
      <c r="K4" s="132"/>
      <c r="L4" s="134" t="s">
        <v>242</v>
      </c>
      <c r="M4" s="138"/>
      <c r="N4" s="168" t="s">
        <v>242</v>
      </c>
      <c r="O4" s="132" t="s">
        <v>681</v>
      </c>
      <c r="P4" s="134" t="s">
        <v>592</v>
      </c>
      <c r="Q4" s="138"/>
      <c r="R4" s="74" t="s">
        <v>80</v>
      </c>
      <c r="S4" s="34"/>
      <c r="T4" s="132"/>
      <c r="U4" s="134" t="s">
        <v>242</v>
      </c>
    </row>
    <row r="5" spans="2:22" ht="18" customHeight="1" x14ac:dyDescent="0.25">
      <c r="B5" s="581">
        <v>1</v>
      </c>
      <c r="C5" s="583" t="s">
        <v>708</v>
      </c>
      <c r="D5" s="376" t="s">
        <v>569</v>
      </c>
      <c r="E5" s="377" t="s">
        <v>82</v>
      </c>
      <c r="F5" s="380" t="s">
        <v>62</v>
      </c>
      <c r="G5" s="381">
        <v>25</v>
      </c>
      <c r="H5" s="140"/>
      <c r="I5" s="513" t="s">
        <v>126</v>
      </c>
      <c r="J5" s="378">
        <v>3</v>
      </c>
      <c r="K5" s="387" t="str">
        <f>+E5</f>
        <v>Common</v>
      </c>
      <c r="L5" s="384">
        <f>2*G5</f>
        <v>50</v>
      </c>
      <c r="M5" s="140"/>
      <c r="N5" s="386">
        <f>+G5*0.5</f>
        <v>12.5</v>
      </c>
      <c r="O5" s="408">
        <v>8</v>
      </c>
      <c r="P5" s="508">
        <f t="shared" ref="P5" si="0">+G5/50</f>
        <v>0.5</v>
      </c>
      <c r="Q5" s="140"/>
      <c r="R5" s="375">
        <v>1</v>
      </c>
      <c r="S5" s="550" t="s">
        <v>602</v>
      </c>
      <c r="T5" s="387" t="str">
        <f>+E5</f>
        <v>Common</v>
      </c>
      <c r="U5" s="412">
        <f>+N5</f>
        <v>12.5</v>
      </c>
      <c r="V5" s="5"/>
    </row>
    <row r="6" spans="2:22" ht="18" customHeight="1" x14ac:dyDescent="0.25">
      <c r="B6" s="582">
        <v>1</v>
      </c>
      <c r="C6" s="177" t="s">
        <v>538</v>
      </c>
      <c r="D6" s="178" t="s">
        <v>539</v>
      </c>
      <c r="E6" s="179" t="s">
        <v>82</v>
      </c>
      <c r="F6" s="207" t="s">
        <v>62</v>
      </c>
      <c r="G6" s="181">
        <v>25</v>
      </c>
      <c r="H6" s="140"/>
      <c r="I6" s="514" t="s">
        <v>126</v>
      </c>
      <c r="J6" s="195">
        <v>3</v>
      </c>
      <c r="K6" s="391" t="str">
        <f>+E6</f>
        <v>Common</v>
      </c>
      <c r="L6" s="392">
        <f t="shared" ref="L6" si="1">2*G6</f>
        <v>50</v>
      </c>
      <c r="M6" s="140"/>
      <c r="N6" s="396">
        <f t="shared" ref="N6" si="2">+G6*0.5</f>
        <v>12.5</v>
      </c>
      <c r="O6" s="409">
        <v>8</v>
      </c>
      <c r="P6" s="452">
        <f t="shared" ref="P6" si="3">+G6/50</f>
        <v>0.5</v>
      </c>
      <c r="Q6" s="140"/>
      <c r="R6" s="404">
        <v>1</v>
      </c>
      <c r="S6" s="405" t="s">
        <v>604</v>
      </c>
      <c r="T6" s="391" t="str">
        <f>+E6</f>
        <v>Common</v>
      </c>
      <c r="U6" s="392">
        <f t="shared" ref="U6" si="4">+N6</f>
        <v>12.5</v>
      </c>
      <c r="V6" s="5"/>
    </row>
    <row r="7" spans="2:22" ht="18" customHeight="1" x14ac:dyDescent="0.25">
      <c r="B7" s="582">
        <v>1</v>
      </c>
      <c r="C7" s="177" t="s">
        <v>709</v>
      </c>
      <c r="D7" s="178" t="s">
        <v>575</v>
      </c>
      <c r="E7" s="179" t="s">
        <v>82</v>
      </c>
      <c r="F7" s="207" t="s">
        <v>62</v>
      </c>
      <c r="G7" s="181">
        <v>50</v>
      </c>
      <c r="H7" s="140"/>
      <c r="I7" s="514" t="s">
        <v>126</v>
      </c>
      <c r="J7" s="195">
        <v>4</v>
      </c>
      <c r="K7" s="391" t="str">
        <f>+E7</f>
        <v>Common</v>
      </c>
      <c r="L7" s="392">
        <f t="shared" ref="L7:L44" si="5">2*G7</f>
        <v>100</v>
      </c>
      <c r="M7" s="140"/>
      <c r="N7" s="396">
        <f t="shared" ref="N7:N44" si="6">+G7*0.5</f>
        <v>25</v>
      </c>
      <c r="O7" s="409">
        <v>8</v>
      </c>
      <c r="P7" s="452">
        <f t="shared" ref="P7:P13" si="7">+G7/50</f>
        <v>1</v>
      </c>
      <c r="Q7" s="140"/>
      <c r="R7" s="404">
        <v>1</v>
      </c>
      <c r="S7" s="405" t="s">
        <v>603</v>
      </c>
      <c r="T7" s="391" t="str">
        <f>+E7</f>
        <v>Common</v>
      </c>
      <c r="U7" s="392">
        <f t="shared" ref="U7:U44" si="8">+N7</f>
        <v>25</v>
      </c>
      <c r="V7" s="5"/>
    </row>
    <row r="8" spans="2:22" s="47" customFormat="1" ht="18" customHeight="1" x14ac:dyDescent="0.25">
      <c r="B8" s="582">
        <v>1</v>
      </c>
      <c r="C8" s="177" t="s">
        <v>572</v>
      </c>
      <c r="D8" s="178" t="s">
        <v>583</v>
      </c>
      <c r="E8" s="179" t="s">
        <v>83</v>
      </c>
      <c r="F8" s="207" t="s">
        <v>62</v>
      </c>
      <c r="G8" s="181">
        <v>100</v>
      </c>
      <c r="H8" s="140"/>
      <c r="I8" s="514" t="s">
        <v>126</v>
      </c>
      <c r="J8" s="195">
        <v>4</v>
      </c>
      <c r="K8" s="391" t="str">
        <f>+E8</f>
        <v>Uncommon</v>
      </c>
      <c r="L8" s="392">
        <f t="shared" si="5"/>
        <v>200</v>
      </c>
      <c r="M8" s="140"/>
      <c r="N8" s="396">
        <f t="shared" si="6"/>
        <v>50</v>
      </c>
      <c r="O8" s="409">
        <v>8</v>
      </c>
      <c r="P8" s="452">
        <f t="shared" si="7"/>
        <v>2</v>
      </c>
      <c r="Q8" s="140"/>
      <c r="R8" s="404">
        <v>1</v>
      </c>
      <c r="S8" s="405" t="s">
        <v>605</v>
      </c>
      <c r="T8" s="391" t="str">
        <f>+E8</f>
        <v>Uncommon</v>
      </c>
      <c r="U8" s="392">
        <f t="shared" si="8"/>
        <v>50</v>
      </c>
      <c r="V8" s="5"/>
    </row>
    <row r="9" spans="2:22" ht="18" customHeight="1" x14ac:dyDescent="0.25">
      <c r="B9" s="582">
        <v>1</v>
      </c>
      <c r="C9" s="177" t="s">
        <v>573</v>
      </c>
      <c r="D9" s="178" t="s">
        <v>584</v>
      </c>
      <c r="E9" s="179" t="s">
        <v>83</v>
      </c>
      <c r="F9" s="207" t="s">
        <v>62</v>
      </c>
      <c r="G9" s="181">
        <v>100</v>
      </c>
      <c r="H9" s="140"/>
      <c r="I9" s="514" t="s">
        <v>126</v>
      </c>
      <c r="J9" s="195">
        <v>4</v>
      </c>
      <c r="K9" s="391" t="str">
        <f t="shared" ref="K9:K44" si="9">+E9</f>
        <v>Uncommon</v>
      </c>
      <c r="L9" s="392">
        <f t="shared" si="5"/>
        <v>200</v>
      </c>
      <c r="M9" s="140"/>
      <c r="N9" s="396">
        <f t="shared" si="6"/>
        <v>50</v>
      </c>
      <c r="O9" s="409">
        <v>8</v>
      </c>
      <c r="P9" s="452">
        <f t="shared" si="7"/>
        <v>2</v>
      </c>
      <c r="Q9" s="140"/>
      <c r="R9" s="404">
        <v>1</v>
      </c>
      <c r="S9" s="405" t="s">
        <v>606</v>
      </c>
      <c r="T9" s="391" t="str">
        <f t="shared" ref="T9:T44" si="10">+E9</f>
        <v>Uncommon</v>
      </c>
      <c r="U9" s="392">
        <f t="shared" si="8"/>
        <v>50</v>
      </c>
      <c r="V9" s="5"/>
    </row>
    <row r="10" spans="2:22" ht="18" customHeight="1" x14ac:dyDescent="0.25">
      <c r="B10" s="582">
        <v>1</v>
      </c>
      <c r="C10" s="177" t="s">
        <v>574</v>
      </c>
      <c r="D10" s="178" t="s">
        <v>585</v>
      </c>
      <c r="E10" s="179" t="s">
        <v>83</v>
      </c>
      <c r="F10" s="207" t="s">
        <v>62</v>
      </c>
      <c r="G10" s="181">
        <v>100</v>
      </c>
      <c r="H10" s="140"/>
      <c r="I10" s="514" t="s">
        <v>126</v>
      </c>
      <c r="J10" s="195">
        <v>4</v>
      </c>
      <c r="K10" s="391" t="str">
        <f t="shared" si="9"/>
        <v>Uncommon</v>
      </c>
      <c r="L10" s="392">
        <f t="shared" si="5"/>
        <v>200</v>
      </c>
      <c r="M10" s="140"/>
      <c r="N10" s="396">
        <f t="shared" si="6"/>
        <v>50</v>
      </c>
      <c r="O10" s="409">
        <v>8</v>
      </c>
      <c r="P10" s="452">
        <f t="shared" si="7"/>
        <v>2</v>
      </c>
      <c r="Q10" s="140"/>
      <c r="R10" s="404">
        <v>1</v>
      </c>
      <c r="S10" s="405" t="s">
        <v>636</v>
      </c>
      <c r="T10" s="391" t="str">
        <f t="shared" si="10"/>
        <v>Uncommon</v>
      </c>
      <c r="U10" s="392">
        <f t="shared" si="8"/>
        <v>50</v>
      </c>
      <c r="V10" s="5"/>
    </row>
    <row r="11" spans="2:22" ht="18" customHeight="1" x14ac:dyDescent="0.25">
      <c r="B11" s="582">
        <v>1</v>
      </c>
      <c r="C11" s="177" t="s">
        <v>570</v>
      </c>
      <c r="D11" s="178" t="s">
        <v>580</v>
      </c>
      <c r="E11" s="179" t="s">
        <v>83</v>
      </c>
      <c r="F11" s="207" t="s">
        <v>62</v>
      </c>
      <c r="G11" s="181">
        <v>100</v>
      </c>
      <c r="H11" s="140"/>
      <c r="I11" s="514" t="s">
        <v>126</v>
      </c>
      <c r="J11" s="195">
        <v>4</v>
      </c>
      <c r="K11" s="391" t="str">
        <f t="shared" si="9"/>
        <v>Uncommon</v>
      </c>
      <c r="L11" s="392">
        <f t="shared" si="5"/>
        <v>200</v>
      </c>
      <c r="M11" s="140"/>
      <c r="N11" s="396">
        <f t="shared" si="6"/>
        <v>50</v>
      </c>
      <c r="O11" s="409">
        <v>8</v>
      </c>
      <c r="P11" s="452">
        <f t="shared" si="7"/>
        <v>2</v>
      </c>
      <c r="Q11" s="140"/>
      <c r="R11" s="404">
        <v>1</v>
      </c>
      <c r="S11" s="405" t="s">
        <v>637</v>
      </c>
      <c r="T11" s="391" t="str">
        <f t="shared" si="10"/>
        <v>Uncommon</v>
      </c>
      <c r="U11" s="392">
        <f t="shared" si="8"/>
        <v>50</v>
      </c>
      <c r="V11" s="5"/>
    </row>
    <row r="12" spans="2:22" ht="18" customHeight="1" x14ac:dyDescent="0.25">
      <c r="B12" s="582">
        <v>1</v>
      </c>
      <c r="C12" s="177" t="s">
        <v>571</v>
      </c>
      <c r="D12" s="178" t="s">
        <v>582</v>
      </c>
      <c r="E12" s="179" t="s">
        <v>83</v>
      </c>
      <c r="F12" s="207" t="s">
        <v>62</v>
      </c>
      <c r="G12" s="181">
        <v>100</v>
      </c>
      <c r="H12" s="140"/>
      <c r="I12" s="514" t="s">
        <v>126</v>
      </c>
      <c r="J12" s="195">
        <v>4</v>
      </c>
      <c r="K12" s="391" t="str">
        <f t="shared" si="9"/>
        <v>Uncommon</v>
      </c>
      <c r="L12" s="392">
        <f t="shared" si="5"/>
        <v>200</v>
      </c>
      <c r="M12" s="140"/>
      <c r="N12" s="396">
        <f t="shared" si="6"/>
        <v>50</v>
      </c>
      <c r="O12" s="409">
        <v>8</v>
      </c>
      <c r="P12" s="452">
        <f t="shared" si="7"/>
        <v>2</v>
      </c>
      <c r="Q12" s="140"/>
      <c r="R12" s="404">
        <v>1</v>
      </c>
      <c r="S12" s="405" t="s">
        <v>607</v>
      </c>
      <c r="T12" s="391" t="str">
        <f t="shared" si="10"/>
        <v>Uncommon</v>
      </c>
      <c r="U12" s="392">
        <f t="shared" si="8"/>
        <v>50</v>
      </c>
      <c r="V12" s="5"/>
    </row>
    <row r="13" spans="2:22" ht="18" customHeight="1" x14ac:dyDescent="0.25">
      <c r="B13" s="176">
        <v>1</v>
      </c>
      <c r="C13" s="177" t="s">
        <v>519</v>
      </c>
      <c r="D13" s="178" t="s">
        <v>520</v>
      </c>
      <c r="E13" s="179" t="s">
        <v>83</v>
      </c>
      <c r="F13" s="207" t="s">
        <v>62</v>
      </c>
      <c r="G13" s="181">
        <v>100</v>
      </c>
      <c r="H13" s="140"/>
      <c r="I13" s="514" t="s">
        <v>126</v>
      </c>
      <c r="J13" s="195">
        <v>5</v>
      </c>
      <c r="K13" s="391" t="str">
        <f t="shared" si="9"/>
        <v>Uncommon</v>
      </c>
      <c r="L13" s="392">
        <f t="shared" si="5"/>
        <v>200</v>
      </c>
      <c r="M13" s="140"/>
      <c r="N13" s="396">
        <f t="shared" si="6"/>
        <v>50</v>
      </c>
      <c r="O13" s="409">
        <v>9</v>
      </c>
      <c r="P13" s="452">
        <f t="shared" si="7"/>
        <v>2</v>
      </c>
      <c r="Q13" s="140"/>
      <c r="R13" s="404">
        <v>1</v>
      </c>
      <c r="S13" s="405" t="s">
        <v>612</v>
      </c>
      <c r="T13" s="391" t="str">
        <f t="shared" si="10"/>
        <v>Uncommon</v>
      </c>
      <c r="U13" s="392">
        <f t="shared" si="8"/>
        <v>50</v>
      </c>
      <c r="V13" s="5"/>
    </row>
    <row r="14" spans="2:22" ht="18" customHeight="1" x14ac:dyDescent="0.25">
      <c r="B14" s="176">
        <v>1</v>
      </c>
      <c r="C14" s="177" t="s">
        <v>517</v>
      </c>
      <c r="D14" s="178" t="s">
        <v>546</v>
      </c>
      <c r="E14" s="179" t="s">
        <v>83</v>
      </c>
      <c r="F14" s="207" t="s">
        <v>62</v>
      </c>
      <c r="G14" s="181">
        <v>100</v>
      </c>
      <c r="H14" s="140"/>
      <c r="I14" s="514" t="s">
        <v>126</v>
      </c>
      <c r="J14" s="195">
        <v>5</v>
      </c>
      <c r="K14" s="391" t="str">
        <f t="shared" si="9"/>
        <v>Uncommon</v>
      </c>
      <c r="L14" s="392">
        <f t="shared" si="5"/>
        <v>200</v>
      </c>
      <c r="M14" s="140"/>
      <c r="N14" s="396">
        <f t="shared" si="6"/>
        <v>50</v>
      </c>
      <c r="O14" s="409">
        <v>9</v>
      </c>
      <c r="P14" s="452">
        <f t="shared" ref="P14" si="11">+G14/50</f>
        <v>2</v>
      </c>
      <c r="Q14" s="140"/>
      <c r="R14" s="404">
        <v>1</v>
      </c>
      <c r="S14" s="405" t="s">
        <v>611</v>
      </c>
      <c r="T14" s="391" t="str">
        <f t="shared" si="10"/>
        <v>Uncommon</v>
      </c>
      <c r="U14" s="392">
        <f t="shared" si="8"/>
        <v>50</v>
      </c>
      <c r="V14" s="5"/>
    </row>
    <row r="15" spans="2:22" ht="18" customHeight="1" x14ac:dyDescent="0.25">
      <c r="B15" s="176">
        <v>1</v>
      </c>
      <c r="C15" s="177" t="s">
        <v>521</v>
      </c>
      <c r="D15" s="178" t="s">
        <v>529</v>
      </c>
      <c r="E15" s="179" t="s">
        <v>83</v>
      </c>
      <c r="F15" s="207" t="s">
        <v>62</v>
      </c>
      <c r="G15" s="181">
        <v>100</v>
      </c>
      <c r="H15" s="140"/>
      <c r="I15" s="514" t="s">
        <v>126</v>
      </c>
      <c r="J15" s="195">
        <v>5</v>
      </c>
      <c r="K15" s="391" t="str">
        <f t="shared" si="9"/>
        <v>Uncommon</v>
      </c>
      <c r="L15" s="392">
        <f t="shared" si="5"/>
        <v>200</v>
      </c>
      <c r="M15" s="140"/>
      <c r="N15" s="396">
        <f t="shared" si="6"/>
        <v>50</v>
      </c>
      <c r="O15" s="409">
        <v>9</v>
      </c>
      <c r="P15" s="452">
        <f t="shared" ref="P15:P44" si="12">+G15/50</f>
        <v>2</v>
      </c>
      <c r="Q15" s="140"/>
      <c r="R15" s="404">
        <v>1</v>
      </c>
      <c r="S15" s="405" t="s">
        <v>613</v>
      </c>
      <c r="T15" s="391" t="str">
        <f t="shared" si="10"/>
        <v>Uncommon</v>
      </c>
      <c r="U15" s="392">
        <f t="shared" si="8"/>
        <v>50</v>
      </c>
      <c r="V15" s="5"/>
    </row>
    <row r="16" spans="2:22" ht="18" customHeight="1" x14ac:dyDescent="0.25">
      <c r="B16" s="176">
        <v>1</v>
      </c>
      <c r="C16" s="177" t="s">
        <v>523</v>
      </c>
      <c r="D16" s="178" t="s">
        <v>531</v>
      </c>
      <c r="E16" s="179" t="s">
        <v>83</v>
      </c>
      <c r="F16" s="207" t="s">
        <v>62</v>
      </c>
      <c r="G16" s="181">
        <v>100</v>
      </c>
      <c r="H16" s="140"/>
      <c r="I16" s="514" t="s">
        <v>126</v>
      </c>
      <c r="J16" s="195">
        <v>5</v>
      </c>
      <c r="K16" s="391" t="str">
        <f t="shared" si="9"/>
        <v>Uncommon</v>
      </c>
      <c r="L16" s="392">
        <f t="shared" si="5"/>
        <v>200</v>
      </c>
      <c r="M16" s="140"/>
      <c r="N16" s="396">
        <f t="shared" si="6"/>
        <v>50</v>
      </c>
      <c r="O16" s="409">
        <v>9</v>
      </c>
      <c r="P16" s="452">
        <f t="shared" si="12"/>
        <v>2</v>
      </c>
      <c r="Q16" s="140"/>
      <c r="R16" s="404">
        <v>1</v>
      </c>
      <c r="S16" s="405" t="s">
        <v>614</v>
      </c>
      <c r="T16" s="391" t="str">
        <f t="shared" si="10"/>
        <v>Uncommon</v>
      </c>
      <c r="U16" s="392">
        <f t="shared" si="8"/>
        <v>50</v>
      </c>
      <c r="V16" s="5"/>
    </row>
    <row r="17" spans="2:22" ht="18" customHeight="1" x14ac:dyDescent="0.25">
      <c r="B17" s="176">
        <v>1</v>
      </c>
      <c r="C17" s="177" t="s">
        <v>522</v>
      </c>
      <c r="D17" s="178" t="s">
        <v>530</v>
      </c>
      <c r="E17" s="179" t="s">
        <v>83</v>
      </c>
      <c r="F17" s="207" t="s">
        <v>62</v>
      </c>
      <c r="G17" s="181">
        <v>100</v>
      </c>
      <c r="H17" s="140"/>
      <c r="I17" s="514" t="s">
        <v>126</v>
      </c>
      <c r="J17" s="195">
        <v>5</v>
      </c>
      <c r="K17" s="391" t="str">
        <f t="shared" si="9"/>
        <v>Uncommon</v>
      </c>
      <c r="L17" s="392">
        <f t="shared" si="5"/>
        <v>200</v>
      </c>
      <c r="M17" s="140"/>
      <c r="N17" s="396">
        <f t="shared" si="6"/>
        <v>50</v>
      </c>
      <c r="O17" s="409">
        <v>9</v>
      </c>
      <c r="P17" s="452">
        <f t="shared" si="12"/>
        <v>2</v>
      </c>
      <c r="Q17" s="140"/>
      <c r="R17" s="404">
        <v>1</v>
      </c>
      <c r="S17" s="405" t="s">
        <v>615</v>
      </c>
      <c r="T17" s="391" t="str">
        <f t="shared" si="10"/>
        <v>Uncommon</v>
      </c>
      <c r="U17" s="392">
        <f t="shared" si="8"/>
        <v>50</v>
      </c>
      <c r="V17" s="5"/>
    </row>
    <row r="18" spans="2:22" ht="18" customHeight="1" x14ac:dyDescent="0.25">
      <c r="B18" s="176">
        <v>1</v>
      </c>
      <c r="C18" s="177" t="s">
        <v>548</v>
      </c>
      <c r="D18" s="178" t="s">
        <v>549</v>
      </c>
      <c r="E18" s="179" t="s">
        <v>83</v>
      </c>
      <c r="F18" s="207" t="s">
        <v>62</v>
      </c>
      <c r="G18" s="181">
        <v>100</v>
      </c>
      <c r="H18" s="140"/>
      <c r="I18" s="514" t="s">
        <v>126</v>
      </c>
      <c r="J18" s="195">
        <v>5</v>
      </c>
      <c r="K18" s="391" t="str">
        <f t="shared" si="9"/>
        <v>Uncommon</v>
      </c>
      <c r="L18" s="392">
        <f t="shared" si="5"/>
        <v>200</v>
      </c>
      <c r="M18" s="140"/>
      <c r="N18" s="396">
        <f t="shared" si="6"/>
        <v>50</v>
      </c>
      <c r="O18" s="409">
        <v>9</v>
      </c>
      <c r="P18" s="452">
        <f t="shared" si="12"/>
        <v>2</v>
      </c>
      <c r="Q18" s="140"/>
      <c r="R18" s="404">
        <v>1</v>
      </c>
      <c r="S18" s="405" t="s">
        <v>616</v>
      </c>
      <c r="T18" s="391" t="str">
        <f t="shared" si="10"/>
        <v>Uncommon</v>
      </c>
      <c r="U18" s="392">
        <f t="shared" si="8"/>
        <v>50</v>
      </c>
      <c r="V18" s="5"/>
    </row>
    <row r="19" spans="2:22" ht="18" customHeight="1" x14ac:dyDescent="0.25">
      <c r="B19" s="176">
        <v>1</v>
      </c>
      <c r="C19" s="177" t="s">
        <v>563</v>
      </c>
      <c r="D19" s="178" t="s">
        <v>564</v>
      </c>
      <c r="E19" s="179" t="s">
        <v>83</v>
      </c>
      <c r="F19" s="207" t="s">
        <v>62</v>
      </c>
      <c r="G19" s="181">
        <v>100</v>
      </c>
      <c r="H19" s="140"/>
      <c r="I19" s="514" t="s">
        <v>126</v>
      </c>
      <c r="J19" s="195">
        <v>5</v>
      </c>
      <c r="K19" s="391" t="str">
        <f t="shared" si="9"/>
        <v>Uncommon</v>
      </c>
      <c r="L19" s="392">
        <f t="shared" si="5"/>
        <v>200</v>
      </c>
      <c r="M19" s="140"/>
      <c r="N19" s="396">
        <f t="shared" si="6"/>
        <v>50</v>
      </c>
      <c r="O19" s="409">
        <v>9</v>
      </c>
      <c r="P19" s="452">
        <f t="shared" si="12"/>
        <v>2</v>
      </c>
      <c r="Q19" s="140"/>
      <c r="R19" s="404">
        <v>1</v>
      </c>
      <c r="S19" s="551" t="s">
        <v>596</v>
      </c>
      <c r="T19" s="391" t="str">
        <f t="shared" si="10"/>
        <v>Uncommon</v>
      </c>
      <c r="U19" s="392">
        <f t="shared" si="8"/>
        <v>50</v>
      </c>
      <c r="V19" s="5"/>
    </row>
    <row r="20" spans="2:22" ht="18" customHeight="1" x14ac:dyDescent="0.25">
      <c r="B20" s="176">
        <v>1</v>
      </c>
      <c r="C20" s="177" t="s">
        <v>524</v>
      </c>
      <c r="D20" s="178" t="s">
        <v>532</v>
      </c>
      <c r="E20" s="179" t="s">
        <v>83</v>
      </c>
      <c r="F20" s="207" t="s">
        <v>62</v>
      </c>
      <c r="G20" s="181">
        <v>100</v>
      </c>
      <c r="H20" s="140"/>
      <c r="I20" s="514" t="s">
        <v>126</v>
      </c>
      <c r="J20" s="195">
        <v>7</v>
      </c>
      <c r="K20" s="391" t="str">
        <f t="shared" si="9"/>
        <v>Uncommon</v>
      </c>
      <c r="L20" s="392">
        <f t="shared" si="5"/>
        <v>200</v>
      </c>
      <c r="M20" s="140"/>
      <c r="N20" s="396">
        <f t="shared" si="6"/>
        <v>50</v>
      </c>
      <c r="O20" s="409">
        <v>9</v>
      </c>
      <c r="P20" s="452">
        <f t="shared" si="12"/>
        <v>2</v>
      </c>
      <c r="Q20" s="140"/>
      <c r="R20" s="404">
        <v>1</v>
      </c>
      <c r="S20" s="405" t="s">
        <v>710</v>
      </c>
      <c r="T20" s="391" t="str">
        <f t="shared" si="10"/>
        <v>Uncommon</v>
      </c>
      <c r="U20" s="392">
        <f t="shared" si="8"/>
        <v>50</v>
      </c>
      <c r="V20" s="5"/>
    </row>
    <row r="21" spans="2:22" ht="18" customHeight="1" x14ac:dyDescent="0.25">
      <c r="B21" s="176">
        <v>1</v>
      </c>
      <c r="C21" s="177" t="s">
        <v>525</v>
      </c>
      <c r="D21" s="178" t="s">
        <v>533</v>
      </c>
      <c r="E21" s="179" t="s">
        <v>83</v>
      </c>
      <c r="F21" s="207" t="s">
        <v>62</v>
      </c>
      <c r="G21" s="181">
        <v>100</v>
      </c>
      <c r="H21" s="140"/>
      <c r="I21" s="514" t="s">
        <v>126</v>
      </c>
      <c r="J21" s="195">
        <v>7</v>
      </c>
      <c r="K21" s="391" t="str">
        <f t="shared" si="9"/>
        <v>Uncommon</v>
      </c>
      <c r="L21" s="392">
        <f t="shared" si="5"/>
        <v>200</v>
      </c>
      <c r="M21" s="140"/>
      <c r="N21" s="396">
        <f t="shared" si="6"/>
        <v>50</v>
      </c>
      <c r="O21" s="409">
        <v>9</v>
      </c>
      <c r="P21" s="452">
        <f t="shared" si="12"/>
        <v>2</v>
      </c>
      <c r="Q21" s="140"/>
      <c r="R21" s="404">
        <v>1</v>
      </c>
      <c r="S21" s="405" t="s">
        <v>617</v>
      </c>
      <c r="T21" s="391" t="str">
        <f t="shared" si="10"/>
        <v>Uncommon</v>
      </c>
      <c r="U21" s="392">
        <f t="shared" si="8"/>
        <v>50</v>
      </c>
      <c r="V21" s="5"/>
    </row>
    <row r="22" spans="2:22" ht="18" customHeight="1" x14ac:dyDescent="0.25">
      <c r="B22" s="176">
        <v>1</v>
      </c>
      <c r="C22" s="177" t="s">
        <v>633</v>
      </c>
      <c r="D22" s="178" t="s">
        <v>534</v>
      </c>
      <c r="E22" s="179" t="s">
        <v>83</v>
      </c>
      <c r="F22" s="207" t="s">
        <v>62</v>
      </c>
      <c r="G22" s="181">
        <v>100</v>
      </c>
      <c r="H22" s="140"/>
      <c r="I22" s="514" t="s">
        <v>126</v>
      </c>
      <c r="J22" s="195">
        <v>7</v>
      </c>
      <c r="K22" s="391" t="str">
        <f t="shared" si="9"/>
        <v>Uncommon</v>
      </c>
      <c r="L22" s="392">
        <f t="shared" si="5"/>
        <v>200</v>
      </c>
      <c r="M22" s="140"/>
      <c r="N22" s="396">
        <f t="shared" si="6"/>
        <v>50</v>
      </c>
      <c r="O22" s="409">
        <v>9</v>
      </c>
      <c r="P22" s="452">
        <f t="shared" si="12"/>
        <v>2</v>
      </c>
      <c r="Q22" s="140"/>
      <c r="R22" s="404">
        <v>1</v>
      </c>
      <c r="S22" s="405" t="s">
        <v>619</v>
      </c>
      <c r="T22" s="391" t="str">
        <f t="shared" si="10"/>
        <v>Uncommon</v>
      </c>
      <c r="U22" s="392">
        <f t="shared" si="8"/>
        <v>50</v>
      </c>
      <c r="V22" s="5"/>
    </row>
    <row r="23" spans="2:22" ht="18" customHeight="1" x14ac:dyDescent="0.25">
      <c r="B23" s="176">
        <v>1</v>
      </c>
      <c r="C23" s="177" t="s">
        <v>526</v>
      </c>
      <c r="D23" s="178" t="s">
        <v>535</v>
      </c>
      <c r="E23" s="179" t="s">
        <v>83</v>
      </c>
      <c r="F23" s="207" t="s">
        <v>62</v>
      </c>
      <c r="G23" s="181">
        <v>100</v>
      </c>
      <c r="H23" s="140"/>
      <c r="I23" s="514" t="s">
        <v>126</v>
      </c>
      <c r="J23" s="195">
        <v>7</v>
      </c>
      <c r="K23" s="391" t="str">
        <f t="shared" si="9"/>
        <v>Uncommon</v>
      </c>
      <c r="L23" s="392">
        <f t="shared" si="5"/>
        <v>200</v>
      </c>
      <c r="M23" s="140"/>
      <c r="N23" s="396">
        <f t="shared" si="6"/>
        <v>50</v>
      </c>
      <c r="O23" s="409">
        <v>9</v>
      </c>
      <c r="P23" s="452">
        <f t="shared" si="12"/>
        <v>2</v>
      </c>
      <c r="Q23" s="140"/>
      <c r="R23" s="404">
        <v>1</v>
      </c>
      <c r="S23" s="405" t="s">
        <v>620</v>
      </c>
      <c r="T23" s="391" t="str">
        <f t="shared" si="10"/>
        <v>Uncommon</v>
      </c>
      <c r="U23" s="392">
        <f t="shared" si="8"/>
        <v>50</v>
      </c>
      <c r="V23" s="5"/>
    </row>
    <row r="24" spans="2:22" ht="18" customHeight="1" x14ac:dyDescent="0.25">
      <c r="B24" s="176">
        <v>1</v>
      </c>
      <c r="C24" s="177" t="s">
        <v>527</v>
      </c>
      <c r="D24" s="178" t="s">
        <v>536</v>
      </c>
      <c r="E24" s="179" t="s">
        <v>83</v>
      </c>
      <c r="F24" s="207" t="s">
        <v>62</v>
      </c>
      <c r="G24" s="181">
        <v>100</v>
      </c>
      <c r="H24" s="140"/>
      <c r="I24" s="514" t="s">
        <v>126</v>
      </c>
      <c r="J24" s="195">
        <v>7</v>
      </c>
      <c r="K24" s="391" t="str">
        <f t="shared" si="9"/>
        <v>Uncommon</v>
      </c>
      <c r="L24" s="392">
        <f t="shared" si="5"/>
        <v>200</v>
      </c>
      <c r="M24" s="140"/>
      <c r="N24" s="396">
        <f t="shared" si="6"/>
        <v>50</v>
      </c>
      <c r="O24" s="409">
        <v>9</v>
      </c>
      <c r="P24" s="452">
        <f t="shared" si="12"/>
        <v>2</v>
      </c>
      <c r="Q24" s="140"/>
      <c r="R24" s="404">
        <v>1</v>
      </c>
      <c r="S24" s="405" t="s">
        <v>621</v>
      </c>
      <c r="T24" s="391" t="str">
        <f t="shared" si="10"/>
        <v>Uncommon</v>
      </c>
      <c r="U24" s="392">
        <f t="shared" si="8"/>
        <v>50</v>
      </c>
      <c r="V24" s="5"/>
    </row>
    <row r="25" spans="2:22" ht="18" customHeight="1" x14ac:dyDescent="0.25">
      <c r="B25" s="176">
        <v>1</v>
      </c>
      <c r="C25" s="177" t="s">
        <v>528</v>
      </c>
      <c r="D25" s="178" t="s">
        <v>537</v>
      </c>
      <c r="E25" s="179" t="s">
        <v>83</v>
      </c>
      <c r="F25" s="207" t="s">
        <v>62</v>
      </c>
      <c r="G25" s="181">
        <v>100</v>
      </c>
      <c r="H25" s="140"/>
      <c r="I25" s="514" t="s">
        <v>126</v>
      </c>
      <c r="J25" s="195">
        <v>7</v>
      </c>
      <c r="K25" s="391" t="str">
        <f t="shared" si="9"/>
        <v>Uncommon</v>
      </c>
      <c r="L25" s="392">
        <f t="shared" si="5"/>
        <v>200</v>
      </c>
      <c r="M25" s="140"/>
      <c r="N25" s="396">
        <f t="shared" si="6"/>
        <v>50</v>
      </c>
      <c r="O25" s="409">
        <v>9</v>
      </c>
      <c r="P25" s="452">
        <f t="shared" si="12"/>
        <v>2</v>
      </c>
      <c r="Q25" s="140"/>
      <c r="R25" s="404">
        <v>1</v>
      </c>
      <c r="S25" s="405" t="s">
        <v>634</v>
      </c>
      <c r="T25" s="391" t="str">
        <f t="shared" si="10"/>
        <v>Uncommon</v>
      </c>
      <c r="U25" s="392">
        <f t="shared" si="8"/>
        <v>50</v>
      </c>
      <c r="V25" s="5"/>
    </row>
    <row r="26" spans="2:22" ht="18" customHeight="1" x14ac:dyDescent="0.25">
      <c r="B26" s="176">
        <v>1</v>
      </c>
      <c r="C26" s="177" t="s">
        <v>567</v>
      </c>
      <c r="D26" s="178" t="s">
        <v>568</v>
      </c>
      <c r="E26" s="179" t="s">
        <v>83</v>
      </c>
      <c r="F26" s="207" t="s">
        <v>62</v>
      </c>
      <c r="G26" s="181">
        <v>100</v>
      </c>
      <c r="H26" s="140"/>
      <c r="I26" s="514" t="s">
        <v>126</v>
      </c>
      <c r="J26" s="195">
        <v>7</v>
      </c>
      <c r="K26" s="393" t="str">
        <f t="shared" si="9"/>
        <v>Uncommon</v>
      </c>
      <c r="L26" s="392">
        <f t="shared" si="5"/>
        <v>200</v>
      </c>
      <c r="M26" s="140"/>
      <c r="N26" s="396">
        <f t="shared" si="6"/>
        <v>50</v>
      </c>
      <c r="O26" s="409">
        <v>9</v>
      </c>
      <c r="P26" s="452">
        <f t="shared" si="12"/>
        <v>2</v>
      </c>
      <c r="Q26" s="140"/>
      <c r="R26" s="404">
        <v>1</v>
      </c>
      <c r="S26" s="405" t="s">
        <v>618</v>
      </c>
      <c r="T26" s="391" t="str">
        <f t="shared" si="10"/>
        <v>Uncommon</v>
      </c>
      <c r="U26" s="392">
        <f t="shared" si="8"/>
        <v>50</v>
      </c>
      <c r="V26" s="5"/>
    </row>
    <row r="27" spans="2:22" ht="18" customHeight="1" x14ac:dyDescent="0.25">
      <c r="B27" s="176">
        <v>1</v>
      </c>
      <c r="C27" s="373" t="s">
        <v>581</v>
      </c>
      <c r="D27" s="379" t="s">
        <v>608</v>
      </c>
      <c r="E27" s="179" t="s">
        <v>83</v>
      </c>
      <c r="F27" s="207" t="s">
        <v>62</v>
      </c>
      <c r="G27" s="181">
        <v>100</v>
      </c>
      <c r="H27" s="140"/>
      <c r="I27" s="514" t="s">
        <v>126</v>
      </c>
      <c r="J27" s="195">
        <v>7</v>
      </c>
      <c r="K27" s="391" t="str">
        <f>+E27</f>
        <v>Uncommon</v>
      </c>
      <c r="L27" s="392">
        <f t="shared" si="5"/>
        <v>200</v>
      </c>
      <c r="M27" s="140"/>
      <c r="N27" s="396">
        <f t="shared" si="6"/>
        <v>50</v>
      </c>
      <c r="O27" s="409">
        <v>9</v>
      </c>
      <c r="P27" s="452">
        <f t="shared" si="12"/>
        <v>2</v>
      </c>
      <c r="Q27" s="140"/>
      <c r="R27" s="404">
        <v>1</v>
      </c>
      <c r="S27" s="405" t="s">
        <v>629</v>
      </c>
      <c r="T27" s="393" t="str">
        <f>+E27</f>
        <v>Uncommon</v>
      </c>
      <c r="U27" s="392">
        <f t="shared" si="8"/>
        <v>50</v>
      </c>
      <c r="V27" s="5"/>
    </row>
    <row r="28" spans="2:22" ht="18" customHeight="1" x14ac:dyDescent="0.25">
      <c r="B28" s="176">
        <v>1</v>
      </c>
      <c r="C28" s="177" t="s">
        <v>576</v>
      </c>
      <c r="D28" s="178" t="s">
        <v>577</v>
      </c>
      <c r="E28" s="179" t="s">
        <v>84</v>
      </c>
      <c r="F28" s="207" t="s">
        <v>62</v>
      </c>
      <c r="G28" s="181">
        <v>1000</v>
      </c>
      <c r="H28" s="140"/>
      <c r="I28" s="194"/>
      <c r="J28" s="195">
        <v>9</v>
      </c>
      <c r="K28" s="391" t="str">
        <f t="shared" si="9"/>
        <v>Rare</v>
      </c>
      <c r="L28" s="392">
        <f t="shared" si="5"/>
        <v>2000</v>
      </c>
      <c r="M28" s="140"/>
      <c r="N28" s="396">
        <f t="shared" si="6"/>
        <v>500</v>
      </c>
      <c r="O28" s="409">
        <v>10</v>
      </c>
      <c r="P28" s="452">
        <f t="shared" si="12"/>
        <v>20</v>
      </c>
      <c r="Q28" s="140"/>
      <c r="R28" s="404">
        <v>1</v>
      </c>
      <c r="S28" s="405" t="s">
        <v>639</v>
      </c>
      <c r="T28" s="391" t="str">
        <f t="shared" si="10"/>
        <v>Rare</v>
      </c>
      <c r="U28" s="392">
        <f t="shared" si="8"/>
        <v>500</v>
      </c>
      <c r="V28" s="5"/>
    </row>
    <row r="29" spans="2:22" ht="18" customHeight="1" x14ac:dyDescent="0.25">
      <c r="B29" s="176">
        <v>1</v>
      </c>
      <c r="C29" s="177" t="s">
        <v>518</v>
      </c>
      <c r="D29" s="178" t="s">
        <v>547</v>
      </c>
      <c r="E29" s="179" t="s">
        <v>84</v>
      </c>
      <c r="F29" s="207" t="s">
        <v>62</v>
      </c>
      <c r="G29" s="181">
        <v>1000</v>
      </c>
      <c r="H29" s="140"/>
      <c r="I29" s="194"/>
      <c r="J29" s="195">
        <v>9</v>
      </c>
      <c r="K29" s="391" t="str">
        <f t="shared" si="9"/>
        <v>Rare</v>
      </c>
      <c r="L29" s="392">
        <f t="shared" si="5"/>
        <v>2000</v>
      </c>
      <c r="M29" s="140"/>
      <c r="N29" s="396">
        <f t="shared" si="6"/>
        <v>500</v>
      </c>
      <c r="O29" s="409">
        <v>10</v>
      </c>
      <c r="P29" s="452">
        <f t="shared" si="12"/>
        <v>20</v>
      </c>
      <c r="Q29" s="140"/>
      <c r="R29" s="404">
        <v>1</v>
      </c>
      <c r="S29" s="405" t="s">
        <v>635</v>
      </c>
      <c r="T29" s="391" t="str">
        <f t="shared" si="10"/>
        <v>Rare</v>
      </c>
      <c r="U29" s="392">
        <f t="shared" si="8"/>
        <v>500</v>
      </c>
      <c r="V29" s="5"/>
    </row>
    <row r="30" spans="2:22" ht="18" customHeight="1" x14ac:dyDescent="0.25">
      <c r="B30" s="176">
        <v>1</v>
      </c>
      <c r="C30" s="177" t="s">
        <v>542</v>
      </c>
      <c r="D30" s="178" t="s">
        <v>543</v>
      </c>
      <c r="E30" s="179" t="s">
        <v>84</v>
      </c>
      <c r="F30" s="207" t="s">
        <v>62</v>
      </c>
      <c r="G30" s="181">
        <v>1000</v>
      </c>
      <c r="H30" s="140"/>
      <c r="I30" s="194"/>
      <c r="J30" s="195">
        <v>9</v>
      </c>
      <c r="K30" s="391" t="str">
        <f t="shared" si="9"/>
        <v>Rare</v>
      </c>
      <c r="L30" s="392">
        <f t="shared" si="5"/>
        <v>2000</v>
      </c>
      <c r="M30" s="140"/>
      <c r="N30" s="396">
        <f t="shared" si="6"/>
        <v>500</v>
      </c>
      <c r="O30" s="409">
        <v>10</v>
      </c>
      <c r="P30" s="452">
        <f t="shared" si="12"/>
        <v>20</v>
      </c>
      <c r="Q30" s="140"/>
      <c r="R30" s="404">
        <v>1</v>
      </c>
      <c r="S30" s="405" t="s">
        <v>622</v>
      </c>
      <c r="T30" s="391" t="str">
        <f t="shared" si="10"/>
        <v>Rare</v>
      </c>
      <c r="U30" s="392">
        <f t="shared" si="8"/>
        <v>500</v>
      </c>
      <c r="V30" s="5"/>
    </row>
    <row r="31" spans="2:22" ht="18" customHeight="1" x14ac:dyDescent="0.25">
      <c r="B31" s="176">
        <v>1</v>
      </c>
      <c r="C31" s="177" t="s">
        <v>552</v>
      </c>
      <c r="D31" s="178" t="s">
        <v>553</v>
      </c>
      <c r="E31" s="179" t="s">
        <v>84</v>
      </c>
      <c r="F31" s="207" t="s">
        <v>62</v>
      </c>
      <c r="G31" s="181">
        <v>1000</v>
      </c>
      <c r="H31" s="140"/>
      <c r="I31" s="194"/>
      <c r="J31" s="195">
        <v>9</v>
      </c>
      <c r="K31" s="391" t="str">
        <f t="shared" si="9"/>
        <v>Rare</v>
      </c>
      <c r="L31" s="392">
        <f t="shared" si="5"/>
        <v>2000</v>
      </c>
      <c r="M31" s="140"/>
      <c r="N31" s="396">
        <f t="shared" si="6"/>
        <v>500</v>
      </c>
      <c r="O31" s="409">
        <v>10</v>
      </c>
      <c r="P31" s="452">
        <f t="shared" si="12"/>
        <v>20</v>
      </c>
      <c r="Q31" s="140"/>
      <c r="R31" s="404">
        <v>1</v>
      </c>
      <c r="S31" s="551" t="s">
        <v>597</v>
      </c>
      <c r="T31" s="391" t="str">
        <f t="shared" si="10"/>
        <v>Rare</v>
      </c>
      <c r="U31" s="392">
        <f t="shared" si="8"/>
        <v>500</v>
      </c>
      <c r="V31" s="5"/>
    </row>
    <row r="32" spans="2:22" ht="18" customHeight="1" x14ac:dyDescent="0.25">
      <c r="B32" s="176">
        <v>1</v>
      </c>
      <c r="C32" s="177" t="s">
        <v>557</v>
      </c>
      <c r="D32" s="178" t="s">
        <v>594</v>
      </c>
      <c r="E32" s="179" t="s">
        <v>84</v>
      </c>
      <c r="F32" s="207" t="s">
        <v>62</v>
      </c>
      <c r="G32" s="181">
        <v>1000</v>
      </c>
      <c r="H32" s="140"/>
      <c r="I32" s="194"/>
      <c r="J32" s="195">
        <v>9</v>
      </c>
      <c r="K32" s="391" t="str">
        <f t="shared" si="9"/>
        <v>Rare</v>
      </c>
      <c r="L32" s="392">
        <f t="shared" si="5"/>
        <v>2000</v>
      </c>
      <c r="M32" s="140"/>
      <c r="N32" s="396">
        <f t="shared" si="6"/>
        <v>500</v>
      </c>
      <c r="O32" s="409">
        <v>10</v>
      </c>
      <c r="P32" s="452">
        <f t="shared" si="12"/>
        <v>20</v>
      </c>
      <c r="Q32" s="140"/>
      <c r="R32" s="404">
        <v>1</v>
      </c>
      <c r="S32" s="551" t="s">
        <v>598</v>
      </c>
      <c r="T32" s="391" t="str">
        <f t="shared" si="10"/>
        <v>Rare</v>
      </c>
      <c r="U32" s="392">
        <f t="shared" si="8"/>
        <v>500</v>
      </c>
      <c r="V32" s="5"/>
    </row>
    <row r="33" spans="2:22" ht="18" customHeight="1" x14ac:dyDescent="0.25">
      <c r="B33" s="176">
        <v>1</v>
      </c>
      <c r="C33" s="177" t="s">
        <v>544</v>
      </c>
      <c r="D33" s="178" t="s">
        <v>545</v>
      </c>
      <c r="E33" s="179" t="s">
        <v>84</v>
      </c>
      <c r="F33" s="207" t="s">
        <v>62</v>
      </c>
      <c r="G33" s="181">
        <v>1000</v>
      </c>
      <c r="H33" s="140"/>
      <c r="I33" s="194"/>
      <c r="J33" s="195">
        <v>12</v>
      </c>
      <c r="K33" s="391" t="str">
        <f t="shared" si="9"/>
        <v>Rare</v>
      </c>
      <c r="L33" s="392">
        <f t="shared" si="5"/>
        <v>2000</v>
      </c>
      <c r="M33" s="140"/>
      <c r="N33" s="396">
        <f t="shared" si="6"/>
        <v>500</v>
      </c>
      <c r="O33" s="409">
        <v>11</v>
      </c>
      <c r="P33" s="452">
        <f t="shared" si="12"/>
        <v>20</v>
      </c>
      <c r="Q33" s="140"/>
      <c r="R33" s="404">
        <v>1</v>
      </c>
      <c r="S33" s="405" t="s">
        <v>623</v>
      </c>
      <c r="T33" s="391" t="str">
        <f t="shared" si="10"/>
        <v>Rare</v>
      </c>
      <c r="U33" s="392">
        <f t="shared" si="8"/>
        <v>500</v>
      </c>
      <c r="V33" s="5"/>
    </row>
    <row r="34" spans="2:22" ht="18" customHeight="1" x14ac:dyDescent="0.25">
      <c r="B34" s="176">
        <v>1</v>
      </c>
      <c r="C34" s="177" t="s">
        <v>550</v>
      </c>
      <c r="D34" s="178" t="s">
        <v>551</v>
      </c>
      <c r="E34" s="179" t="s">
        <v>84</v>
      </c>
      <c r="F34" s="207" t="s">
        <v>62</v>
      </c>
      <c r="G34" s="181">
        <v>1000</v>
      </c>
      <c r="H34" s="140"/>
      <c r="I34" s="194"/>
      <c r="J34" s="195">
        <v>12</v>
      </c>
      <c r="K34" s="391" t="str">
        <f t="shared" si="9"/>
        <v>Rare</v>
      </c>
      <c r="L34" s="392">
        <f t="shared" si="5"/>
        <v>2000</v>
      </c>
      <c r="M34" s="140"/>
      <c r="N34" s="396">
        <f t="shared" si="6"/>
        <v>500</v>
      </c>
      <c r="O34" s="409">
        <v>11</v>
      </c>
      <c r="P34" s="452">
        <f t="shared" si="12"/>
        <v>20</v>
      </c>
      <c r="Q34" s="140"/>
      <c r="R34" s="404">
        <v>1</v>
      </c>
      <c r="S34" s="405" t="s">
        <v>624</v>
      </c>
      <c r="T34" s="391" t="str">
        <f t="shared" si="10"/>
        <v>Rare</v>
      </c>
      <c r="U34" s="392">
        <f t="shared" si="8"/>
        <v>500</v>
      </c>
      <c r="V34" s="5"/>
    </row>
    <row r="35" spans="2:22" ht="18" customHeight="1" x14ac:dyDescent="0.25">
      <c r="B35" s="176">
        <v>1</v>
      </c>
      <c r="C35" s="177" t="s">
        <v>561</v>
      </c>
      <c r="D35" s="178" t="s">
        <v>562</v>
      </c>
      <c r="E35" s="179" t="s">
        <v>84</v>
      </c>
      <c r="F35" s="207" t="s">
        <v>62</v>
      </c>
      <c r="G35" s="181">
        <v>1000</v>
      </c>
      <c r="H35" s="140"/>
      <c r="I35" s="194"/>
      <c r="J35" s="195">
        <v>12</v>
      </c>
      <c r="K35" s="391" t="str">
        <f t="shared" si="9"/>
        <v>Rare</v>
      </c>
      <c r="L35" s="392">
        <f t="shared" si="5"/>
        <v>2000</v>
      </c>
      <c r="M35" s="140"/>
      <c r="N35" s="396">
        <f t="shared" si="6"/>
        <v>500</v>
      </c>
      <c r="O35" s="409">
        <v>11</v>
      </c>
      <c r="P35" s="452">
        <f t="shared" si="12"/>
        <v>20</v>
      </c>
      <c r="Q35" s="140"/>
      <c r="R35" s="404">
        <v>1</v>
      </c>
      <c r="S35" s="405" t="s">
        <v>625</v>
      </c>
      <c r="T35" s="391" t="str">
        <f t="shared" si="10"/>
        <v>Rare</v>
      </c>
      <c r="U35" s="392">
        <f t="shared" si="8"/>
        <v>500</v>
      </c>
      <c r="V35" s="5"/>
    </row>
    <row r="36" spans="2:22" ht="18" customHeight="1" x14ac:dyDescent="0.25">
      <c r="B36" s="176">
        <v>1</v>
      </c>
      <c r="C36" s="177" t="s">
        <v>560</v>
      </c>
      <c r="D36" s="178" t="s">
        <v>594</v>
      </c>
      <c r="E36" s="179" t="s">
        <v>84</v>
      </c>
      <c r="F36" s="207" t="s">
        <v>62</v>
      </c>
      <c r="G36" s="181">
        <v>1000</v>
      </c>
      <c r="H36" s="140"/>
      <c r="I36" s="194"/>
      <c r="J36" s="195">
        <v>12</v>
      </c>
      <c r="K36" s="391" t="str">
        <f t="shared" si="9"/>
        <v>Rare</v>
      </c>
      <c r="L36" s="392">
        <f t="shared" si="5"/>
        <v>2000</v>
      </c>
      <c r="M36" s="140"/>
      <c r="N36" s="396">
        <f t="shared" si="6"/>
        <v>500</v>
      </c>
      <c r="O36" s="409">
        <v>11</v>
      </c>
      <c r="P36" s="452">
        <f t="shared" si="12"/>
        <v>20</v>
      </c>
      <c r="Q36" s="140"/>
      <c r="R36" s="404">
        <v>1</v>
      </c>
      <c r="S36" s="551" t="s">
        <v>599</v>
      </c>
      <c r="T36" s="391" t="str">
        <f t="shared" si="10"/>
        <v>Rare</v>
      </c>
      <c r="U36" s="392">
        <f t="shared" si="8"/>
        <v>500</v>
      </c>
      <c r="V36" s="5"/>
    </row>
    <row r="37" spans="2:22" ht="18" customHeight="1" x14ac:dyDescent="0.25">
      <c r="B37" s="176">
        <v>1</v>
      </c>
      <c r="C37" s="177" t="s">
        <v>578</v>
      </c>
      <c r="D37" s="178" t="s">
        <v>579</v>
      </c>
      <c r="E37" s="179" t="s">
        <v>85</v>
      </c>
      <c r="F37" s="207" t="s">
        <v>62</v>
      </c>
      <c r="G37" s="181">
        <v>10000</v>
      </c>
      <c r="H37" s="140"/>
      <c r="I37" s="194"/>
      <c r="J37" s="195">
        <v>15</v>
      </c>
      <c r="K37" s="391" t="str">
        <f t="shared" si="9"/>
        <v>Very Rare</v>
      </c>
      <c r="L37" s="392">
        <f t="shared" si="5"/>
        <v>20000</v>
      </c>
      <c r="M37" s="140"/>
      <c r="N37" s="396">
        <f t="shared" si="6"/>
        <v>5000</v>
      </c>
      <c r="O37" s="409">
        <v>11</v>
      </c>
      <c r="P37" s="452">
        <f t="shared" si="12"/>
        <v>200</v>
      </c>
      <c r="Q37" s="140"/>
      <c r="R37" s="404">
        <v>1</v>
      </c>
      <c r="S37" s="405" t="s">
        <v>638</v>
      </c>
      <c r="T37" s="391" t="str">
        <f t="shared" si="10"/>
        <v>Very Rare</v>
      </c>
      <c r="U37" s="392">
        <f t="shared" si="8"/>
        <v>5000</v>
      </c>
      <c r="V37" s="5"/>
    </row>
    <row r="38" spans="2:22" ht="18" customHeight="1" x14ac:dyDescent="0.25">
      <c r="B38" s="176">
        <v>1</v>
      </c>
      <c r="C38" s="177" t="s">
        <v>540</v>
      </c>
      <c r="D38" s="178" t="s">
        <v>541</v>
      </c>
      <c r="E38" s="179" t="s">
        <v>85</v>
      </c>
      <c r="F38" s="207" t="s">
        <v>62</v>
      </c>
      <c r="G38" s="181">
        <v>10000</v>
      </c>
      <c r="H38" s="140"/>
      <c r="I38" s="194"/>
      <c r="J38" s="195">
        <v>15</v>
      </c>
      <c r="K38" s="391" t="str">
        <f t="shared" si="9"/>
        <v>Very Rare</v>
      </c>
      <c r="L38" s="392">
        <f t="shared" si="5"/>
        <v>20000</v>
      </c>
      <c r="M38" s="140"/>
      <c r="N38" s="396">
        <f t="shared" si="6"/>
        <v>5000</v>
      </c>
      <c r="O38" s="409">
        <v>11</v>
      </c>
      <c r="P38" s="452">
        <f t="shared" si="12"/>
        <v>200</v>
      </c>
      <c r="Q38" s="140"/>
      <c r="R38" s="404">
        <v>1</v>
      </c>
      <c r="S38" s="551" t="s">
        <v>600</v>
      </c>
      <c r="T38" s="391" t="str">
        <f t="shared" si="10"/>
        <v>Very Rare</v>
      </c>
      <c r="U38" s="392">
        <f t="shared" si="8"/>
        <v>5000</v>
      </c>
      <c r="V38" s="5"/>
    </row>
    <row r="39" spans="2:22" ht="18" customHeight="1" x14ac:dyDescent="0.25">
      <c r="B39" s="176">
        <v>1</v>
      </c>
      <c r="C39" s="177" t="s">
        <v>554</v>
      </c>
      <c r="D39" s="178" t="s">
        <v>555</v>
      </c>
      <c r="E39" s="179" t="s">
        <v>85</v>
      </c>
      <c r="F39" s="207" t="s">
        <v>62</v>
      </c>
      <c r="G39" s="181">
        <v>10000</v>
      </c>
      <c r="H39" s="140"/>
      <c r="I39" s="194"/>
      <c r="J39" s="195">
        <v>15</v>
      </c>
      <c r="K39" s="391" t="str">
        <f t="shared" si="9"/>
        <v>Very Rare</v>
      </c>
      <c r="L39" s="392">
        <f t="shared" si="5"/>
        <v>20000</v>
      </c>
      <c r="M39" s="140"/>
      <c r="N39" s="396">
        <f t="shared" si="6"/>
        <v>5000</v>
      </c>
      <c r="O39" s="409">
        <v>11</v>
      </c>
      <c r="P39" s="452">
        <f t="shared" si="12"/>
        <v>200</v>
      </c>
      <c r="Q39" s="140"/>
      <c r="R39" s="404">
        <v>1</v>
      </c>
      <c r="S39" s="405" t="s">
        <v>626</v>
      </c>
      <c r="T39" s="391" t="str">
        <f t="shared" si="10"/>
        <v>Very Rare</v>
      </c>
      <c r="U39" s="392">
        <f t="shared" si="8"/>
        <v>5000</v>
      </c>
      <c r="V39" s="5"/>
    </row>
    <row r="40" spans="2:22" ht="18" customHeight="1" x14ac:dyDescent="0.25">
      <c r="B40" s="176">
        <v>1</v>
      </c>
      <c r="C40" s="177" t="s">
        <v>556</v>
      </c>
      <c r="D40" s="178" t="s">
        <v>595</v>
      </c>
      <c r="E40" s="179" t="s">
        <v>85</v>
      </c>
      <c r="F40" s="207" t="s">
        <v>62</v>
      </c>
      <c r="G40" s="181">
        <v>10000</v>
      </c>
      <c r="H40" s="140"/>
      <c r="I40" s="194"/>
      <c r="J40" s="195">
        <v>15</v>
      </c>
      <c r="K40" s="391" t="str">
        <f t="shared" si="9"/>
        <v>Very Rare</v>
      </c>
      <c r="L40" s="392">
        <f t="shared" si="5"/>
        <v>20000</v>
      </c>
      <c r="M40" s="140"/>
      <c r="N40" s="396">
        <f t="shared" si="6"/>
        <v>5000</v>
      </c>
      <c r="O40" s="409">
        <v>11</v>
      </c>
      <c r="P40" s="452">
        <f t="shared" si="12"/>
        <v>200</v>
      </c>
      <c r="Q40" s="140"/>
      <c r="R40" s="404">
        <v>1</v>
      </c>
      <c r="S40" s="405" t="s">
        <v>627</v>
      </c>
      <c r="T40" s="391" t="str">
        <f t="shared" si="10"/>
        <v>Very Rare</v>
      </c>
      <c r="U40" s="392">
        <f t="shared" si="8"/>
        <v>5000</v>
      </c>
      <c r="V40" s="5"/>
    </row>
    <row r="41" spans="2:22" ht="18" customHeight="1" x14ac:dyDescent="0.25">
      <c r="B41" s="176">
        <v>1</v>
      </c>
      <c r="C41" s="177" t="s">
        <v>558</v>
      </c>
      <c r="D41" s="178" t="s">
        <v>559</v>
      </c>
      <c r="E41" s="179" t="s">
        <v>85</v>
      </c>
      <c r="F41" s="207" t="s">
        <v>62</v>
      </c>
      <c r="G41" s="181">
        <v>10000</v>
      </c>
      <c r="H41" s="140"/>
      <c r="I41" s="194"/>
      <c r="J41" s="195">
        <v>15</v>
      </c>
      <c r="K41" s="391" t="str">
        <f t="shared" si="9"/>
        <v>Very Rare</v>
      </c>
      <c r="L41" s="392">
        <f t="shared" si="5"/>
        <v>20000</v>
      </c>
      <c r="M41" s="140"/>
      <c r="N41" s="396">
        <f t="shared" si="6"/>
        <v>5000</v>
      </c>
      <c r="O41" s="409">
        <v>11</v>
      </c>
      <c r="P41" s="452">
        <f t="shared" si="12"/>
        <v>200</v>
      </c>
      <c r="Q41" s="140"/>
      <c r="R41" s="404">
        <v>1</v>
      </c>
      <c r="S41" s="405" t="s">
        <v>628</v>
      </c>
      <c r="T41" s="391" t="str">
        <f t="shared" si="10"/>
        <v>Very Rare</v>
      </c>
      <c r="U41" s="392">
        <f t="shared" si="8"/>
        <v>5000</v>
      </c>
      <c r="V41" s="5"/>
    </row>
    <row r="42" spans="2:22" ht="18" customHeight="1" x14ac:dyDescent="0.25">
      <c r="B42" s="176">
        <v>1</v>
      </c>
      <c r="C42" s="177" t="s">
        <v>565</v>
      </c>
      <c r="D42" s="178" t="s">
        <v>566</v>
      </c>
      <c r="E42" s="179" t="s">
        <v>86</v>
      </c>
      <c r="F42" s="207" t="s">
        <v>62</v>
      </c>
      <c r="G42" s="181">
        <v>50000</v>
      </c>
      <c r="H42" s="140"/>
      <c r="I42" s="194"/>
      <c r="J42" s="195">
        <v>19</v>
      </c>
      <c r="K42" s="391" t="str">
        <f t="shared" si="9"/>
        <v>Legendary</v>
      </c>
      <c r="L42" s="392">
        <f t="shared" si="5"/>
        <v>100000</v>
      </c>
      <c r="M42" s="140"/>
      <c r="N42" s="396">
        <f t="shared" si="6"/>
        <v>25000</v>
      </c>
      <c r="O42" s="409">
        <v>12</v>
      </c>
      <c r="P42" s="452">
        <f t="shared" si="12"/>
        <v>1000</v>
      </c>
      <c r="Q42" s="140"/>
      <c r="R42" s="404">
        <v>1</v>
      </c>
      <c r="S42" s="405" t="s">
        <v>601</v>
      </c>
      <c r="T42" s="391" t="str">
        <f t="shared" si="10"/>
        <v>Legendary</v>
      </c>
      <c r="U42" s="392">
        <f t="shared" si="8"/>
        <v>25000</v>
      </c>
      <c r="V42" s="5"/>
    </row>
    <row r="43" spans="2:22" ht="18" customHeight="1" x14ac:dyDescent="0.25">
      <c r="B43" s="176">
        <v>1</v>
      </c>
      <c r="C43" s="177" t="s">
        <v>586</v>
      </c>
      <c r="D43" s="178" t="s">
        <v>587</v>
      </c>
      <c r="E43" s="179" t="s">
        <v>86</v>
      </c>
      <c r="F43" s="207" t="s">
        <v>62</v>
      </c>
      <c r="G43" s="181">
        <v>50000</v>
      </c>
      <c r="H43" s="140"/>
      <c r="I43" s="194"/>
      <c r="J43" s="195">
        <v>19</v>
      </c>
      <c r="K43" s="391" t="str">
        <f t="shared" si="9"/>
        <v>Legendary</v>
      </c>
      <c r="L43" s="392">
        <f t="shared" si="5"/>
        <v>100000</v>
      </c>
      <c r="M43" s="140"/>
      <c r="N43" s="396">
        <f t="shared" si="6"/>
        <v>25000</v>
      </c>
      <c r="O43" s="409">
        <v>12</v>
      </c>
      <c r="P43" s="452">
        <f t="shared" si="12"/>
        <v>1000</v>
      </c>
      <c r="Q43" s="140"/>
      <c r="R43" s="404">
        <v>1</v>
      </c>
      <c r="S43" s="405" t="s">
        <v>609</v>
      </c>
      <c r="T43" s="391" t="str">
        <f t="shared" si="10"/>
        <v>Legendary</v>
      </c>
      <c r="U43" s="392">
        <f t="shared" si="8"/>
        <v>25000</v>
      </c>
      <c r="V43" s="5"/>
    </row>
    <row r="44" spans="2:22" ht="18" customHeight="1" x14ac:dyDescent="0.25">
      <c r="B44" s="183">
        <v>1</v>
      </c>
      <c r="C44" s="184" t="s">
        <v>588</v>
      </c>
      <c r="D44" s="185" t="s">
        <v>589</v>
      </c>
      <c r="E44" s="186" t="s">
        <v>86</v>
      </c>
      <c r="F44" s="208" t="s">
        <v>62</v>
      </c>
      <c r="G44" s="235">
        <v>50000</v>
      </c>
      <c r="H44" s="403"/>
      <c r="I44" s="201"/>
      <c r="J44" s="198">
        <v>19</v>
      </c>
      <c r="K44" s="394" t="str">
        <f t="shared" si="9"/>
        <v>Legendary</v>
      </c>
      <c r="L44" s="395">
        <f t="shared" si="5"/>
        <v>100000</v>
      </c>
      <c r="M44" s="403"/>
      <c r="N44" s="398">
        <f t="shared" si="6"/>
        <v>25000</v>
      </c>
      <c r="O44" s="410">
        <v>12</v>
      </c>
      <c r="P44" s="453">
        <f t="shared" si="12"/>
        <v>1000</v>
      </c>
      <c r="Q44" s="403"/>
      <c r="R44" s="406">
        <v>1</v>
      </c>
      <c r="S44" s="407" t="s">
        <v>610</v>
      </c>
      <c r="T44" s="394" t="str">
        <f t="shared" si="10"/>
        <v>Legendary</v>
      </c>
      <c r="U44" s="395">
        <f t="shared" si="8"/>
        <v>25000</v>
      </c>
      <c r="V44" s="5"/>
    </row>
    <row r="45" spans="2:22" ht="18" customHeight="1" x14ac:dyDescent="0.25">
      <c r="V45" s="5"/>
    </row>
    <row r="46" spans="2:22" ht="18" customHeight="1" x14ac:dyDescent="0.25">
      <c r="B46" s="11"/>
      <c r="C46" s="26"/>
      <c r="D46" s="325" t="s">
        <v>703</v>
      </c>
      <c r="E46" s="274"/>
      <c r="F46" s="7"/>
      <c r="G46" s="140"/>
      <c r="H46" s="140"/>
      <c r="I46" s="276"/>
      <c r="J46" s="11"/>
      <c r="K46" s="274"/>
      <c r="L46" s="140"/>
      <c r="M46" s="140"/>
      <c r="N46" s="140"/>
      <c r="O46" s="11"/>
      <c r="P46" s="11"/>
      <c r="Q46" s="140"/>
      <c r="R46" s="11"/>
      <c r="S46" s="278"/>
      <c r="T46" s="274"/>
      <c r="U46" s="140"/>
      <c r="V46" s="309"/>
    </row>
    <row r="47" spans="2:22" s="32" customFormat="1" ht="18" customHeight="1" x14ac:dyDescent="0.25">
      <c r="B47" s="11"/>
      <c r="C47" s="26"/>
      <c r="D47" s="326"/>
      <c r="E47" s="274"/>
      <c r="F47" s="7"/>
      <c r="G47" s="140"/>
      <c r="H47" s="140"/>
      <c r="I47" s="276"/>
      <c r="J47" s="11"/>
      <c r="K47" s="274"/>
      <c r="L47" s="140"/>
      <c r="M47" s="140"/>
      <c r="N47" s="140"/>
      <c r="O47" s="11"/>
      <c r="P47" s="11"/>
      <c r="Q47" s="140"/>
      <c r="R47" s="11"/>
      <c r="S47" s="278"/>
      <c r="T47" s="274"/>
      <c r="U47" s="140"/>
      <c r="V47" s="309"/>
    </row>
    <row r="48" spans="2:22" s="32" customFormat="1" ht="18" customHeight="1" x14ac:dyDescent="0.25">
      <c r="B48" s="279"/>
      <c r="C48" s="282"/>
      <c r="D48" s="325" t="s">
        <v>502</v>
      </c>
      <c r="E48" s="26"/>
      <c r="F48" s="26"/>
      <c r="G48" s="26"/>
      <c r="H48" s="26"/>
      <c r="I48" s="26"/>
      <c r="J48" s="26"/>
      <c r="K48" s="26"/>
      <c r="L48" s="26"/>
      <c r="N48" s="282"/>
      <c r="O48" s="282"/>
      <c r="P48" s="282"/>
      <c r="Q48" s="282"/>
      <c r="R48" s="282"/>
      <c r="S48" s="282"/>
      <c r="T48" s="282"/>
      <c r="U48" s="282"/>
      <c r="V48" s="309"/>
    </row>
    <row r="49" spans="2:22" ht="18" customHeight="1" x14ac:dyDescent="0.25">
      <c r="B49" s="279"/>
      <c r="C49" s="282"/>
      <c r="D49" s="327" t="s">
        <v>455</v>
      </c>
      <c r="E49" s="26"/>
      <c r="F49" s="26"/>
      <c r="G49" s="26"/>
      <c r="H49" s="26"/>
      <c r="I49" s="26"/>
      <c r="J49" s="26"/>
      <c r="K49" s="26"/>
      <c r="L49" s="26"/>
      <c r="M49" s="32"/>
      <c r="N49" s="282"/>
      <c r="O49" s="282"/>
      <c r="P49" s="282"/>
      <c r="Q49" s="282"/>
      <c r="R49" s="282"/>
      <c r="S49" s="282"/>
      <c r="T49" s="282"/>
      <c r="U49" s="282"/>
      <c r="V49" s="309"/>
    </row>
    <row r="50" spans="2:22" ht="15.75" x14ac:dyDescent="0.25">
      <c r="B50" s="279"/>
      <c r="C50" s="27"/>
      <c r="D50" s="328"/>
      <c r="E50" s="323"/>
      <c r="F50" s="275"/>
      <c r="G50" s="275"/>
      <c r="H50" s="275"/>
      <c r="I50" s="324"/>
      <c r="J50" s="323"/>
      <c r="K50" s="323"/>
      <c r="L50" s="323"/>
      <c r="N50" s="27"/>
      <c r="O50" s="27"/>
      <c r="P50" s="281"/>
      <c r="Q50" s="281"/>
      <c r="R50" s="279"/>
      <c r="S50" s="280"/>
      <c r="T50" s="27"/>
      <c r="U50" s="27"/>
      <c r="V50" s="309"/>
    </row>
    <row r="51" spans="2:22" x14ac:dyDescent="0.25">
      <c r="B51" s="279"/>
      <c r="C51" s="27"/>
      <c r="D51" s="27"/>
      <c r="E51" s="27"/>
      <c r="F51" s="281"/>
      <c r="G51" s="281"/>
      <c r="H51" s="281"/>
      <c r="I51" s="279"/>
      <c r="V51" s="5"/>
    </row>
    <row r="52" spans="2:22" x14ac:dyDescent="0.25">
      <c r="B52" s="279"/>
      <c r="C52" s="27"/>
      <c r="D52" s="27"/>
      <c r="E52" s="27"/>
      <c r="F52" s="281"/>
      <c r="G52" s="281"/>
      <c r="H52" s="281"/>
      <c r="I52" s="279"/>
      <c r="V52" s="5"/>
    </row>
    <row r="53" spans="2:22" x14ac:dyDescent="0.25">
      <c r="V53" s="5"/>
    </row>
    <row r="54" spans="2:22" x14ac:dyDescent="0.25">
      <c r="V54" s="5"/>
    </row>
    <row r="55" spans="2:22" x14ac:dyDescent="0.25">
      <c r="V55" s="5"/>
    </row>
    <row r="56" spans="2:22" x14ac:dyDescent="0.25">
      <c r="V56" s="5"/>
    </row>
    <row r="57" spans="2:22" x14ac:dyDescent="0.25">
      <c r="V57" s="5"/>
    </row>
    <row r="58" spans="2:22" x14ac:dyDescent="0.25">
      <c r="V58" s="5"/>
    </row>
    <row r="59" spans="2:22" x14ac:dyDescent="0.25">
      <c r="V59" s="5"/>
    </row>
  </sheetData>
  <mergeCells count="3">
    <mergeCell ref="I2:L2"/>
    <mergeCell ref="N2:P2"/>
    <mergeCell ref="R2:U2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Dropdowns!$B$2:$B$8</xm:f>
          </x14:formula1>
          <xm:sqref>K5:K44 E5:E44 T5:T44 K46:K47 E46:E47 T46:T47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79998168889431442"/>
  </sheetPr>
  <dimension ref="B1:AE18"/>
  <sheetViews>
    <sheetView showGridLines="0" zoomScale="80" zoomScaleNormal="80"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3.42578125" customWidth="1"/>
    <col min="2" max="2" width="5.7109375" style="3" customWidth="1"/>
    <col min="3" max="3" width="34.85546875" customWidth="1"/>
    <col min="4" max="4" width="32.85546875" customWidth="1"/>
    <col min="5" max="5" width="14.28515625" customWidth="1"/>
    <col min="6" max="6" width="11.42578125" style="1" customWidth="1"/>
    <col min="7" max="7" width="15.7109375" style="1" customWidth="1"/>
    <col min="8" max="8" width="1.42578125" style="1" customWidth="1"/>
    <col min="9" max="9" width="4.28515625" style="3" customWidth="1"/>
    <col min="10" max="10" width="14.42578125" customWidth="1"/>
    <col min="11" max="11" width="14.28515625" customWidth="1"/>
    <col min="12" max="12" width="15.7109375" customWidth="1"/>
    <col min="13" max="13" width="1.42578125" style="1" customWidth="1"/>
    <col min="14" max="14" width="15.7109375" customWidth="1"/>
    <col min="15" max="15" width="10" customWidth="1"/>
    <col min="16" max="16" width="14.42578125" style="1" customWidth="1"/>
    <col min="17" max="17" width="1.42578125" style="1" customWidth="1"/>
    <col min="18" max="18" width="5.7109375" style="3" customWidth="1"/>
    <col min="19" max="19" width="20" style="2" customWidth="1"/>
    <col min="20" max="20" width="14.28515625" customWidth="1"/>
    <col min="21" max="21" width="15.7109375" customWidth="1"/>
    <col min="22" max="22" width="3.42578125" customWidth="1"/>
  </cols>
  <sheetData>
    <row r="1" spans="2:31" ht="18" customHeight="1" x14ac:dyDescent="0.25">
      <c r="B1"/>
      <c r="C1" s="22"/>
      <c r="D1" s="23"/>
      <c r="F1"/>
      <c r="I1"/>
      <c r="P1"/>
      <c r="R1"/>
      <c r="S1"/>
    </row>
    <row r="2" spans="2:31" s="5" customFormat="1" ht="60" customHeight="1" x14ac:dyDescent="0.25">
      <c r="B2" s="68" t="s">
        <v>47</v>
      </c>
      <c r="C2" s="69"/>
      <c r="D2" s="148" t="s">
        <v>494</v>
      </c>
      <c r="E2" s="120"/>
      <c r="F2" s="71"/>
      <c r="G2" s="141"/>
      <c r="H2" s="137"/>
      <c r="I2" s="611" t="s">
        <v>492</v>
      </c>
      <c r="J2" s="612"/>
      <c r="K2" s="612"/>
      <c r="L2" s="613"/>
      <c r="M2" s="149"/>
      <c r="N2" s="611" t="s">
        <v>8</v>
      </c>
      <c r="O2" s="612"/>
      <c r="P2" s="613"/>
      <c r="Q2" s="149"/>
      <c r="R2" s="614" t="s">
        <v>291</v>
      </c>
      <c r="S2" s="615"/>
      <c r="T2" s="615"/>
      <c r="U2" s="616"/>
    </row>
    <row r="3" spans="2:31" ht="47.25" customHeight="1" x14ac:dyDescent="0.25">
      <c r="B3" s="219"/>
      <c r="C3" s="73"/>
      <c r="D3" s="217" t="s">
        <v>493</v>
      </c>
      <c r="E3" s="106" t="s">
        <v>112</v>
      </c>
      <c r="F3" s="218" t="s">
        <v>69</v>
      </c>
      <c r="G3" s="105" t="s">
        <v>81</v>
      </c>
      <c r="H3" s="152"/>
      <c r="I3" s="219"/>
      <c r="J3" s="106" t="s">
        <v>79</v>
      </c>
      <c r="K3" s="106" t="s">
        <v>112</v>
      </c>
      <c r="L3" s="105" t="s">
        <v>495</v>
      </c>
      <c r="M3" s="152"/>
      <c r="N3" s="104" t="s">
        <v>124</v>
      </c>
      <c r="O3" s="106" t="s">
        <v>682</v>
      </c>
      <c r="P3" s="105" t="s">
        <v>116</v>
      </c>
      <c r="Q3" s="152"/>
      <c r="R3" s="219"/>
      <c r="S3" s="106" t="s">
        <v>122</v>
      </c>
      <c r="T3" s="106" t="s">
        <v>112</v>
      </c>
      <c r="U3" s="105" t="s">
        <v>497</v>
      </c>
    </row>
    <row r="4" spans="2:31" s="35" customFormat="1" ht="50.25" x14ac:dyDescent="0.25">
      <c r="B4" s="74" t="s">
        <v>80</v>
      </c>
      <c r="C4" s="75"/>
      <c r="D4" s="75"/>
      <c r="E4" s="75"/>
      <c r="F4" s="169"/>
      <c r="G4" s="134" t="s">
        <v>242</v>
      </c>
      <c r="H4" s="138"/>
      <c r="I4" s="145" t="s">
        <v>115</v>
      </c>
      <c r="J4" s="133" t="s">
        <v>496</v>
      </c>
      <c r="K4" s="132"/>
      <c r="L4" s="134" t="s">
        <v>242</v>
      </c>
      <c r="M4" s="138"/>
      <c r="N4" s="168" t="s">
        <v>242</v>
      </c>
      <c r="O4" s="132" t="s">
        <v>681</v>
      </c>
      <c r="P4" s="134" t="s">
        <v>592</v>
      </c>
      <c r="Q4" s="138"/>
      <c r="R4" s="74" t="s">
        <v>80</v>
      </c>
      <c r="S4" s="34"/>
      <c r="T4" s="132"/>
      <c r="U4" s="134" t="s">
        <v>242</v>
      </c>
    </row>
    <row r="5" spans="2:31" ht="18" customHeight="1" x14ac:dyDescent="0.25">
      <c r="B5" s="170">
        <v>1</v>
      </c>
      <c r="C5" s="171" t="s">
        <v>216</v>
      </c>
      <c r="D5" s="172" t="s">
        <v>631</v>
      </c>
      <c r="E5" s="173" t="s">
        <v>82</v>
      </c>
      <c r="F5" s="206" t="s">
        <v>62</v>
      </c>
      <c r="G5" s="175">
        <v>50</v>
      </c>
      <c r="H5" s="140"/>
      <c r="I5" s="513" t="s">
        <v>126</v>
      </c>
      <c r="J5" s="191">
        <v>1</v>
      </c>
      <c r="K5" s="411" t="str">
        <f>+E5</f>
        <v>Common</v>
      </c>
      <c r="L5" s="412">
        <f>+G5*2</f>
        <v>100</v>
      </c>
      <c r="M5" s="140"/>
      <c r="N5" s="425">
        <f>+G5*0.5</f>
        <v>25</v>
      </c>
      <c r="O5" s="191">
        <v>8</v>
      </c>
      <c r="P5" s="451">
        <f>1/5</f>
        <v>0.2</v>
      </c>
      <c r="Q5" s="140"/>
      <c r="R5" s="170">
        <v>1</v>
      </c>
      <c r="S5" s="202" t="s">
        <v>239</v>
      </c>
      <c r="T5" s="411" t="str">
        <f>+E5</f>
        <v>Common</v>
      </c>
      <c r="U5" s="412">
        <f>+N5</f>
        <v>25</v>
      </c>
    </row>
    <row r="6" spans="2:31" s="5" customFormat="1" ht="18" customHeight="1" x14ac:dyDescent="0.25">
      <c r="B6" s="176">
        <v>1</v>
      </c>
      <c r="C6" s="177" t="s">
        <v>445</v>
      </c>
      <c r="D6" s="178" t="s">
        <v>219</v>
      </c>
      <c r="E6" s="179" t="s">
        <v>82</v>
      </c>
      <c r="F6" s="207" t="s">
        <v>62</v>
      </c>
      <c r="G6" s="181">
        <v>50</v>
      </c>
      <c r="H6" s="140"/>
      <c r="I6" s="514" t="s">
        <v>126</v>
      </c>
      <c r="J6" s="195">
        <v>1</v>
      </c>
      <c r="K6" s="391" t="str">
        <f>+E6</f>
        <v>Common</v>
      </c>
      <c r="L6" s="392">
        <f>+G6*2</f>
        <v>100</v>
      </c>
      <c r="M6" s="140"/>
      <c r="N6" s="447">
        <v>25</v>
      </c>
      <c r="O6" s="195">
        <v>8</v>
      </c>
      <c r="P6" s="449">
        <f>1/5</f>
        <v>0.2</v>
      </c>
      <c r="Q6" s="140"/>
      <c r="R6" s="176">
        <v>1</v>
      </c>
      <c r="S6" s="203" t="s">
        <v>238</v>
      </c>
      <c r="T6" s="391" t="str">
        <f>+E6</f>
        <v>Common</v>
      </c>
      <c r="U6" s="392">
        <f t="shared" ref="U6:U9" si="0">+N6</f>
        <v>25</v>
      </c>
    </row>
    <row r="7" spans="2:31" s="5" customFormat="1" ht="18" customHeight="1" x14ac:dyDescent="0.25">
      <c r="B7" s="176">
        <v>1</v>
      </c>
      <c r="C7" s="177" t="s">
        <v>446</v>
      </c>
      <c r="D7" s="178" t="s">
        <v>220</v>
      </c>
      <c r="E7" s="179" t="s">
        <v>83</v>
      </c>
      <c r="F7" s="207" t="s">
        <v>62</v>
      </c>
      <c r="G7" s="392">
        <f t="shared" ref="G7:G9" si="1">+N7*2</f>
        <v>200</v>
      </c>
      <c r="H7" s="140"/>
      <c r="I7" s="514" t="s">
        <v>126</v>
      </c>
      <c r="J7" s="195">
        <v>5</v>
      </c>
      <c r="K7" s="391" t="str">
        <f>+E7</f>
        <v>Uncommon</v>
      </c>
      <c r="L7" s="392">
        <f>+G7*2</f>
        <v>400</v>
      </c>
      <c r="M7" s="140"/>
      <c r="N7" s="447">
        <v>100</v>
      </c>
      <c r="O7" s="195">
        <v>9</v>
      </c>
      <c r="P7" s="449">
        <v>1</v>
      </c>
      <c r="Q7" s="140"/>
      <c r="R7" s="176">
        <v>1</v>
      </c>
      <c r="S7" s="204" t="s">
        <v>236</v>
      </c>
      <c r="T7" s="391" t="str">
        <f>+E7</f>
        <v>Uncommon</v>
      </c>
      <c r="U7" s="392">
        <f t="shared" si="0"/>
        <v>100</v>
      </c>
    </row>
    <row r="8" spans="2:31" s="5" customFormat="1" ht="18" customHeight="1" x14ac:dyDescent="0.25">
      <c r="B8" s="176">
        <v>1</v>
      </c>
      <c r="C8" s="177" t="s">
        <v>447</v>
      </c>
      <c r="D8" s="178" t="s">
        <v>221</v>
      </c>
      <c r="E8" s="179" t="s">
        <v>84</v>
      </c>
      <c r="F8" s="207" t="s">
        <v>62</v>
      </c>
      <c r="G8" s="392">
        <f t="shared" si="1"/>
        <v>2000</v>
      </c>
      <c r="H8" s="140"/>
      <c r="I8" s="176"/>
      <c r="J8" s="195">
        <v>9</v>
      </c>
      <c r="K8" s="391" t="str">
        <f>+E8</f>
        <v>Rare</v>
      </c>
      <c r="L8" s="392">
        <f>+G8*2</f>
        <v>4000</v>
      </c>
      <c r="M8" s="140"/>
      <c r="N8" s="447">
        <v>1000</v>
      </c>
      <c r="O8" s="195">
        <v>10</v>
      </c>
      <c r="P8" s="449">
        <v>3</v>
      </c>
      <c r="Q8" s="140"/>
      <c r="R8" s="176">
        <v>1</v>
      </c>
      <c r="S8" s="204" t="s">
        <v>237</v>
      </c>
      <c r="T8" s="391" t="str">
        <f>+E8</f>
        <v>Rare</v>
      </c>
      <c r="U8" s="392">
        <f t="shared" si="0"/>
        <v>1000</v>
      </c>
    </row>
    <row r="9" spans="2:31" s="5" customFormat="1" ht="18" customHeight="1" x14ac:dyDescent="0.25">
      <c r="B9" s="183">
        <v>1</v>
      </c>
      <c r="C9" s="184" t="s">
        <v>448</v>
      </c>
      <c r="D9" s="185" t="s">
        <v>222</v>
      </c>
      <c r="E9" s="186" t="s">
        <v>85</v>
      </c>
      <c r="F9" s="208" t="s">
        <v>62</v>
      </c>
      <c r="G9" s="395">
        <f t="shared" si="1"/>
        <v>20000</v>
      </c>
      <c r="H9" s="140"/>
      <c r="I9" s="183"/>
      <c r="J9" s="198">
        <v>15</v>
      </c>
      <c r="K9" s="394" t="str">
        <f>+E9</f>
        <v>Very Rare</v>
      </c>
      <c r="L9" s="395">
        <f>+G9*2</f>
        <v>40000</v>
      </c>
      <c r="M9" s="140"/>
      <c r="N9" s="448">
        <v>10000</v>
      </c>
      <c r="O9" s="198">
        <v>11</v>
      </c>
      <c r="P9" s="450">
        <v>4</v>
      </c>
      <c r="Q9" s="140"/>
      <c r="R9" s="183">
        <v>1</v>
      </c>
      <c r="S9" s="205" t="s">
        <v>235</v>
      </c>
      <c r="T9" s="394" t="str">
        <f>+E9</f>
        <v>Very Rare</v>
      </c>
      <c r="U9" s="395">
        <f t="shared" si="0"/>
        <v>10000</v>
      </c>
    </row>
    <row r="10" spans="2:31" s="47" customFormat="1" ht="18" customHeight="1" x14ac:dyDescent="0.25">
      <c r="B10" s="76" t="s">
        <v>327</v>
      </c>
      <c r="C10" s="77"/>
      <c r="D10" s="78"/>
      <c r="E10" s="79"/>
      <c r="F10" s="78"/>
      <c r="G10" s="221"/>
      <c r="H10" s="139"/>
      <c r="I10" s="146"/>
      <c r="J10" s="45"/>
      <c r="K10" s="44"/>
      <c r="L10" s="221"/>
      <c r="M10" s="139"/>
      <c r="N10" s="146"/>
      <c r="O10" s="44"/>
      <c r="P10" s="507"/>
      <c r="Q10" s="139"/>
      <c r="R10" s="147"/>
      <c r="S10" s="46"/>
      <c r="T10" s="44"/>
      <c r="U10" s="216"/>
    </row>
    <row r="11" spans="2:31" ht="18" customHeight="1" x14ac:dyDescent="0.25">
      <c r="B11" s="170">
        <v>1</v>
      </c>
      <c r="C11" s="171" t="s">
        <v>218</v>
      </c>
      <c r="D11" s="172" t="s">
        <v>632</v>
      </c>
      <c r="E11" s="173" t="s">
        <v>83</v>
      </c>
      <c r="F11" s="209" t="s">
        <v>67</v>
      </c>
      <c r="G11" s="175">
        <v>200</v>
      </c>
      <c r="H11" s="140"/>
      <c r="I11" s="510" t="s">
        <v>721</v>
      </c>
      <c r="J11" s="191">
        <v>5</v>
      </c>
      <c r="K11" s="411" t="str">
        <f>+E11</f>
        <v>Uncommon</v>
      </c>
      <c r="L11" s="412">
        <f t="shared" ref="L11:L13" si="2">+G11*2</f>
        <v>400</v>
      </c>
      <c r="M11" s="140"/>
      <c r="N11" s="425">
        <f>+G11*0.5</f>
        <v>100</v>
      </c>
      <c r="O11" s="191">
        <v>9</v>
      </c>
      <c r="P11" s="451">
        <v>1</v>
      </c>
      <c r="Q11" s="140"/>
      <c r="R11" s="170">
        <v>1</v>
      </c>
      <c r="S11" s="202" t="s">
        <v>630</v>
      </c>
      <c r="T11" s="411" t="str">
        <f>+E11</f>
        <v>Uncommon</v>
      </c>
      <c r="U11" s="412">
        <f t="shared" ref="U11:U13" si="3">+N11</f>
        <v>100</v>
      </c>
    </row>
    <row r="12" spans="2:31" ht="18" customHeight="1" x14ac:dyDescent="0.25">
      <c r="B12" s="176">
        <v>1</v>
      </c>
      <c r="C12" s="177" t="s">
        <v>240</v>
      </c>
      <c r="D12" s="178" t="s">
        <v>632</v>
      </c>
      <c r="E12" s="179" t="s">
        <v>83</v>
      </c>
      <c r="F12" s="210" t="s">
        <v>67</v>
      </c>
      <c r="G12" s="181">
        <v>200</v>
      </c>
      <c r="H12" s="140"/>
      <c r="I12" s="511" t="s">
        <v>721</v>
      </c>
      <c r="J12" s="195">
        <v>5</v>
      </c>
      <c r="K12" s="391" t="str">
        <f>+E12</f>
        <v>Uncommon</v>
      </c>
      <c r="L12" s="392">
        <f t="shared" si="2"/>
        <v>400</v>
      </c>
      <c r="M12" s="140"/>
      <c r="N12" s="396">
        <f t="shared" ref="N12:N13" si="4">+G12*0.5</f>
        <v>100</v>
      </c>
      <c r="O12" s="195">
        <v>9</v>
      </c>
      <c r="P12" s="452">
        <v>1</v>
      </c>
      <c r="Q12" s="140"/>
      <c r="R12" s="176">
        <v>1</v>
      </c>
      <c r="S12" s="204" t="s">
        <v>453</v>
      </c>
      <c r="T12" s="391" t="str">
        <f>+E12</f>
        <v>Uncommon</v>
      </c>
      <c r="U12" s="392">
        <f t="shared" si="3"/>
        <v>100</v>
      </c>
    </row>
    <row r="13" spans="2:31" ht="18" customHeight="1" x14ac:dyDescent="0.25">
      <c r="B13" s="183">
        <v>1</v>
      </c>
      <c r="C13" s="184" t="s">
        <v>217</v>
      </c>
      <c r="D13" s="185" t="s">
        <v>632</v>
      </c>
      <c r="E13" s="186" t="s">
        <v>83</v>
      </c>
      <c r="F13" s="455" t="s">
        <v>67</v>
      </c>
      <c r="G13" s="235">
        <v>200</v>
      </c>
      <c r="H13" s="140"/>
      <c r="I13" s="512" t="s">
        <v>721</v>
      </c>
      <c r="J13" s="198">
        <v>5</v>
      </c>
      <c r="K13" s="394" t="str">
        <f>+E13</f>
        <v>Uncommon</v>
      </c>
      <c r="L13" s="395">
        <f t="shared" si="2"/>
        <v>400</v>
      </c>
      <c r="M13" s="140"/>
      <c r="N13" s="398">
        <f t="shared" si="4"/>
        <v>100</v>
      </c>
      <c r="O13" s="198">
        <v>9</v>
      </c>
      <c r="P13" s="453">
        <v>1</v>
      </c>
      <c r="Q13" s="140"/>
      <c r="R13" s="183">
        <v>1</v>
      </c>
      <c r="S13" s="205" t="s">
        <v>452</v>
      </c>
      <c r="T13" s="394" t="str">
        <f>+E13</f>
        <v>Uncommon</v>
      </c>
      <c r="U13" s="395">
        <f t="shared" si="3"/>
        <v>100</v>
      </c>
    </row>
    <row r="14" spans="2:31" ht="18" customHeight="1" x14ac:dyDescent="0.25">
      <c r="B14" s="11"/>
      <c r="C14" s="26"/>
      <c r="D14" s="285"/>
      <c r="E14" s="274"/>
      <c r="F14" s="7"/>
      <c r="G14" s="140"/>
      <c r="H14" s="140"/>
      <c r="I14" s="276"/>
      <c r="J14" s="11"/>
      <c r="K14" s="274"/>
      <c r="L14" s="140"/>
      <c r="M14" s="140"/>
      <c r="N14" s="140"/>
      <c r="O14" s="11"/>
      <c r="P14" s="11"/>
      <c r="Q14" s="140"/>
      <c r="R14" s="11"/>
      <c r="S14" s="278"/>
      <c r="T14" s="274"/>
      <c r="U14" s="140"/>
    </row>
    <row r="15" spans="2:31" ht="18" customHeight="1" x14ac:dyDescent="0.25">
      <c r="B15" s="11"/>
      <c r="C15" s="26"/>
      <c r="D15" s="325" t="s">
        <v>702</v>
      </c>
      <c r="E15" s="26"/>
      <c r="F15" s="7"/>
      <c r="G15" s="140"/>
      <c r="H15" s="140"/>
      <c r="I15" s="276"/>
      <c r="J15" s="11"/>
      <c r="K15" s="274"/>
      <c r="L15" s="140"/>
      <c r="M15" s="140"/>
      <c r="N15" s="140"/>
      <c r="O15" s="11"/>
      <c r="P15" s="11"/>
      <c r="Q15" s="140"/>
      <c r="R15" s="11"/>
      <c r="S15" s="278"/>
      <c r="T15" s="274"/>
      <c r="U15" s="140"/>
      <c r="V15" s="309"/>
      <c r="W15" s="11"/>
      <c r="X15" s="278"/>
      <c r="Y15" s="285"/>
      <c r="Z15" s="274"/>
      <c r="AA15" s="7"/>
      <c r="AB15" s="140"/>
      <c r="AC15" s="140"/>
      <c r="AD15" s="277"/>
      <c r="AE15" s="286"/>
    </row>
    <row r="16" spans="2:31" ht="18" customHeight="1" x14ac:dyDescent="0.25">
      <c r="B16" s="11"/>
      <c r="C16" s="26"/>
      <c r="D16" s="326"/>
      <c r="E16" s="26"/>
      <c r="F16" s="7"/>
      <c r="G16" s="140"/>
      <c r="H16" s="140"/>
      <c r="I16" s="276"/>
      <c r="J16" s="11"/>
      <c r="K16" s="274"/>
      <c r="L16" s="140"/>
      <c r="M16" s="140"/>
      <c r="N16" s="140"/>
      <c r="O16" s="11"/>
      <c r="P16" s="11"/>
      <c r="Q16" s="140"/>
      <c r="R16" s="11"/>
      <c r="S16" s="278"/>
      <c r="T16" s="274"/>
      <c r="U16" s="140"/>
    </row>
    <row r="17" spans="2:21" s="32" customFormat="1" ht="18" customHeight="1" x14ac:dyDescent="0.25">
      <c r="B17" s="279"/>
      <c r="C17" s="282"/>
      <c r="D17" s="325" t="s">
        <v>502</v>
      </c>
      <c r="E17" s="26"/>
      <c r="F17" s="26"/>
      <c r="G17" s="26"/>
      <c r="H17" s="26"/>
      <c r="I17" s="26"/>
      <c r="J17" s="26"/>
      <c r="K17" s="26"/>
      <c r="L17" s="26"/>
      <c r="N17" s="282"/>
      <c r="O17" s="282"/>
      <c r="P17" s="282"/>
      <c r="Q17" s="282"/>
      <c r="R17" s="282"/>
      <c r="S17" s="282"/>
      <c r="T17" s="282"/>
      <c r="U17" s="282"/>
    </row>
    <row r="18" spans="2:21" s="32" customFormat="1" ht="18" customHeight="1" x14ac:dyDescent="0.25">
      <c r="B18" s="279"/>
      <c r="C18" s="282"/>
      <c r="D18" s="327" t="s">
        <v>456</v>
      </c>
      <c r="E18" s="26"/>
      <c r="F18" s="26"/>
      <c r="G18" s="26"/>
      <c r="H18" s="26"/>
      <c r="I18" s="26"/>
      <c r="J18" s="26"/>
      <c r="K18" s="26"/>
      <c r="L18" s="26"/>
      <c r="N18" s="282"/>
      <c r="O18" s="282"/>
      <c r="P18" s="282"/>
      <c r="Q18" s="282"/>
      <c r="R18" s="282"/>
      <c r="S18" s="282"/>
      <c r="T18" s="282"/>
      <c r="U18" s="282"/>
    </row>
  </sheetData>
  <mergeCells count="3">
    <mergeCell ref="R2:U2"/>
    <mergeCell ref="N2:P2"/>
    <mergeCell ref="I2:L2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Dropdowns!$B$2:$B$8</xm:f>
          </x14:formula1>
          <xm:sqref>E5:E9 K5:K9 T5:T9 Z15 K11:K14 T11:T14 E11:E14 T15:T16 K15:K16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79998168889431442"/>
  </sheetPr>
  <dimension ref="A1:U15"/>
  <sheetViews>
    <sheetView showGridLines="0" zoomScale="80" zoomScaleNormal="80"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3.42578125" customWidth="1"/>
    <col min="2" max="2" width="5.7109375" style="3" customWidth="1"/>
    <col min="3" max="3" width="34.85546875" customWidth="1"/>
    <col min="4" max="4" width="32.85546875" customWidth="1"/>
    <col min="5" max="5" width="14.28515625" customWidth="1"/>
    <col min="6" max="6" width="11.42578125" style="1" customWidth="1"/>
    <col min="7" max="7" width="15.7109375" style="1" customWidth="1"/>
    <col min="8" max="8" width="1.42578125" style="1" customWidth="1"/>
    <col min="9" max="9" width="4.28515625" style="3" customWidth="1"/>
    <col min="10" max="10" width="14.42578125" customWidth="1"/>
    <col min="11" max="11" width="14.28515625" customWidth="1"/>
    <col min="12" max="12" width="15.7109375" customWidth="1"/>
    <col min="13" max="13" width="1.42578125" style="1" customWidth="1"/>
    <col min="14" max="14" width="15.7109375" customWidth="1"/>
    <col min="15" max="15" width="10" customWidth="1"/>
    <col min="16" max="16" width="14.42578125" style="1" customWidth="1"/>
    <col min="17" max="17" width="1.42578125" style="1" customWidth="1"/>
    <col min="18" max="18" width="5.7109375" style="3" customWidth="1"/>
    <col min="19" max="19" width="20" style="2" customWidth="1"/>
    <col min="20" max="20" width="14.28515625" customWidth="1"/>
    <col min="21" max="21" width="15.7109375" customWidth="1"/>
    <col min="22" max="22" width="3.42578125" customWidth="1"/>
  </cols>
  <sheetData>
    <row r="1" spans="1:21" ht="18" customHeight="1" x14ac:dyDescent="0.25">
      <c r="B1"/>
      <c r="C1" s="22"/>
      <c r="D1" s="23"/>
      <c r="F1"/>
      <c r="I1"/>
      <c r="P1"/>
      <c r="R1"/>
      <c r="S1"/>
    </row>
    <row r="2" spans="1:21" ht="60" customHeight="1" x14ac:dyDescent="0.25">
      <c r="A2" s="5"/>
      <c r="B2" s="68" t="s">
        <v>49</v>
      </c>
      <c r="C2" s="69"/>
      <c r="D2" s="148" t="s">
        <v>494</v>
      </c>
      <c r="E2" s="120"/>
      <c r="F2" s="71"/>
      <c r="G2" s="141"/>
      <c r="H2" s="137"/>
      <c r="I2" s="611" t="s">
        <v>492</v>
      </c>
      <c r="J2" s="612"/>
      <c r="K2" s="612"/>
      <c r="L2" s="613"/>
      <c r="M2" s="149"/>
      <c r="N2" s="611" t="s">
        <v>8</v>
      </c>
      <c r="O2" s="612"/>
      <c r="P2" s="613"/>
      <c r="Q2" s="149"/>
      <c r="R2" s="614" t="s">
        <v>291</v>
      </c>
      <c r="S2" s="615"/>
      <c r="T2" s="615"/>
      <c r="U2" s="616"/>
    </row>
    <row r="3" spans="1:21" ht="47.25" x14ac:dyDescent="0.25">
      <c r="B3" s="219"/>
      <c r="C3" s="73"/>
      <c r="D3" s="217" t="s">
        <v>493</v>
      </c>
      <c r="E3" s="106" t="s">
        <v>112</v>
      </c>
      <c r="F3" s="218" t="s">
        <v>69</v>
      </c>
      <c r="G3" s="105" t="s">
        <v>81</v>
      </c>
      <c r="H3" s="152"/>
      <c r="I3" s="219"/>
      <c r="J3" s="106" t="s">
        <v>79</v>
      </c>
      <c r="K3" s="106" t="s">
        <v>112</v>
      </c>
      <c r="L3" s="105" t="s">
        <v>495</v>
      </c>
      <c r="M3" s="152"/>
      <c r="N3" s="104" t="s">
        <v>124</v>
      </c>
      <c r="O3" s="106" t="s">
        <v>685</v>
      </c>
      <c r="P3" s="105" t="s">
        <v>116</v>
      </c>
      <c r="Q3" s="152"/>
      <c r="R3" s="219"/>
      <c r="S3" s="106" t="s">
        <v>122</v>
      </c>
      <c r="T3" s="106" t="s">
        <v>112</v>
      </c>
      <c r="U3" s="105" t="s">
        <v>497</v>
      </c>
    </row>
    <row r="4" spans="1:21" ht="50.25" x14ac:dyDescent="0.25">
      <c r="A4" s="35"/>
      <c r="B4" s="74" t="s">
        <v>80</v>
      </c>
      <c r="C4" s="75"/>
      <c r="D4" s="75"/>
      <c r="E4" s="75"/>
      <c r="F4" s="169"/>
      <c r="G4" s="134" t="s">
        <v>242</v>
      </c>
      <c r="H4" s="138"/>
      <c r="I4" s="145" t="s">
        <v>115</v>
      </c>
      <c r="J4" s="133" t="s">
        <v>496</v>
      </c>
      <c r="K4" s="132"/>
      <c r="L4" s="134" t="s">
        <v>242</v>
      </c>
      <c r="M4" s="138"/>
      <c r="N4" s="168" t="s">
        <v>242</v>
      </c>
      <c r="O4" s="132" t="s">
        <v>681</v>
      </c>
      <c r="P4" s="134" t="s">
        <v>592</v>
      </c>
      <c r="Q4" s="138"/>
      <c r="R4" s="74" t="s">
        <v>80</v>
      </c>
      <c r="S4" s="34"/>
      <c r="T4" s="132"/>
      <c r="U4" s="134" t="s">
        <v>242</v>
      </c>
    </row>
    <row r="5" spans="1:21" ht="18" customHeight="1" x14ac:dyDescent="0.25">
      <c r="B5" s="170"/>
      <c r="C5" s="236"/>
      <c r="D5" s="249"/>
      <c r="E5" s="192"/>
      <c r="F5" s="488"/>
      <c r="G5" s="189"/>
      <c r="H5" s="140"/>
      <c r="I5" s="190"/>
      <c r="J5" s="191"/>
      <c r="K5" s="491"/>
      <c r="L5" s="492"/>
      <c r="M5" s="140"/>
      <c r="N5" s="495"/>
      <c r="O5" s="191"/>
      <c r="P5" s="496"/>
      <c r="Q5" s="140"/>
      <c r="R5" s="170"/>
      <c r="S5" s="202"/>
      <c r="T5" s="491"/>
      <c r="U5" s="492"/>
    </row>
    <row r="6" spans="1:21" ht="18" customHeight="1" x14ac:dyDescent="0.25">
      <c r="B6" s="183"/>
      <c r="C6" s="239"/>
      <c r="D6" s="248"/>
      <c r="E6" s="199"/>
      <c r="F6" s="489"/>
      <c r="G6" s="188"/>
      <c r="H6" s="140"/>
      <c r="I6" s="201"/>
      <c r="J6" s="198"/>
      <c r="K6" s="493"/>
      <c r="L6" s="494"/>
      <c r="M6" s="140"/>
      <c r="N6" s="497"/>
      <c r="O6" s="198"/>
      <c r="P6" s="498"/>
      <c r="Q6" s="140"/>
      <c r="R6" s="183"/>
      <c r="S6" s="205"/>
      <c r="T6" s="493"/>
      <c r="U6" s="494"/>
    </row>
    <row r="7" spans="1:21" ht="18" customHeight="1" x14ac:dyDescent="0.25">
      <c r="B7" s="11"/>
      <c r="C7" s="26"/>
      <c r="D7" s="285"/>
      <c r="E7" s="274"/>
      <c r="F7" s="7"/>
      <c r="G7" s="140"/>
      <c r="H7" s="140"/>
      <c r="I7" s="276"/>
      <c r="J7" s="11"/>
      <c r="K7" s="274"/>
      <c r="L7" s="140"/>
      <c r="M7" s="140"/>
      <c r="N7" s="140"/>
      <c r="O7" s="11"/>
      <c r="P7" s="11"/>
      <c r="Q7" s="140"/>
      <c r="R7" s="11"/>
      <c r="S7" s="278"/>
      <c r="T7" s="274"/>
      <c r="U7" s="140"/>
    </row>
    <row r="8" spans="1:21" ht="18" customHeight="1" x14ac:dyDescent="0.25">
      <c r="B8" s="11"/>
      <c r="C8" s="26"/>
      <c r="D8" s="326" t="s">
        <v>701</v>
      </c>
      <c r="E8" s="274"/>
      <c r="F8" s="7"/>
      <c r="G8" s="140"/>
      <c r="H8" s="140"/>
      <c r="I8" s="276"/>
      <c r="J8" s="11"/>
      <c r="K8" s="274"/>
      <c r="L8" s="140"/>
      <c r="M8" s="140"/>
      <c r="N8" s="140"/>
      <c r="O8" s="11"/>
      <c r="P8" s="11"/>
      <c r="Q8" s="140"/>
      <c r="R8" s="11"/>
      <c r="S8" s="278"/>
      <c r="T8" s="274"/>
      <c r="U8" s="140"/>
    </row>
    <row r="9" spans="1:21" ht="18" customHeight="1" x14ac:dyDescent="0.25">
      <c r="B9" s="11"/>
      <c r="C9" s="26"/>
      <c r="D9" s="326"/>
      <c r="E9" s="274"/>
      <c r="F9" s="7"/>
      <c r="G9" s="140"/>
      <c r="H9" s="140"/>
      <c r="I9" s="276"/>
      <c r="J9" s="11"/>
      <c r="K9" s="274"/>
      <c r="L9" s="140"/>
      <c r="M9" s="140"/>
      <c r="N9" s="140"/>
      <c r="O9" s="11"/>
      <c r="P9" s="11"/>
      <c r="Q9" s="140"/>
      <c r="R9" s="11"/>
      <c r="S9" s="278"/>
      <c r="T9" s="274"/>
      <c r="U9" s="140"/>
    </row>
    <row r="10" spans="1:21" ht="18" customHeight="1" x14ac:dyDescent="0.25">
      <c r="A10" s="32"/>
      <c r="B10" s="279"/>
      <c r="C10" s="282"/>
      <c r="D10" s="325" t="s">
        <v>502</v>
      </c>
      <c r="E10" s="26"/>
      <c r="F10" s="26"/>
      <c r="G10" s="26"/>
      <c r="H10" s="26"/>
      <c r="I10" s="26"/>
      <c r="J10" s="26"/>
      <c r="K10" s="26"/>
      <c r="L10" s="26"/>
      <c r="M10" s="32"/>
      <c r="N10" s="282"/>
      <c r="O10" s="282"/>
      <c r="P10" s="282"/>
      <c r="Q10" s="282"/>
      <c r="R10" s="282"/>
      <c r="S10" s="282"/>
      <c r="T10" s="282"/>
      <c r="U10" s="282"/>
    </row>
    <row r="11" spans="1:21" ht="18" customHeight="1" x14ac:dyDescent="0.25">
      <c r="A11" s="32"/>
      <c r="B11" s="279"/>
      <c r="C11" s="282"/>
      <c r="D11" s="327"/>
      <c r="E11" s="26"/>
      <c r="F11" s="26"/>
      <c r="G11" s="26"/>
      <c r="H11" s="26"/>
      <c r="I11" s="26"/>
      <c r="J11" s="26"/>
      <c r="K11" s="26"/>
      <c r="L11" s="26"/>
      <c r="M11" s="32"/>
      <c r="N11" s="282"/>
      <c r="O11" s="282"/>
      <c r="P11" s="282"/>
      <c r="Q11" s="282"/>
      <c r="R11" s="282"/>
      <c r="S11" s="282"/>
      <c r="T11" s="282"/>
      <c r="U11" s="282"/>
    </row>
    <row r="12" spans="1:21" ht="15.75" x14ac:dyDescent="0.25">
      <c r="B12" s="279"/>
      <c r="C12" s="27"/>
      <c r="D12" s="327"/>
      <c r="E12" s="323"/>
      <c r="F12" s="275"/>
      <c r="G12" s="275"/>
      <c r="H12" s="275"/>
      <c r="I12" s="324"/>
      <c r="J12" s="323"/>
      <c r="K12" s="323"/>
      <c r="L12" s="323"/>
      <c r="N12" s="27"/>
      <c r="O12" s="27"/>
      <c r="P12" s="281"/>
      <c r="Q12" s="281"/>
      <c r="R12" s="279"/>
      <c r="S12" s="280"/>
      <c r="T12" s="27"/>
      <c r="U12" s="27"/>
    </row>
    <row r="13" spans="1:21" ht="15.75" x14ac:dyDescent="0.25">
      <c r="B13" s="279"/>
      <c r="C13" s="27"/>
      <c r="D13" s="328"/>
      <c r="E13" s="323"/>
      <c r="F13" s="275"/>
      <c r="G13" s="275"/>
      <c r="H13" s="275"/>
      <c r="I13" s="324"/>
      <c r="J13" s="323"/>
      <c r="K13" s="323"/>
      <c r="L13" s="323"/>
      <c r="N13" s="27"/>
      <c r="O13" s="27"/>
      <c r="P13" s="281"/>
      <c r="Q13" s="281"/>
      <c r="R13" s="279"/>
      <c r="S13" s="280"/>
      <c r="T13" s="27"/>
      <c r="U13" s="27"/>
    </row>
    <row r="14" spans="1:21" x14ac:dyDescent="0.25">
      <c r="B14" s="279"/>
      <c r="C14" s="27"/>
      <c r="D14" s="27"/>
      <c r="E14" s="27"/>
      <c r="F14" s="281"/>
      <c r="G14" s="281"/>
      <c r="H14" s="281"/>
      <c r="I14" s="279"/>
    </row>
    <row r="15" spans="1:21" x14ac:dyDescent="0.25">
      <c r="B15" s="279"/>
      <c r="C15" s="27"/>
      <c r="D15" s="27"/>
      <c r="E15" s="27"/>
      <c r="F15" s="281"/>
      <c r="G15" s="281"/>
      <c r="H15" s="281"/>
      <c r="I15" s="279"/>
    </row>
  </sheetData>
  <mergeCells count="3">
    <mergeCell ref="I2:L2"/>
    <mergeCell ref="N2:P2"/>
    <mergeCell ref="R2:U2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Dropdowns!$B$2:$B$8</xm:f>
          </x14:formula1>
          <xm:sqref>K8:K9 T8:T9 E8:E9 E5:E7 T5:T7 K5:K7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Title</vt:lpstr>
      <vt:lpstr>Professions</vt:lpstr>
      <vt:lpstr>Merchants</vt:lpstr>
      <vt:lpstr>Features &amp; Tools</vt:lpstr>
      <vt:lpstr>Characters</vt:lpstr>
      <vt:lpstr>Roll Tables</vt:lpstr>
      <vt:lpstr>Alchemy</vt:lpstr>
      <vt:lpstr>Apothecary</vt:lpstr>
      <vt:lpstr>Brewer</vt:lpstr>
      <vt:lpstr>Cooking</vt:lpstr>
      <vt:lpstr>Enchanting</vt:lpstr>
      <vt:lpstr>Engineering</vt:lpstr>
      <vt:lpstr>Fishing</vt:lpstr>
      <vt:lpstr>Herbalism</vt:lpstr>
      <vt:lpstr>Hunting</vt:lpstr>
      <vt:lpstr>Inscription</vt:lpstr>
      <vt:lpstr>Jewel Crafting</vt:lpstr>
      <vt:lpstr>Leather Working</vt:lpstr>
      <vt:lpstr>Logging</vt:lpstr>
      <vt:lpstr>Mining</vt:lpstr>
      <vt:lpstr>Smelting</vt:lpstr>
      <vt:lpstr>Poisoner</vt:lpstr>
      <vt:lpstr>Toxicology</vt:lpstr>
      <vt:lpstr>Smith</vt:lpstr>
      <vt:lpstr>Weaving</vt:lpstr>
      <vt:lpstr>Wood Working</vt:lpstr>
      <vt:lpstr>Dropdowns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tlaroy</dc:creator>
  <cp:lastModifiedBy>tlaroy</cp:lastModifiedBy>
  <dcterms:created xsi:type="dcterms:W3CDTF">2022-11-02T00:57:07Z</dcterms:created>
  <dcterms:modified xsi:type="dcterms:W3CDTF">2022-12-13T09:21:31Z</dcterms:modified>
</cp:coreProperties>
</file>