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DC\FILE\HEROES\"/>
    </mc:Choice>
  </mc:AlternateContent>
  <xr:revisionPtr revIDLastSave="0" documentId="13_ncr:1_{5A463ECE-AA28-4AAA-8904-985BB4FF7E6C}" xr6:coauthVersionLast="45" xr6:coauthVersionMax="45" xr10:uidLastSave="{00000000-0000-0000-0000-000000000000}"/>
  <bookViews>
    <workbookView xWindow="-120" yWindow="-120" windowWidth="20730" windowHeight="11160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4" l="1"/>
  <c r="B17" i="14" a="1"/>
  <c r="B19" i="14" a="1"/>
  <c r="B21" i="14" a="1"/>
  <c r="B23" i="14" a="1"/>
  <c r="B25" i="14" a="1"/>
  <c r="H21" i="14" l="1"/>
  <c r="H25" i="14"/>
  <c r="H23" i="14"/>
  <c r="H17" i="14"/>
  <c r="H16" i="14" s="1"/>
  <c r="H19" i="14"/>
  <c r="B25" i="14"/>
  <c r="F25" i="14"/>
  <c r="C25" i="14"/>
  <c r="G25" i="14"/>
  <c r="D25" i="14"/>
  <c r="E25" i="14"/>
  <c r="B21" i="14"/>
  <c r="F21" i="14"/>
  <c r="C21" i="14"/>
  <c r="G21" i="14"/>
  <c r="D21" i="14"/>
  <c r="E21" i="14"/>
  <c r="B17" i="14"/>
  <c r="B16" i="14" s="1"/>
  <c r="F17" i="14"/>
  <c r="F16" i="14" s="1"/>
  <c r="C17" i="14"/>
  <c r="C16" i="14" s="1"/>
  <c r="G17" i="14"/>
  <c r="G16" i="14" s="1"/>
  <c r="D17" i="14"/>
  <c r="D16" i="14" s="1"/>
  <c r="E17" i="14"/>
  <c r="E16" i="14" s="1"/>
  <c r="B23" i="14"/>
  <c r="F23" i="14"/>
  <c r="C23" i="14"/>
  <c r="G23" i="14"/>
  <c r="D23" i="14"/>
  <c r="E23" i="14"/>
  <c r="B19" i="14"/>
  <c r="F19" i="14"/>
  <c r="C19" i="14"/>
  <c r="G19" i="14"/>
  <c r="D19" i="14"/>
  <c r="E19" i="14"/>
  <c r="B27" i="14" a="1"/>
  <c r="B29" i="14"/>
  <c r="B3" i="14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B27" i="14" l="1"/>
  <c r="C27" i="14"/>
  <c r="C43" i="14"/>
  <c r="B41" i="14" a="1"/>
  <c r="B31" i="14" a="1"/>
  <c r="B33" i="14" a="1"/>
  <c r="B35" i="14" a="1"/>
  <c r="B37" i="14" a="1"/>
  <c r="B39" i="14" a="1"/>
  <c r="B43" i="14"/>
  <c r="F5" i="14"/>
  <c r="B5" i="14"/>
  <c r="D5" i="14"/>
  <c r="C5" i="14"/>
  <c r="F11" i="14"/>
  <c r="D11" i="14"/>
  <c r="E5" i="14"/>
  <c r="G5" i="14"/>
  <c r="H3" i="14"/>
  <c r="H2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11" i="14"/>
  <c r="C9" i="14"/>
  <c r="H7" i="14"/>
  <c r="C11" i="14"/>
  <c r="C13" i="14"/>
  <c r="E11" i="14"/>
  <c r="H9" i="14"/>
  <c r="D9" i="14"/>
  <c r="H11" i="14"/>
  <c r="D7" i="14"/>
  <c r="B7" i="14"/>
  <c r="G3" i="14"/>
  <c r="G2" i="14" s="1"/>
  <c r="B37" i="14" l="1"/>
  <c r="F37" i="14"/>
  <c r="C37" i="14"/>
  <c r="G37" i="14"/>
  <c r="H37" i="14"/>
  <c r="D37" i="14"/>
  <c r="E37" i="14"/>
  <c r="B41" i="14"/>
  <c r="C41" i="14"/>
  <c r="B35" i="14"/>
  <c r="F35" i="14"/>
  <c r="C35" i="14"/>
  <c r="G35" i="14"/>
  <c r="H35" i="14"/>
  <c r="D35" i="14"/>
  <c r="E35" i="14"/>
  <c r="B51" i="14" a="1"/>
  <c r="B55" i="14" a="1"/>
  <c r="B45" i="14" a="1"/>
  <c r="B49" i="14" a="1"/>
  <c r="B57" i="14"/>
  <c r="B47" i="14" a="1"/>
  <c r="B53" i="14" a="1"/>
  <c r="B33" i="14"/>
  <c r="F33" i="14"/>
  <c r="C33" i="14"/>
  <c r="G33" i="14"/>
  <c r="H33" i="14"/>
  <c r="D33" i="14"/>
  <c r="E33" i="14"/>
  <c r="B39" i="14"/>
  <c r="F39" i="14"/>
  <c r="C39" i="14"/>
  <c r="G39" i="14"/>
  <c r="H39" i="14"/>
  <c r="D39" i="14"/>
  <c r="E39" i="14"/>
  <c r="B31" i="14"/>
  <c r="B30" i="14" s="1"/>
  <c r="F31" i="14"/>
  <c r="F30" i="14" s="1"/>
  <c r="C31" i="14"/>
  <c r="C30" i="14" s="1"/>
  <c r="G31" i="14"/>
  <c r="G30" i="14" s="1"/>
  <c r="H31" i="14"/>
  <c r="H30" i="14" s="1"/>
  <c r="D31" i="14"/>
  <c r="D30" i="14" s="1"/>
  <c r="E31" i="14"/>
  <c r="E30" i="14" s="1"/>
  <c r="B53" i="14" l="1"/>
  <c r="F53" i="14"/>
  <c r="E53" i="14"/>
  <c r="G53" i="14"/>
  <c r="C53" i="14"/>
  <c r="H53" i="14"/>
  <c r="D53" i="14"/>
  <c r="B45" i="14"/>
  <c r="B44" i="14" s="1"/>
  <c r="F45" i="14"/>
  <c r="F44" i="14" s="1"/>
  <c r="C45" i="14"/>
  <c r="C44" i="14" s="1"/>
  <c r="G45" i="14"/>
  <c r="G44" i="14" s="1"/>
  <c r="D45" i="14"/>
  <c r="D44" i="14" s="1"/>
  <c r="E45" i="14"/>
  <c r="E44" i="14" s="1"/>
  <c r="H45" i="14"/>
  <c r="H44" i="14" s="1"/>
  <c r="B47" i="14"/>
  <c r="F47" i="14"/>
  <c r="C47" i="14"/>
  <c r="G47" i="14"/>
  <c r="D47" i="14"/>
  <c r="E47" i="14"/>
  <c r="H47" i="14"/>
  <c r="B55" i="14"/>
  <c r="C55" i="14"/>
  <c r="B59" i="14" a="1"/>
  <c r="B63" i="14" a="1"/>
  <c r="B67" i="14" a="1"/>
  <c r="B71" i="14"/>
  <c r="B69" i="14" a="1"/>
  <c r="B61" i="14" a="1"/>
  <c r="B65" i="14" a="1"/>
  <c r="B51" i="14"/>
  <c r="F51" i="14"/>
  <c r="C51" i="14"/>
  <c r="D51" i="14"/>
  <c r="H51" i="14"/>
  <c r="E51" i="14"/>
  <c r="G51" i="14"/>
  <c r="B49" i="14"/>
  <c r="F49" i="14"/>
  <c r="C49" i="14"/>
  <c r="G49" i="14"/>
  <c r="D49" i="14"/>
  <c r="E49" i="14"/>
  <c r="H49" i="14"/>
  <c r="B61" i="14" l="1"/>
  <c r="F61" i="14"/>
  <c r="D61" i="14"/>
  <c r="H61" i="14"/>
  <c r="E61" i="14"/>
  <c r="G61" i="14"/>
  <c r="C61" i="14"/>
  <c r="B73" i="14" a="1"/>
  <c r="B77" i="14" a="1"/>
  <c r="B81" i="14" a="1"/>
  <c r="B85" i="14"/>
  <c r="B75" i="14" a="1"/>
  <c r="B79" i="14" a="1"/>
  <c r="B83" i="14" a="1"/>
  <c r="B65" i="14"/>
  <c r="F65" i="14"/>
  <c r="D65" i="14"/>
  <c r="H65" i="14"/>
  <c r="E65" i="14"/>
  <c r="G65" i="14"/>
  <c r="C65" i="14"/>
  <c r="B67" i="14"/>
  <c r="F67" i="14"/>
  <c r="G67" i="14"/>
  <c r="C67" i="14"/>
  <c r="D67" i="14"/>
  <c r="H67" i="14"/>
  <c r="E67" i="14"/>
  <c r="B63" i="14"/>
  <c r="F63" i="14"/>
  <c r="G63" i="14"/>
  <c r="C63" i="14"/>
  <c r="H63" i="14"/>
  <c r="D63" i="14"/>
  <c r="E63" i="14"/>
  <c r="B69" i="14"/>
  <c r="C69" i="14"/>
  <c r="B59" i="14"/>
  <c r="B58" i="14" s="1"/>
  <c r="F59" i="14"/>
  <c r="F58" i="14" s="1"/>
  <c r="G59" i="14"/>
  <c r="G58" i="14" s="1"/>
  <c r="C59" i="14"/>
  <c r="C58" i="14" s="1"/>
  <c r="D59" i="14"/>
  <c r="D58" i="14" s="1"/>
  <c r="H59" i="14"/>
  <c r="H58" i="14" s="1"/>
  <c r="E59" i="14"/>
  <c r="E58" i="14" s="1"/>
  <c r="B75" i="14" l="1"/>
  <c r="F75" i="14"/>
  <c r="E75" i="14"/>
  <c r="G75" i="14"/>
  <c r="C75" i="14"/>
  <c r="D75" i="14"/>
  <c r="H75" i="14"/>
  <c r="B89" i="14" a="1"/>
  <c r="B93" i="14" a="1"/>
  <c r="B97" i="14" a="1"/>
  <c r="B91" i="14" a="1"/>
  <c r="B87" i="14" a="1"/>
  <c r="B95" i="14" a="1"/>
  <c r="B99" i="14"/>
  <c r="B83" i="14"/>
  <c r="C83" i="14"/>
  <c r="B81" i="14"/>
  <c r="F81" i="14"/>
  <c r="C81" i="14"/>
  <c r="D81" i="14"/>
  <c r="H81" i="14"/>
  <c r="E81" i="14"/>
  <c r="G81" i="14"/>
  <c r="B79" i="14"/>
  <c r="F79" i="14"/>
  <c r="E79" i="14"/>
  <c r="G79" i="14"/>
  <c r="C79" i="14"/>
  <c r="D79" i="14"/>
  <c r="H79" i="14"/>
  <c r="B77" i="14"/>
  <c r="F77" i="14"/>
  <c r="C77" i="14"/>
  <c r="D77" i="14"/>
  <c r="H77" i="14"/>
  <c r="E77" i="14"/>
  <c r="G77" i="14"/>
  <c r="B73" i="14"/>
  <c r="B72" i="14" s="1"/>
  <c r="F73" i="14"/>
  <c r="F72" i="14" s="1"/>
  <c r="C73" i="14"/>
  <c r="C72" i="14" s="1"/>
  <c r="D73" i="14"/>
  <c r="D72" i="14" s="1"/>
  <c r="H73" i="14"/>
  <c r="H72" i="14" s="1"/>
  <c r="E73" i="14"/>
  <c r="E72" i="14" s="1"/>
  <c r="G73" i="14"/>
  <c r="G72" i="14" s="1"/>
  <c r="B91" i="14" l="1"/>
  <c r="F91" i="14"/>
  <c r="D91" i="14"/>
  <c r="H91" i="14"/>
  <c r="E91" i="14"/>
  <c r="G91" i="14"/>
  <c r="C91" i="14"/>
  <c r="B103" i="14" a="1"/>
  <c r="C113" i="14"/>
  <c r="B101" i="14" a="1"/>
  <c r="B105" i="14" a="1"/>
  <c r="B109" i="14" a="1"/>
  <c r="B113" i="14"/>
  <c r="B107" i="14" a="1"/>
  <c r="B111" i="14" a="1"/>
  <c r="B97" i="14"/>
  <c r="C97" i="14"/>
  <c r="B95" i="14"/>
  <c r="F95" i="14"/>
  <c r="D95" i="14"/>
  <c r="H95" i="14"/>
  <c r="E95" i="14"/>
  <c r="G95" i="14"/>
  <c r="C95" i="14"/>
  <c r="B93" i="14"/>
  <c r="F93" i="14"/>
  <c r="G93" i="14"/>
  <c r="C93" i="14"/>
  <c r="D93" i="14"/>
  <c r="H93" i="14"/>
  <c r="E93" i="14"/>
  <c r="B87" i="14"/>
  <c r="B86" i="14" s="1"/>
  <c r="F87" i="14"/>
  <c r="F86" i="14" s="1"/>
  <c r="D87" i="14"/>
  <c r="D86" i="14" s="1"/>
  <c r="H87" i="14"/>
  <c r="H86" i="14" s="1"/>
  <c r="E87" i="14"/>
  <c r="E86" i="14" s="1"/>
  <c r="G87" i="14"/>
  <c r="G86" i="14" s="1"/>
  <c r="C87" i="14"/>
  <c r="C86" i="14" s="1"/>
  <c r="B89" i="14"/>
  <c r="F89" i="14"/>
  <c r="G89" i="14"/>
  <c r="C89" i="14"/>
  <c r="H89" i="14"/>
  <c r="D89" i="14"/>
  <c r="E89" i="14"/>
  <c r="B109" i="14" l="1"/>
  <c r="F109" i="14"/>
  <c r="C109" i="14"/>
  <c r="E109" i="14"/>
  <c r="D109" i="14"/>
  <c r="H109" i="14"/>
  <c r="G109" i="14"/>
  <c r="B103" i="14"/>
  <c r="F103" i="14"/>
  <c r="C103" i="14"/>
  <c r="D103" i="14"/>
  <c r="H103" i="14"/>
  <c r="E103" i="14"/>
  <c r="G103" i="14"/>
  <c r="B105" i="14"/>
  <c r="F105" i="14"/>
  <c r="C105" i="14"/>
  <c r="E105" i="14"/>
  <c r="D105" i="14"/>
  <c r="H105" i="14"/>
  <c r="G105" i="14"/>
  <c r="B101" i="14"/>
  <c r="B100" i="14" s="1"/>
  <c r="F101" i="14"/>
  <c r="F100" i="14" s="1"/>
  <c r="E101" i="14"/>
  <c r="E100" i="14" s="1"/>
  <c r="G101" i="14"/>
  <c r="G100" i="14" s="1"/>
  <c r="C101" i="14"/>
  <c r="C100" i="14" s="1"/>
  <c r="H101" i="14"/>
  <c r="H100" i="14" s="1"/>
  <c r="D101" i="14"/>
  <c r="D100" i="14" s="1"/>
  <c r="B111" i="14"/>
  <c r="C111" i="14"/>
  <c r="B107" i="14"/>
  <c r="F107" i="14"/>
  <c r="E107" i="14"/>
  <c r="C107" i="14"/>
  <c r="G107" i="14"/>
  <c r="D107" i="14"/>
  <c r="H107" i="14"/>
  <c r="B119" i="14" a="1"/>
  <c r="B127" i="14"/>
  <c r="B117" i="14" a="1"/>
  <c r="B121" i="14" a="1"/>
  <c r="B125" i="14" a="1"/>
  <c r="B115" i="14" a="1"/>
  <c r="B123" i="14" a="1"/>
  <c r="B115" i="14" l="1"/>
  <c r="B114" i="14" s="1"/>
  <c r="F115" i="14"/>
  <c r="F114" i="14" s="1"/>
  <c r="D115" i="14"/>
  <c r="D114" i="14" s="1"/>
  <c r="H115" i="14"/>
  <c r="H114" i="14" s="1"/>
  <c r="G115" i="14"/>
  <c r="G114" i="14" s="1"/>
  <c r="C115" i="14"/>
  <c r="C114" i="14" s="1"/>
  <c r="E115" i="14"/>
  <c r="E114" i="14" s="1"/>
  <c r="B131" i="14" a="1"/>
  <c r="B135" i="14" a="1"/>
  <c r="B141" i="14"/>
  <c r="B129" i="14" a="1"/>
  <c r="B133" i="14" a="1"/>
  <c r="B139" i="14" a="1"/>
  <c r="C141" i="14"/>
  <c r="B137" i="14" a="1"/>
  <c r="B125" i="14"/>
  <c r="C125" i="14"/>
  <c r="B119" i="14"/>
  <c r="F119" i="14"/>
  <c r="D119" i="14"/>
  <c r="H119" i="14"/>
  <c r="G119" i="14"/>
  <c r="C119" i="14"/>
  <c r="E119" i="14"/>
  <c r="B121" i="14"/>
  <c r="F121" i="14"/>
  <c r="G121" i="14"/>
  <c r="D121" i="14"/>
  <c r="H121" i="14"/>
  <c r="C121" i="14"/>
  <c r="E121" i="14"/>
  <c r="B123" i="14"/>
  <c r="F123" i="14"/>
  <c r="D123" i="14"/>
  <c r="H123" i="14"/>
  <c r="G123" i="14"/>
  <c r="C123" i="14"/>
  <c r="E123" i="14"/>
  <c r="B117" i="14"/>
  <c r="F117" i="14"/>
  <c r="G117" i="14"/>
  <c r="D117" i="14"/>
  <c r="H117" i="14"/>
  <c r="E117" i="14"/>
  <c r="C117" i="14"/>
  <c r="B133" i="14" l="1"/>
  <c r="F133" i="14"/>
  <c r="E133" i="14"/>
  <c r="C133" i="14"/>
  <c r="D133" i="14"/>
  <c r="H133" i="14"/>
  <c r="G133" i="14"/>
  <c r="B131" i="14"/>
  <c r="F131" i="14"/>
  <c r="C131" i="14"/>
  <c r="E131" i="14"/>
  <c r="G131" i="14"/>
  <c r="D131" i="14"/>
  <c r="H131" i="14"/>
  <c r="B129" i="14"/>
  <c r="B128" i="14" s="1"/>
  <c r="F129" i="14"/>
  <c r="F128" i="14" s="1"/>
  <c r="E129" i="14"/>
  <c r="E128" i="14" s="1"/>
  <c r="C129" i="14"/>
  <c r="C128" i="14" s="1"/>
  <c r="D129" i="14"/>
  <c r="D128" i="14" s="1"/>
  <c r="H129" i="14"/>
  <c r="H128" i="14" s="1"/>
  <c r="G129" i="14"/>
  <c r="G128" i="14" s="1"/>
  <c r="B137" i="14"/>
  <c r="E137" i="14"/>
  <c r="H137" i="14"/>
  <c r="C137" i="14"/>
  <c r="G137" i="14"/>
  <c r="D137" i="14"/>
  <c r="F137" i="14"/>
  <c r="B155" i="14"/>
  <c r="B153" i="14" a="1"/>
  <c r="B143" i="14" a="1"/>
  <c r="B145" i="14" a="1"/>
  <c r="B149" i="14" a="1"/>
  <c r="B147" i="14" a="1"/>
  <c r="B151" i="14" a="1"/>
  <c r="B139" i="14"/>
  <c r="C139" i="14"/>
  <c r="B135" i="14"/>
  <c r="F135" i="14"/>
  <c r="C135" i="14"/>
  <c r="E135" i="14"/>
  <c r="D135" i="14"/>
  <c r="H135" i="14"/>
  <c r="G135" i="14"/>
  <c r="E143" i="14" l="1"/>
  <c r="E142" i="14" s="1"/>
  <c r="H143" i="14"/>
  <c r="H142" i="14" s="1"/>
  <c r="C143" i="14"/>
  <c r="C142" i="14" s="1"/>
  <c r="G143" i="14"/>
  <c r="G142" i="14" s="1"/>
  <c r="B143" i="14"/>
  <c r="B142" i="14" s="1"/>
  <c r="F143" i="14"/>
  <c r="F142" i="14" s="1"/>
  <c r="D143" i="14"/>
  <c r="D142" i="14" s="1"/>
  <c r="E147" i="14"/>
  <c r="H147" i="14"/>
  <c r="C147" i="14"/>
  <c r="G147" i="14"/>
  <c r="B147" i="14"/>
  <c r="F147" i="14"/>
  <c r="D147" i="14"/>
  <c r="E151" i="14"/>
  <c r="H151" i="14"/>
  <c r="C151" i="14"/>
  <c r="G151" i="14"/>
  <c r="B151" i="14"/>
  <c r="F151" i="14"/>
  <c r="D151" i="14"/>
  <c r="E149" i="14"/>
  <c r="H149" i="14"/>
  <c r="C149" i="14"/>
  <c r="G149" i="14"/>
  <c r="B149" i="14"/>
  <c r="F149" i="14"/>
  <c r="D149" i="14"/>
  <c r="B153" i="14"/>
  <c r="C153" i="14"/>
  <c r="E145" i="14"/>
  <c r="H145" i="14"/>
  <c r="C145" i="14"/>
  <c r="G145" i="14"/>
  <c r="B145" i="14"/>
  <c r="F145" i="14"/>
  <c r="D145" i="14"/>
  <c r="B167" i="14" a="1"/>
  <c r="B157" i="14" a="1"/>
  <c r="B161" i="14" a="1"/>
  <c r="B165" i="14" a="1"/>
  <c r="B163" i="14" a="1"/>
  <c r="B159" i="14" a="1"/>
  <c r="E161" i="14" l="1"/>
  <c r="H161" i="14"/>
  <c r="B161" i="14"/>
  <c r="F161" i="14"/>
  <c r="C161" i="14"/>
  <c r="G161" i="14"/>
  <c r="D161" i="14"/>
  <c r="E157" i="14"/>
  <c r="E156" i="14" s="1"/>
  <c r="H157" i="14"/>
  <c r="H156" i="14" s="1"/>
  <c r="B157" i="14"/>
  <c r="B156" i="14" s="1"/>
  <c r="F157" i="14"/>
  <c r="F156" i="14" s="1"/>
  <c r="C157" i="14"/>
  <c r="C156" i="14" s="1"/>
  <c r="G157" i="14"/>
  <c r="G156" i="14" s="1"/>
  <c r="D157" i="14"/>
  <c r="D156" i="14" s="1"/>
  <c r="B167" i="14"/>
  <c r="C167" i="14"/>
  <c r="E159" i="14"/>
  <c r="H159" i="14"/>
  <c r="C159" i="14"/>
  <c r="B159" i="14"/>
  <c r="F159" i="14"/>
  <c r="G159" i="14"/>
  <c r="D159" i="14"/>
  <c r="E163" i="14"/>
  <c r="H163" i="14"/>
  <c r="C163" i="14"/>
  <c r="B163" i="14"/>
  <c r="F163" i="14"/>
  <c r="G163" i="14"/>
  <c r="D163" i="14"/>
  <c r="E165" i="14"/>
  <c r="H165" i="14"/>
  <c r="C165" i="14"/>
  <c r="B165" i="14"/>
  <c r="F165" i="14"/>
  <c r="G165" i="14"/>
  <c r="D165" i="14"/>
</calcChain>
</file>

<file path=xl/sharedStrings.xml><?xml version="1.0" encoding="utf-8"?>
<sst xmlns="http://schemas.openxmlformats.org/spreadsheetml/2006/main" count="229" uniqueCount="65">
  <si>
    <t>Notes:</t>
  </si>
  <si>
    <t>MONDAY</t>
  </si>
  <si>
    <t>August</t>
  </si>
  <si>
    <t>January</t>
  </si>
  <si>
    <t>February</t>
  </si>
  <si>
    <t>March</t>
  </si>
  <si>
    <t>May</t>
  </si>
  <si>
    <t>June</t>
  </si>
  <si>
    <t>July</t>
  </si>
  <si>
    <t>October</t>
  </si>
  <si>
    <t>December</t>
  </si>
  <si>
    <t>PERSIAPAN RETREAT</t>
  </si>
  <si>
    <t>KENAIKAN YESUS</t>
  </si>
  <si>
    <t>HARI RAYA NYEPI</t>
  </si>
  <si>
    <t>ISRA MIRAJ</t>
  </si>
  <si>
    <t>PASKAH</t>
  </si>
  <si>
    <t>HARI BURUH</t>
  </si>
  <si>
    <t>HARI RAYA WAISAK</t>
  </si>
  <si>
    <t>HARI RAYA IDUL FITRI</t>
  </si>
  <si>
    <t>HARI RAYA IDUL ADHA</t>
  </si>
  <si>
    <t>HARI KEMERDEKAAN</t>
  </si>
  <si>
    <t>TAHUN BARU ISLAM</t>
  </si>
  <si>
    <t>MAULID NABI MUHAMMAD</t>
  </si>
  <si>
    <t>HARI RAYA NATAL</t>
  </si>
  <si>
    <t>NATAL HEROES</t>
  </si>
  <si>
    <t>MOVIE MONTH</t>
  </si>
  <si>
    <t>MAGNET GATHERING</t>
  </si>
  <si>
    <t>RETREAT 2020</t>
  </si>
  <si>
    <t>HEROES NATIONAL CAMP</t>
  </si>
  <si>
    <t>PRAISE PARTY + WELCOMING PARTY</t>
  </si>
  <si>
    <t>GUEST STAR EVERY WEEK; PERSIAPAN NATAL; MAGNET GATHERING</t>
  </si>
  <si>
    <t>FELLOWSHIP PAW</t>
  </si>
  <si>
    <t>PELATIHAN PAW</t>
  </si>
  <si>
    <t>FELLOWSHIP USHER</t>
  </si>
  <si>
    <t>PELATIHAN MM</t>
  </si>
  <si>
    <t>HEROES DAY</t>
  </si>
  <si>
    <t>NEW YEAR 2020!!</t>
  </si>
  <si>
    <t>FELLOWSHIP MM</t>
  </si>
  <si>
    <t>LEADERS MEETING JUMAT JAM 4-6; LEADER MAGNET 2 MINGGU SEKALI</t>
  </si>
  <si>
    <t>FELLOWSHIP DAN PELATIHAN MM</t>
  </si>
  <si>
    <t>MAGNET</t>
  </si>
  <si>
    <t>MAGNET GABUNGAN</t>
  </si>
  <si>
    <t>FELLOWSHIP PAW; PELATIHAN MM</t>
  </si>
  <si>
    <t xml:space="preserve">MAGNET </t>
  </si>
  <si>
    <t>HEROES GOES TO BEACH 25?</t>
  </si>
  <si>
    <t>persiapan heroes goes to the beach</t>
  </si>
  <si>
    <t>persiapan paskah</t>
  </si>
  <si>
    <t>LEADER'S MEETING</t>
  </si>
  <si>
    <t xml:space="preserve">HEROES OPEN YEAR SERVICE; </t>
  </si>
  <si>
    <t xml:space="preserve">HEROES ; </t>
  </si>
  <si>
    <t>FELLOWSHIP USHER; HEROES:</t>
  </si>
  <si>
    <t>IMLEK; HEROES:</t>
  </si>
  <si>
    <t>HOPE</t>
  </si>
  <si>
    <t>HEROES:</t>
  </si>
  <si>
    <t xml:space="preserve">HEROES VALENTINE: </t>
  </si>
  <si>
    <t>HEROES</t>
  </si>
  <si>
    <t>HEROES PASSOVER : Ps. Albertus Saputra</t>
  </si>
  <si>
    <t>HEROES: Ps. Albertus Saputra</t>
  </si>
  <si>
    <t>FELLOWSHIP USHER; RETREAT 2020</t>
  </si>
  <si>
    <t>HARI LAHIR PANCASILA; RETREAT</t>
  </si>
  <si>
    <t>23-25 RETREAT ; 30-1 RETREAT</t>
  </si>
  <si>
    <t xml:space="preserve">HEROES </t>
  </si>
  <si>
    <t>PELATIHAN USHER; HEROES:</t>
  </si>
  <si>
    <t>RAKER</t>
  </si>
  <si>
    <t>FELLOWSHIP USHER: HEROES: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</si>
</sst>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6"/>
      <color rgb="FFFF0000"/>
      <name val="Trebuchet MS"/>
      <family val="2"/>
      <scheme val="minor"/>
    </font>
    <font>
      <sz val="11"/>
      <color rgb="FFFF0000"/>
      <name val="Arial"/>
      <family val="2"/>
      <scheme val="major"/>
    </font>
    <font>
      <sz val="16"/>
      <name val="Trebuchet MS"/>
      <family val="2"/>
      <scheme val="minor"/>
    </font>
    <font>
      <sz val="11"/>
      <color rgb="FFFF0000"/>
      <name val="Trebuchet MS"/>
      <family val="2"/>
      <scheme val="minor"/>
    </font>
    <font>
      <b/>
      <sz val="11"/>
      <color rgb="FFFF0000"/>
      <name val="Arial"/>
      <family val="2"/>
      <scheme val="major"/>
    </font>
    <font>
      <sz val="11"/>
      <name val="Arial"/>
      <family val="2"/>
      <scheme val="major"/>
    </font>
    <font>
      <sz val="10"/>
      <color theme="0"/>
      <name val="Century Gothic"/>
      <family val="2"/>
    </font>
    <font>
      <sz val="11"/>
      <color theme="0"/>
      <name val="Trebuchet MS"/>
      <family val="2"/>
      <scheme val="minor"/>
    </font>
    <font>
      <sz val="16"/>
      <color theme="0"/>
      <name val="Trebuchet MS"/>
      <family val="2"/>
      <scheme val="minor"/>
    </font>
    <font>
      <sz val="11"/>
      <color theme="0"/>
      <name val="Arial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6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164" fontId="16" fillId="0" borderId="4" xfId="5" applyFont="1" applyFill="1" applyBorder="1">
      <alignment horizontal="left" vertical="center" wrapText="1" indent="1"/>
    </xf>
    <xf numFmtId="0" fontId="17" fillId="0" borderId="5" xfId="6" applyNumberFormat="1" applyFont="1" applyFill="1" applyBorder="1">
      <alignment horizontal="left" vertical="top" wrapText="1" indent="1"/>
    </xf>
    <xf numFmtId="164" fontId="18" fillId="0" borderId="9" xfId="5" applyFont="1" applyFill="1">
      <alignment horizontal="left" vertical="center" wrapText="1" indent="1"/>
    </xf>
    <xf numFmtId="0" fontId="19" fillId="2" borderId="0" xfId="0" applyFont="1" applyFill="1"/>
    <xf numFmtId="0" fontId="20" fillId="7" borderId="3" xfId="10" applyFont="1" applyAlignment="1">
      <alignment horizontal="left" vertical="center" indent="1"/>
    </xf>
    <xf numFmtId="0" fontId="17" fillId="0" borderId="7" xfId="6" applyNumberFormat="1" applyFont="1" applyFill="1" applyBorder="1">
      <alignment horizontal="left" vertical="top" wrapText="1" indent="1"/>
    </xf>
    <xf numFmtId="0" fontId="19" fillId="0" borderId="0" xfId="0" applyFont="1"/>
    <xf numFmtId="0" fontId="22" fillId="9" borderId="0" xfId="0" applyFont="1" applyFill="1"/>
    <xf numFmtId="0" fontId="10" fillId="9" borderId="3" xfId="10" applyFont="1" applyFill="1" applyAlignment="1">
      <alignment horizontal="left" vertical="center" indent="1"/>
    </xf>
    <xf numFmtId="0" fontId="10" fillId="9" borderId="3" xfId="11" applyFont="1" applyFill="1" applyAlignment="1">
      <alignment horizontal="left" vertical="center" indent="1"/>
    </xf>
    <xf numFmtId="0" fontId="23" fillId="9" borderId="0" xfId="0" applyFont="1" applyFill="1"/>
    <xf numFmtId="164" fontId="9" fillId="10" borderId="9" xfId="5" applyFill="1">
      <alignment horizontal="left" vertical="center" wrapText="1" indent="1"/>
    </xf>
    <xf numFmtId="0" fontId="12" fillId="10" borderId="6" xfId="6" applyNumberFormat="1" applyFill="1">
      <alignment horizontal="left" vertical="top" wrapText="1" indent="1"/>
    </xf>
    <xf numFmtId="164" fontId="24" fillId="11" borderId="4" xfId="5" applyFont="1" applyFill="1" applyBorder="1">
      <alignment horizontal="left" vertical="center" wrapText="1" indent="1"/>
    </xf>
    <xf numFmtId="0" fontId="25" fillId="11" borderId="5" xfId="6" applyNumberFormat="1" applyFont="1" applyFill="1" applyBorder="1">
      <alignment horizontal="left" vertical="top" wrapText="1" indent="1"/>
    </xf>
    <xf numFmtId="0" fontId="25" fillId="11" borderId="12" xfId="6" applyNumberFormat="1" applyFont="1" applyFill="1" applyBorder="1">
      <alignment horizontal="left" vertical="top" wrapText="1" indent="1"/>
    </xf>
    <xf numFmtId="164" fontId="24" fillId="11" borderId="9" xfId="5" applyFont="1" applyFill="1">
      <alignment horizontal="left" vertical="center" wrapText="1" indent="1"/>
    </xf>
    <xf numFmtId="0" fontId="25" fillId="11" borderId="6" xfId="6" applyNumberFormat="1" applyFont="1" applyFill="1">
      <alignment horizontal="left" vertical="top" wrapText="1" indent="1"/>
    </xf>
    <xf numFmtId="164" fontId="9" fillId="12" borderId="9" xfId="5" applyFill="1">
      <alignment horizontal="left" vertical="center" wrapText="1" indent="1"/>
    </xf>
    <xf numFmtId="0" fontId="12" fillId="12" borderId="6" xfId="6" applyNumberFormat="1" applyFill="1">
      <alignment horizontal="left" vertical="top" wrapText="1" indent="1"/>
    </xf>
    <xf numFmtId="164" fontId="9" fillId="13" borderId="9" xfId="5" applyFill="1">
      <alignment horizontal="left" vertical="center" wrapText="1" indent="1"/>
    </xf>
    <xf numFmtId="0" fontId="12" fillId="13" borderId="6" xfId="6" applyNumberFormat="1" applyFill="1">
      <alignment horizontal="left" vertical="top" wrapText="1" indent="1"/>
    </xf>
    <xf numFmtId="164" fontId="9" fillId="14" borderId="9" xfId="5" applyFill="1">
      <alignment horizontal="left" vertical="center" wrapText="1" indent="1"/>
    </xf>
    <xf numFmtId="0" fontId="12" fillId="14" borderId="6" xfId="6" applyNumberFormat="1" applyFill="1">
      <alignment horizontal="left" vertical="top" wrapText="1" indent="1"/>
    </xf>
    <xf numFmtId="164" fontId="9" fillId="15" borderId="9" xfId="5" applyFill="1">
      <alignment horizontal="left" vertical="center" wrapText="1" indent="1"/>
    </xf>
    <xf numFmtId="0" fontId="12" fillId="15" borderId="6" xfId="6" applyNumberFormat="1" applyFill="1">
      <alignment horizontal="left" vertical="top" wrapText="1" indent="1"/>
    </xf>
    <xf numFmtId="0" fontId="25" fillId="11" borderId="6" xfId="6" applyNumberFormat="1" applyFont="1" applyFill="1" applyAlignment="1">
      <alignment horizontal="center" vertical="top" wrapText="1"/>
    </xf>
    <xf numFmtId="164" fontId="9" fillId="16" borderId="9" xfId="5" applyFill="1">
      <alignment horizontal="left" vertical="center" wrapText="1" indent="1"/>
    </xf>
    <xf numFmtId="0" fontId="12" fillId="16" borderId="6" xfId="6" applyNumberFormat="1" applyFill="1">
      <alignment horizontal="left" vertical="top" wrapText="1" indent="1"/>
    </xf>
    <xf numFmtId="164" fontId="9" fillId="17" borderId="9" xfId="5" applyFill="1">
      <alignment horizontal="left" vertical="center" wrapText="1" indent="1"/>
    </xf>
    <xf numFmtId="0" fontId="12" fillId="17" borderId="6" xfId="6" applyNumberFormat="1" applyFill="1">
      <alignment horizontal="left" vertical="top" wrapText="1" indent="1"/>
    </xf>
    <xf numFmtId="164" fontId="9" fillId="18" borderId="9" xfId="5" applyFill="1">
      <alignment horizontal="left" vertical="center" wrapText="1" indent="1"/>
    </xf>
    <xf numFmtId="0" fontId="1" fillId="0" borderId="5" xfId="7" applyNumberFormat="1" applyBorder="1">
      <alignment horizontal="left" vertical="top" wrapText="1" indent="1"/>
    </xf>
    <xf numFmtId="0" fontId="1" fillId="0" borderId="0" xfId="7" applyNumberFormat="1" applyBorder="1">
      <alignment horizontal="left" vertical="top" wrapText="1" indent="1"/>
    </xf>
    <xf numFmtId="164" fontId="0" fillId="0" borderId="13" xfId="8" applyFont="1" applyBorder="1">
      <alignment horizontal="left" vertical="center" wrapText="1" indent="1"/>
    </xf>
    <xf numFmtId="164" fontId="0" fillId="0" borderId="14" xfId="8" applyFont="1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13" xfId="8" applyNumberFormat="1" applyBorder="1">
      <alignment horizontal="left" vertical="center" wrapText="1" indent="1"/>
    </xf>
    <xf numFmtId="0" fontId="11" fillId="0" borderId="14" xfId="8" applyNumberFormat="1" applyBorder="1">
      <alignment horizontal="left" vertical="center" wrapText="1" indent="1"/>
    </xf>
    <xf numFmtId="164" fontId="11" fillId="0" borderId="13" xfId="8" applyBorder="1">
      <alignment horizontal="left" vertical="center" wrapText="1" indent="1"/>
    </xf>
    <xf numFmtId="164" fontId="11" fillId="0" borderId="14" xfId="8" applyBorder="1">
      <alignment horizontal="left" vertical="center" wrapText="1" indent="1"/>
    </xf>
    <xf numFmtId="0" fontId="25" fillId="11" borderId="7" xfId="6" applyNumberFormat="1" applyFont="1" applyFill="1" applyBorder="1">
      <alignment horizontal="left" vertical="top" wrapText="1" indent="1"/>
    </xf>
    <xf numFmtId="164" fontId="24" fillId="0" borderId="4" xfId="5" applyFont="1" applyFill="1" applyBorder="1">
      <alignment horizontal="left" vertical="center" wrapText="1" indent="1"/>
    </xf>
    <xf numFmtId="0" fontId="25" fillId="0" borderId="7" xfId="6" applyNumberFormat="1" applyFont="1" applyFill="1" applyBorder="1">
      <alignment horizontal="left" vertical="top" wrapText="1" indent="1"/>
    </xf>
    <xf numFmtId="164" fontId="24" fillId="19" borderId="9" xfId="5" applyFont="1" applyFill="1">
      <alignment horizontal="left" vertical="center" wrapText="1" indent="1"/>
    </xf>
    <xf numFmtId="0" fontId="25" fillId="19" borderId="6" xfId="6" applyNumberFormat="1" applyFont="1" applyFill="1">
      <alignment horizontal="left" vertical="top" wrapText="1" indent="1"/>
    </xf>
    <xf numFmtId="164" fontId="18" fillId="10" borderId="9" xfId="5" applyFont="1" applyFill="1">
      <alignment horizontal="left" vertical="center" wrapText="1" indent="1"/>
    </xf>
    <xf numFmtId="0" fontId="21" fillId="10" borderId="6" xfId="6" applyNumberFormat="1" applyFont="1" applyFill="1">
      <alignment horizontal="left" vertical="top" wrapText="1" indent="1"/>
    </xf>
    <xf numFmtId="164" fontId="9" fillId="20" borderId="9" xfId="5" applyFill="1">
      <alignment horizontal="left" vertical="center" wrapText="1" indent="1"/>
    </xf>
    <xf numFmtId="0" fontId="12" fillId="20" borderId="6" xfId="6" applyNumberFormat="1" applyFill="1">
      <alignment horizontal="left" vertical="top" wrapText="1" indent="1"/>
    </xf>
    <xf numFmtId="164" fontId="24" fillId="21" borderId="9" xfId="5" applyFont="1" applyFill="1">
      <alignment horizontal="left" vertical="center" wrapText="1" indent="1"/>
    </xf>
    <xf numFmtId="0" fontId="25" fillId="21" borderId="6" xfId="6" applyNumberFormat="1" applyFont="1" applyFill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zoomScale="66" zoomScaleNormal="66" workbookViewId="0">
      <selection activeCell="F160" sqref="F160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8" width="17.625" style="1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v>2020</v>
      </c>
      <c r="C1" s="45" t="s">
        <v>3</v>
      </c>
      <c r="D1" s="45"/>
      <c r="E1" s="45"/>
      <c r="F1" s="2"/>
      <c r="G1" s="2"/>
      <c r="H1" s="12"/>
    </row>
    <row r="2" spans="1:8" s="19" customFormat="1" ht="14.25" customHeight="1" x14ac:dyDescent="0.3">
      <c r="A2" s="16"/>
      <c r="B2" s="17" t="s">
        <v>1</v>
      </c>
      <c r="C2" s="18" t="str">
        <f>UPPER(TEXT(C3,"dddd"))</f>
        <v>SELASA</v>
      </c>
      <c r="D2" s="17" t="str">
        <f t="shared" ref="D2:H2" si="0">UPPER(TEXT(D3,"dddd"))</f>
        <v>RABU</v>
      </c>
      <c r="E2" s="18" t="str">
        <f t="shared" si="0"/>
        <v>KAMIS</v>
      </c>
      <c r="F2" s="17" t="str">
        <f t="shared" si="0"/>
        <v>JUMAT</v>
      </c>
      <c r="G2" s="18" t="str">
        <f t="shared" si="0"/>
        <v>SABTU</v>
      </c>
      <c r="H2" s="17" t="str">
        <f t="shared" si="0"/>
        <v>MINGGU</v>
      </c>
    </row>
    <row r="3" spans="1:8" ht="16.5" customHeight="1" x14ac:dyDescent="0.3">
      <c r="B3" s="4">
        <f t="array" ref="B3:H3">Days+1+DATE(Calendar1Year,Calendar1MonthOption,1)-WEEKDAY(DATE(Calendar1Year,Calendar1MonthOption,1),WeekdayOption)</f>
        <v>43829</v>
      </c>
      <c r="C3" s="4">
        <v>43830</v>
      </c>
      <c r="D3" s="25">
        <v>43831</v>
      </c>
      <c r="E3" s="4">
        <v>43832</v>
      </c>
      <c r="F3" s="4">
        <v>43833</v>
      </c>
      <c r="G3" s="20">
        <v>43834</v>
      </c>
      <c r="H3" s="22">
        <v>43835</v>
      </c>
    </row>
    <row r="4" spans="1:8" ht="56.25" customHeight="1" x14ac:dyDescent="0.3">
      <c r="B4" s="8"/>
      <c r="C4" s="8"/>
      <c r="D4" s="26" t="s">
        <v>36</v>
      </c>
      <c r="E4" s="8"/>
      <c r="F4" s="8"/>
      <c r="G4" s="21" t="s">
        <v>48</v>
      </c>
      <c r="H4" s="23"/>
    </row>
    <row r="5" spans="1:8" ht="16.5" customHeight="1" x14ac:dyDescent="0.3">
      <c r="A5">
        <v>1</v>
      </c>
      <c r="B5" s="27">
        <f t="array" ref="B5:H5">Days+8+DATE(Calendar1Year,Calendar1MonthOption,1)-WEEKDAY(DATE(Calendar1Year,Calendar1MonthOption,1),WeekdayOption)</f>
        <v>43836</v>
      </c>
      <c r="C5" s="4">
        <v>43837</v>
      </c>
      <c r="D5" s="4">
        <v>43838</v>
      </c>
      <c r="E5" s="27">
        <v>43839</v>
      </c>
      <c r="F5" s="36">
        <v>43840</v>
      </c>
      <c r="G5" s="20">
        <v>43841</v>
      </c>
      <c r="H5" s="22">
        <v>43842</v>
      </c>
    </row>
    <row r="6" spans="1:8" ht="56.25" customHeight="1" x14ac:dyDescent="0.3">
      <c r="B6" s="28" t="s">
        <v>40</v>
      </c>
      <c r="C6" s="8"/>
      <c r="D6" s="8"/>
      <c r="E6" s="28" t="s">
        <v>40</v>
      </c>
      <c r="F6" s="37" t="s">
        <v>52</v>
      </c>
      <c r="G6" s="21" t="s">
        <v>49</v>
      </c>
      <c r="H6" s="24"/>
    </row>
    <row r="7" spans="1:8" ht="16.5" customHeight="1" x14ac:dyDescent="0.3">
      <c r="A7">
        <v>2</v>
      </c>
      <c r="B7" s="27">
        <f t="array" ref="B7:H7">Days+15+DATE(Calendar1Year,Calendar1MonthOption,1)-WEEKDAY(DATE(Calendar1Year,Calendar1MonthOption,1),WeekdayOption)</f>
        <v>43843</v>
      </c>
      <c r="C7" s="31">
        <v>43844</v>
      </c>
      <c r="D7" s="4">
        <v>43845</v>
      </c>
      <c r="E7" s="27">
        <v>43846</v>
      </c>
      <c r="F7" s="36">
        <v>43847</v>
      </c>
      <c r="G7" s="20">
        <v>43848</v>
      </c>
      <c r="H7" s="22">
        <v>43849</v>
      </c>
    </row>
    <row r="8" spans="1:8" ht="56.25" customHeight="1" x14ac:dyDescent="0.3">
      <c r="B8" s="28" t="s">
        <v>40</v>
      </c>
      <c r="C8" s="32" t="s">
        <v>32</v>
      </c>
      <c r="D8" s="8"/>
      <c r="E8" s="28" t="s">
        <v>40</v>
      </c>
      <c r="F8" s="37" t="s">
        <v>52</v>
      </c>
      <c r="G8" s="21" t="s">
        <v>50</v>
      </c>
      <c r="H8" s="23"/>
    </row>
    <row r="9" spans="1:8" ht="16.5" customHeight="1" x14ac:dyDescent="0.3">
      <c r="A9">
        <v>3</v>
      </c>
      <c r="B9" s="27">
        <f t="array" ref="B9:H9">Days+22+DATE(Calendar1Year,Calendar1MonthOption,1)-WEEKDAY(DATE(Calendar1Year,Calendar1MonthOption,1),WeekdayOption)</f>
        <v>43850</v>
      </c>
      <c r="C9" s="31">
        <v>43851</v>
      </c>
      <c r="D9" s="4">
        <v>43852</v>
      </c>
      <c r="E9" s="29">
        <v>43853</v>
      </c>
      <c r="F9" s="36">
        <v>43854</v>
      </c>
      <c r="G9" s="25">
        <v>43855</v>
      </c>
      <c r="H9" s="22">
        <v>43856</v>
      </c>
    </row>
    <row r="10" spans="1:8" ht="56.25" customHeight="1" x14ac:dyDescent="0.3">
      <c r="B10" s="28" t="s">
        <v>40</v>
      </c>
      <c r="C10" s="32" t="s">
        <v>34</v>
      </c>
      <c r="D10" s="8"/>
      <c r="E10" s="30" t="s">
        <v>35</v>
      </c>
      <c r="F10" s="37" t="s">
        <v>52</v>
      </c>
      <c r="G10" s="35" t="s">
        <v>51</v>
      </c>
      <c r="H10" s="23"/>
    </row>
    <row r="11" spans="1:8" ht="16.5" customHeight="1" x14ac:dyDescent="0.3">
      <c r="A11">
        <v>4</v>
      </c>
      <c r="B11" s="27">
        <f t="array" ref="B11:H11">Days+29+DATE(Calendar1Year,Calendar1MonthOption,1)-WEEKDAY(DATE(Calendar1Year,Calendar1MonthOption,1),WeekdayOption)</f>
        <v>43857</v>
      </c>
      <c r="C11" s="4">
        <v>43858</v>
      </c>
      <c r="D11" s="4">
        <v>43859</v>
      </c>
      <c r="E11" s="27">
        <v>43860</v>
      </c>
      <c r="F11" s="33">
        <v>43861</v>
      </c>
      <c r="G11" s="4">
        <v>43862</v>
      </c>
      <c r="H11" s="9">
        <v>43863</v>
      </c>
    </row>
    <row r="12" spans="1:8" ht="57" customHeight="1" x14ac:dyDescent="0.3">
      <c r="B12" s="28" t="s">
        <v>40</v>
      </c>
      <c r="C12" s="8"/>
      <c r="D12" s="8"/>
      <c r="E12" s="28" t="s">
        <v>40</v>
      </c>
      <c r="F12" s="34" t="s">
        <v>47</v>
      </c>
      <c r="G12" s="8"/>
      <c r="H12" s="10"/>
    </row>
    <row r="13" spans="1:8" ht="16.5" customHeight="1" x14ac:dyDescent="0.3">
      <c r="B13" s="4">
        <f t="array" ref="B13:C13">Days+36+DATE(Calendar1Year,Calendar1MonthOption,1)-WEEKDAY(DATE(Calendar1Year,Calendar1MonthOption,1),WeekdayOption)</f>
        <v>43864</v>
      </c>
      <c r="C13" s="4">
        <v>43865</v>
      </c>
      <c r="D13" s="46" t="s">
        <v>0</v>
      </c>
      <c r="E13" s="47"/>
      <c r="F13" s="47"/>
      <c r="G13" s="47"/>
      <c r="H13" s="47"/>
    </row>
    <row r="14" spans="1:8" ht="63.75" customHeight="1" x14ac:dyDescent="0.3">
      <c r="B14" s="8"/>
      <c r="C14" s="8"/>
      <c r="D14" s="41" t="s">
        <v>38</v>
      </c>
      <c r="E14" s="42"/>
      <c r="F14" s="42"/>
      <c r="G14" s="42"/>
      <c r="H14" s="42"/>
    </row>
    <row r="15" spans="1:8" ht="54" customHeight="1" x14ac:dyDescent="0.7">
      <c r="A15" s="2"/>
      <c r="B15" s="1">
        <f>YEAR(DATE(Calendar1Year,Calendar1MonthOption+1,1))</f>
        <v>2020</v>
      </c>
      <c r="C15" s="45" t="s">
        <v>4</v>
      </c>
      <c r="D15" s="45"/>
      <c r="E15" s="45"/>
      <c r="F15" s="7"/>
      <c r="G15" s="7"/>
      <c r="H15" s="12"/>
    </row>
    <row r="16" spans="1:8" ht="14.25" customHeight="1" x14ac:dyDescent="0.3">
      <c r="A16" s="3"/>
      <c r="B16" s="5" t="str">
        <f>UPPER(TEXT(B17,"dddd"))</f>
        <v>SENIN</v>
      </c>
      <c r="C16" s="6" t="str">
        <f t="shared" ref="C16:H16" si="1">UPPER(TEXT(C17,"dddd"))</f>
        <v>SELASA</v>
      </c>
      <c r="D16" s="5" t="str">
        <f t="shared" si="1"/>
        <v>RABU</v>
      </c>
      <c r="E16" s="6" t="str">
        <f t="shared" si="1"/>
        <v>KAMIS</v>
      </c>
      <c r="F16" s="5" t="str">
        <f t="shared" si="1"/>
        <v>JUMAT</v>
      </c>
      <c r="G16" s="6" t="str">
        <f t="shared" si="1"/>
        <v>SABTU</v>
      </c>
      <c r="H16" s="13" t="str">
        <f t="shared" si="1"/>
        <v>MINGGU</v>
      </c>
    </row>
    <row r="17" spans="1:8" ht="16.5" customHeight="1" x14ac:dyDescent="0.3">
      <c r="B17" s="4">
        <f t="array" ref="B17:H17">Days+1+DATE(Calendar2Year,Calendar2MonthOption,1)-WEEKDAY(DATE(Calendar2Year,Calendar2MonthOption,1),WeekdayOption)</f>
        <v>43857</v>
      </c>
      <c r="C17" s="4">
        <v>43858</v>
      </c>
      <c r="D17" s="4">
        <v>43859</v>
      </c>
      <c r="E17" s="4">
        <v>43860</v>
      </c>
      <c r="F17" s="4">
        <v>43861</v>
      </c>
      <c r="G17" s="20">
        <v>43862</v>
      </c>
      <c r="H17" s="22">
        <v>43863</v>
      </c>
    </row>
    <row r="18" spans="1:8" ht="56.25" customHeight="1" x14ac:dyDescent="0.3">
      <c r="B18" s="8"/>
      <c r="C18" s="8"/>
      <c r="D18" s="8"/>
      <c r="E18" s="8"/>
      <c r="F18" s="8"/>
      <c r="G18" s="21" t="s">
        <v>53</v>
      </c>
      <c r="H18" s="23" t="s">
        <v>45</v>
      </c>
    </row>
    <row r="19" spans="1:8" ht="16.5" customHeight="1" x14ac:dyDescent="0.3">
      <c r="A19">
        <v>1</v>
      </c>
      <c r="B19" s="27">
        <f t="array" ref="B19:H19">Days+8+DATE(Calendar2Year,Calendar2MonthOption,1)-WEEKDAY(DATE(Calendar2Year,Calendar2MonthOption,1),WeekdayOption)</f>
        <v>43864</v>
      </c>
      <c r="C19" s="4">
        <v>43865</v>
      </c>
      <c r="D19" s="4">
        <v>43866</v>
      </c>
      <c r="E19" s="27">
        <v>43867</v>
      </c>
      <c r="F19" s="36">
        <v>43868</v>
      </c>
      <c r="G19" s="20">
        <v>43869</v>
      </c>
      <c r="H19" s="22">
        <v>43870</v>
      </c>
    </row>
    <row r="20" spans="1:8" ht="56.25" customHeight="1" x14ac:dyDescent="0.3">
      <c r="B20" s="28" t="s">
        <v>40</v>
      </c>
      <c r="C20" s="8"/>
      <c r="D20" s="8"/>
      <c r="E20" s="28" t="s">
        <v>40</v>
      </c>
      <c r="F20" s="37" t="s">
        <v>52</v>
      </c>
      <c r="G20" s="21" t="s">
        <v>53</v>
      </c>
      <c r="H20" s="23" t="s">
        <v>46</v>
      </c>
    </row>
    <row r="21" spans="1:8" ht="16.5" customHeight="1" x14ac:dyDescent="0.3">
      <c r="A21">
        <v>2</v>
      </c>
      <c r="B21" s="27">
        <f t="array" ref="B21:H21">Days+15+DATE(Calendar2Year,Calendar2MonthOption,1)-WEEKDAY(DATE(Calendar2Year,Calendar2MonthOption,1),WeekdayOption)</f>
        <v>43871</v>
      </c>
      <c r="C21" s="31">
        <v>43872</v>
      </c>
      <c r="D21" s="4">
        <v>43873</v>
      </c>
      <c r="E21" s="27">
        <v>43874</v>
      </c>
      <c r="F21" s="36">
        <v>43875</v>
      </c>
      <c r="G21" s="20">
        <v>43876</v>
      </c>
      <c r="H21" s="22">
        <v>43877</v>
      </c>
    </row>
    <row r="22" spans="1:8" ht="56.25" customHeight="1" x14ac:dyDescent="0.3">
      <c r="B22" s="28" t="s">
        <v>43</v>
      </c>
      <c r="C22" s="32" t="s">
        <v>32</v>
      </c>
      <c r="D22" s="8"/>
      <c r="E22" s="28" t="s">
        <v>40</v>
      </c>
      <c r="F22" s="37" t="s">
        <v>52</v>
      </c>
      <c r="G22" s="21" t="s">
        <v>54</v>
      </c>
      <c r="H22" s="23"/>
    </row>
    <row r="23" spans="1:8" ht="16.5" customHeight="1" x14ac:dyDescent="0.3">
      <c r="A23">
        <v>3</v>
      </c>
      <c r="B23" s="27">
        <f t="array" ref="B23:H23">Days+22+DATE(Calendar2Year,Calendar2MonthOption,1)-WEEKDAY(DATE(Calendar2Year,Calendar2MonthOption,1),WeekdayOption)</f>
        <v>43878</v>
      </c>
      <c r="C23" s="31">
        <v>43879</v>
      </c>
      <c r="D23" s="4">
        <v>43880</v>
      </c>
      <c r="E23" s="29">
        <v>43881</v>
      </c>
      <c r="F23" s="36">
        <v>43882</v>
      </c>
      <c r="G23" s="20">
        <v>43883</v>
      </c>
      <c r="H23" s="22">
        <v>43884</v>
      </c>
    </row>
    <row r="24" spans="1:8" ht="66.75" customHeight="1" x14ac:dyDescent="0.3">
      <c r="B24" s="28" t="s">
        <v>40</v>
      </c>
      <c r="C24" s="32" t="s">
        <v>42</v>
      </c>
      <c r="D24" s="8"/>
      <c r="E24" s="30" t="s">
        <v>35</v>
      </c>
      <c r="F24" s="37" t="s">
        <v>52</v>
      </c>
      <c r="G24" s="21" t="s">
        <v>55</v>
      </c>
      <c r="H24" s="23"/>
    </row>
    <row r="25" spans="1:8" ht="16.5" customHeight="1" x14ac:dyDescent="0.3">
      <c r="A25">
        <v>4</v>
      </c>
      <c r="B25" s="38">
        <f t="array" ref="B25:H25">Days+29+DATE(Calendar2Year,Calendar2MonthOption,1)-WEEKDAY(DATE(Calendar2Year,Calendar2MonthOption,1),WeekdayOption)</f>
        <v>43885</v>
      </c>
      <c r="C25" s="31">
        <v>43886</v>
      </c>
      <c r="D25" s="4">
        <v>43887</v>
      </c>
      <c r="E25" s="40">
        <v>43888</v>
      </c>
      <c r="F25" s="36">
        <v>43889</v>
      </c>
      <c r="G25" s="20">
        <v>43890</v>
      </c>
      <c r="H25" s="9">
        <v>43891</v>
      </c>
    </row>
    <row r="26" spans="1:8" ht="57" customHeight="1" x14ac:dyDescent="0.3">
      <c r="B26" s="39" t="s">
        <v>26</v>
      </c>
      <c r="C26" s="32" t="s">
        <v>37</v>
      </c>
      <c r="D26" s="8"/>
      <c r="E26" s="8"/>
      <c r="F26" s="37" t="s">
        <v>52</v>
      </c>
      <c r="G26" s="21" t="s">
        <v>50</v>
      </c>
      <c r="H26" s="14"/>
    </row>
    <row r="27" spans="1:8" ht="16.5" customHeight="1" x14ac:dyDescent="0.3">
      <c r="B27" s="4">
        <f t="array" ref="B27:C27">Days+36+DATE(Calendar2Year,Calendar2MonthOption,1)-WEEKDAY(DATE(Calendar2Year,Calendar2MonthOption,1),WeekdayOption)</f>
        <v>43892</v>
      </c>
      <c r="C27" s="4">
        <v>43893</v>
      </c>
      <c r="D27" s="48" t="s">
        <v>0</v>
      </c>
      <c r="E27" s="49"/>
      <c r="F27" s="49"/>
      <c r="G27" s="49"/>
      <c r="H27" s="49"/>
    </row>
    <row r="28" spans="1:8" ht="63.75" customHeight="1" x14ac:dyDescent="0.3">
      <c r="B28" s="8"/>
      <c r="C28" s="8"/>
      <c r="D28" s="41"/>
      <c r="E28" s="42"/>
      <c r="F28" s="42"/>
      <c r="G28" s="42"/>
      <c r="H28" s="42"/>
    </row>
    <row r="29" spans="1:8" ht="54" customHeight="1" x14ac:dyDescent="0.7">
      <c r="A29" s="2"/>
      <c r="B29" s="1">
        <f>YEAR(DATE(Calendar2Year,Calendar2MonthOption+1,1))</f>
        <v>2020</v>
      </c>
      <c r="C29" s="45" t="s">
        <v>5</v>
      </c>
      <c r="D29" s="45"/>
      <c r="E29" s="45"/>
      <c r="F29" s="7"/>
      <c r="G29" s="7"/>
      <c r="H29" s="12"/>
    </row>
    <row r="30" spans="1:8" ht="14.25" customHeight="1" x14ac:dyDescent="0.3">
      <c r="A30" s="3"/>
      <c r="B30" s="5" t="str">
        <f>UPPER(TEXT(B31,"dddd"))</f>
        <v>SENIN</v>
      </c>
      <c r="C30" s="6" t="str">
        <f t="shared" ref="C30" si="2">UPPER(TEXT(C31,"dddd"))</f>
        <v>SELASA</v>
      </c>
      <c r="D30" s="5" t="str">
        <f t="shared" ref="D30" si="3">UPPER(TEXT(D31,"dddd"))</f>
        <v>RABU</v>
      </c>
      <c r="E30" s="6" t="str">
        <f t="shared" ref="E30" si="4">UPPER(TEXT(E31,"dddd"))</f>
        <v>KAMIS</v>
      </c>
      <c r="F30" s="5" t="str">
        <f t="shared" ref="F30" si="5">UPPER(TEXT(F31,"dddd"))</f>
        <v>JUMAT</v>
      </c>
      <c r="G30" s="6" t="str">
        <f t="shared" ref="G30" si="6">UPPER(TEXT(G31,"dddd"))</f>
        <v>SABTU</v>
      </c>
      <c r="H30" s="13" t="str">
        <f t="shared" ref="H30" si="7">UPPER(TEXT(H31,"dddd"))</f>
        <v>MINGGU</v>
      </c>
    </row>
    <row r="31" spans="1:8" ht="16.5" customHeight="1" x14ac:dyDescent="0.3">
      <c r="B31" s="4">
        <f t="array" ref="B31:H31">Days+1+DATE(Calendar3Year,Calendar3MonthOption,1)-WEEKDAY(DATE(Calendar3Year,Calendar3MonthOption,1),WeekdayOption)</f>
        <v>43885</v>
      </c>
      <c r="C31" s="4">
        <v>43886</v>
      </c>
      <c r="D31" s="4">
        <v>43887</v>
      </c>
      <c r="E31" s="4">
        <v>43888</v>
      </c>
      <c r="F31" s="4">
        <v>43889</v>
      </c>
      <c r="G31" s="4">
        <v>43890</v>
      </c>
      <c r="H31" s="22">
        <v>43891</v>
      </c>
    </row>
    <row r="32" spans="1:8" ht="56.25" customHeight="1" x14ac:dyDescent="0.3">
      <c r="B32" s="8"/>
      <c r="C32" s="8"/>
      <c r="D32" s="8"/>
      <c r="E32" s="8"/>
      <c r="F32" s="8"/>
      <c r="G32" s="8"/>
      <c r="H32" s="23" t="s">
        <v>11</v>
      </c>
    </row>
    <row r="33" spans="1:8" ht="16.5" customHeight="1" x14ac:dyDescent="0.3">
      <c r="A33">
        <v>1</v>
      </c>
      <c r="B33" s="27">
        <f t="array" ref="B33:H33">Days+8+DATE(Calendar3Year,Calendar3MonthOption,1)-WEEKDAY(DATE(Calendar3Year,Calendar3MonthOption,1),WeekdayOption)</f>
        <v>43892</v>
      </c>
      <c r="C33" s="4">
        <v>43893</v>
      </c>
      <c r="D33" s="4">
        <v>43894</v>
      </c>
      <c r="E33" s="27">
        <v>43895</v>
      </c>
      <c r="F33" s="36">
        <v>43896</v>
      </c>
      <c r="G33" s="20">
        <v>43897</v>
      </c>
      <c r="H33" s="22">
        <v>43898</v>
      </c>
    </row>
    <row r="34" spans="1:8" ht="56.25" customHeight="1" x14ac:dyDescent="0.3">
      <c r="B34" s="28" t="s">
        <v>40</v>
      </c>
      <c r="C34" s="8"/>
      <c r="D34" s="8"/>
      <c r="E34" s="28" t="s">
        <v>40</v>
      </c>
      <c r="F34" s="37" t="s">
        <v>52</v>
      </c>
      <c r="G34" s="21" t="s">
        <v>61</v>
      </c>
      <c r="H34" s="23"/>
    </row>
    <row r="35" spans="1:8" ht="16.5" customHeight="1" x14ac:dyDescent="0.3">
      <c r="A35">
        <v>2</v>
      </c>
      <c r="B35" s="27">
        <f t="array" ref="B35:H35">Days+15+DATE(Calendar3Year,Calendar3MonthOption,1)-WEEKDAY(DATE(Calendar3Year,Calendar3MonthOption,1),WeekdayOption)</f>
        <v>43899</v>
      </c>
      <c r="C35" s="31">
        <v>43900</v>
      </c>
      <c r="D35" s="4">
        <v>43901</v>
      </c>
      <c r="E35" s="27">
        <v>43902</v>
      </c>
      <c r="F35" s="36">
        <v>43903</v>
      </c>
      <c r="G35" s="20">
        <v>43904</v>
      </c>
      <c r="H35" s="22">
        <v>43905</v>
      </c>
    </row>
    <row r="36" spans="1:8" ht="56.25" customHeight="1" x14ac:dyDescent="0.3">
      <c r="B36" s="28" t="s">
        <v>40</v>
      </c>
      <c r="C36" s="32" t="s">
        <v>32</v>
      </c>
      <c r="D36" s="8"/>
      <c r="E36" s="28" t="s">
        <v>40</v>
      </c>
      <c r="F36" s="37" t="s">
        <v>52</v>
      </c>
      <c r="G36" s="21" t="s">
        <v>62</v>
      </c>
      <c r="H36" s="23"/>
    </row>
    <row r="37" spans="1:8" ht="16.5" customHeight="1" x14ac:dyDescent="0.3">
      <c r="A37">
        <v>3</v>
      </c>
      <c r="B37" s="27">
        <f t="array" ref="B37:H37">Days+22+DATE(Calendar3Year,Calendar3MonthOption,1)-WEEKDAY(DATE(Calendar3Year,Calendar3MonthOption,1),WeekdayOption)</f>
        <v>43906</v>
      </c>
      <c r="C37" s="31">
        <v>43907</v>
      </c>
      <c r="D37" s="4">
        <v>43908</v>
      </c>
      <c r="E37" s="29">
        <v>43909</v>
      </c>
      <c r="F37" s="36">
        <v>43910</v>
      </c>
      <c r="G37" s="20">
        <v>43911</v>
      </c>
      <c r="H37" s="22">
        <v>43912</v>
      </c>
    </row>
    <row r="38" spans="1:8" ht="56.25" customHeight="1" x14ac:dyDescent="0.3">
      <c r="B38" s="28" t="s">
        <v>40</v>
      </c>
      <c r="C38" s="32" t="s">
        <v>34</v>
      </c>
      <c r="D38" s="8"/>
      <c r="E38" s="30" t="s">
        <v>35</v>
      </c>
      <c r="F38" s="37" t="s">
        <v>52</v>
      </c>
      <c r="G38" s="21" t="s">
        <v>55</v>
      </c>
      <c r="H38" s="23" t="s">
        <v>14</v>
      </c>
    </row>
    <row r="39" spans="1:8" ht="16.5" customHeight="1" x14ac:dyDescent="0.3">
      <c r="A39">
        <v>4</v>
      </c>
      <c r="B39" s="27">
        <f t="array" ref="B39:H39">Days+29+DATE(Calendar3Year,Calendar3MonthOption,1)-WEEKDAY(DATE(Calendar3Year,Calendar3MonthOption,1),WeekdayOption)</f>
        <v>43913</v>
      </c>
      <c r="C39" s="4">
        <v>43914</v>
      </c>
      <c r="D39" s="25">
        <v>43915</v>
      </c>
      <c r="E39" s="27">
        <v>43916</v>
      </c>
      <c r="F39" s="36">
        <v>43917</v>
      </c>
      <c r="G39" s="20">
        <v>43918</v>
      </c>
      <c r="H39" s="22">
        <v>43919</v>
      </c>
    </row>
    <row r="40" spans="1:8" ht="57" customHeight="1" x14ac:dyDescent="0.3">
      <c r="B40" s="28" t="s">
        <v>40</v>
      </c>
      <c r="C40" s="8"/>
      <c r="D40" s="26" t="s">
        <v>13</v>
      </c>
      <c r="E40" s="28" t="s">
        <v>40</v>
      </c>
      <c r="F40" s="37" t="s">
        <v>52</v>
      </c>
      <c r="G40" s="21" t="s">
        <v>50</v>
      </c>
      <c r="H40" s="50"/>
    </row>
    <row r="41" spans="1:8" ht="16.5" customHeight="1" x14ac:dyDescent="0.3">
      <c r="A41">
        <v>5</v>
      </c>
      <c r="B41" s="27">
        <f t="array" ref="B41:C41">Days+36+DATE(Calendar3Year,Calendar3MonthOption,1)-WEEKDAY(DATE(Calendar3Year,Calendar3MonthOption,1),WeekdayOption)</f>
        <v>43920</v>
      </c>
      <c r="C41" s="4">
        <v>43921</v>
      </c>
      <c r="D41" s="48" t="s">
        <v>0</v>
      </c>
      <c r="E41" s="49"/>
      <c r="F41" s="49"/>
      <c r="G41" s="49"/>
      <c r="H41" s="49"/>
    </row>
    <row r="42" spans="1:8" ht="63.75" customHeight="1" x14ac:dyDescent="0.3">
      <c r="B42" s="28" t="s">
        <v>40</v>
      </c>
      <c r="C42" s="8"/>
      <c r="D42" s="41" t="s">
        <v>44</v>
      </c>
      <c r="E42" s="42"/>
      <c r="F42" s="42"/>
      <c r="G42" s="42"/>
      <c r="H42" s="42"/>
    </row>
    <row r="43" spans="1:8" ht="54" customHeight="1" x14ac:dyDescent="0.7">
      <c r="A43" s="2"/>
      <c r="B43" s="1">
        <f>YEAR(DATE(Calendar3Year,Calendar3MonthOption+1,1))</f>
        <v>2020</v>
      </c>
      <c r="C43" s="45" t="str">
        <f>TEXT(DATE(Calendar3Year,Calendar3MonthOption+1,1),"mmmm")</f>
        <v>April</v>
      </c>
      <c r="D43" s="45"/>
      <c r="E43" s="45"/>
      <c r="F43" s="7"/>
      <c r="G43" s="7"/>
      <c r="H43" s="12"/>
    </row>
    <row r="44" spans="1:8" ht="14.25" customHeight="1" x14ac:dyDescent="0.3">
      <c r="A44" s="3"/>
      <c r="B44" s="5" t="str">
        <f>UPPER(TEXT(B45,"dddd"))</f>
        <v>SENIN</v>
      </c>
      <c r="C44" s="6" t="str">
        <f t="shared" ref="C44" si="8">UPPER(TEXT(C45,"dddd"))</f>
        <v>SELASA</v>
      </c>
      <c r="D44" s="5" t="str">
        <f t="shared" ref="D44" si="9">UPPER(TEXT(D45,"dddd"))</f>
        <v>RABU</v>
      </c>
      <c r="E44" s="6" t="str">
        <f t="shared" ref="E44" si="10">UPPER(TEXT(E45,"dddd"))</f>
        <v>KAMIS</v>
      </c>
      <c r="F44" s="5" t="str">
        <f t="shared" ref="F44" si="11">UPPER(TEXT(F45,"dddd"))</f>
        <v>JUMAT</v>
      </c>
      <c r="G44" s="6" t="str">
        <f t="shared" ref="G44" si="12">UPPER(TEXT(G45,"dddd"))</f>
        <v>SABTU</v>
      </c>
      <c r="H44" s="13" t="str">
        <f t="shared" ref="H44" si="13">UPPER(TEXT(H45,"dddd"))</f>
        <v>MINGGU</v>
      </c>
    </row>
    <row r="45" spans="1:8" ht="16.5" customHeight="1" x14ac:dyDescent="0.3">
      <c r="B45" s="4">
        <f t="array" ref="B45:H45">Days+1+DATE(Calendar4Year,Calendar4MonthOption,1)-WEEKDAY(DATE(Calendar4Year,Calendar4MonthOption,1),WeekdayOption)</f>
        <v>43920</v>
      </c>
      <c r="C45" s="4">
        <v>43921</v>
      </c>
      <c r="D45" s="4">
        <v>43922</v>
      </c>
      <c r="E45" s="27">
        <v>43923</v>
      </c>
      <c r="F45" s="4">
        <v>43924</v>
      </c>
      <c r="G45" s="20">
        <v>43925</v>
      </c>
      <c r="H45" s="22">
        <v>43926</v>
      </c>
    </row>
    <row r="46" spans="1:8" ht="56.25" customHeight="1" x14ac:dyDescent="0.3">
      <c r="B46" s="8"/>
      <c r="C46" s="8"/>
      <c r="D46" s="8"/>
      <c r="E46" s="28" t="s">
        <v>40</v>
      </c>
      <c r="F46" s="8"/>
      <c r="G46" s="21" t="s">
        <v>53</v>
      </c>
      <c r="H46" s="23"/>
    </row>
    <row r="47" spans="1:8" ht="16.5" customHeight="1" x14ac:dyDescent="0.3">
      <c r="A47">
        <v>1</v>
      </c>
      <c r="B47" s="27">
        <f t="array" ref="B47:H47">Days+8+DATE(Calendar4Year,Calendar4MonthOption,1)-WEEKDAY(DATE(Calendar4Year,Calendar4MonthOption,1),WeekdayOption)</f>
        <v>43927</v>
      </c>
      <c r="C47" s="4">
        <v>43928</v>
      </c>
      <c r="D47" s="4">
        <v>43929</v>
      </c>
      <c r="E47" s="27">
        <v>43930</v>
      </c>
      <c r="F47" s="25">
        <v>43931</v>
      </c>
      <c r="G47" s="20">
        <v>43932</v>
      </c>
      <c r="H47" s="22">
        <v>43933</v>
      </c>
    </row>
    <row r="48" spans="1:8" ht="56.25" customHeight="1" x14ac:dyDescent="0.3">
      <c r="B48" s="28" t="s">
        <v>40</v>
      </c>
      <c r="C48" s="8"/>
      <c r="D48" s="8"/>
      <c r="E48" s="28" t="s">
        <v>40</v>
      </c>
      <c r="F48" s="26" t="s">
        <v>15</v>
      </c>
      <c r="G48" s="21" t="s">
        <v>56</v>
      </c>
      <c r="H48" s="23"/>
    </row>
    <row r="49" spans="1:8" ht="16.5" customHeight="1" x14ac:dyDescent="0.3">
      <c r="A49">
        <v>2</v>
      </c>
      <c r="B49" s="27">
        <f t="array" ref="B49:H49">Days+15+DATE(Calendar4Year,Calendar4MonthOption,1)-WEEKDAY(DATE(Calendar4Year,Calendar4MonthOption,1),WeekdayOption)</f>
        <v>43934</v>
      </c>
      <c r="C49" s="31">
        <v>43935</v>
      </c>
      <c r="D49" s="4">
        <v>43936</v>
      </c>
      <c r="E49" s="27">
        <v>43937</v>
      </c>
      <c r="F49" s="4">
        <v>43938</v>
      </c>
      <c r="G49" s="20">
        <v>43939</v>
      </c>
      <c r="H49" s="22">
        <v>43940</v>
      </c>
    </row>
    <row r="50" spans="1:8" ht="56.25" customHeight="1" x14ac:dyDescent="0.3">
      <c r="B50" s="28" t="s">
        <v>40</v>
      </c>
      <c r="C50" s="32" t="s">
        <v>32</v>
      </c>
      <c r="D50" s="8"/>
      <c r="E50" s="28" t="s">
        <v>40</v>
      </c>
      <c r="F50" s="8"/>
      <c r="G50" s="21" t="s">
        <v>53</v>
      </c>
      <c r="H50" s="23"/>
    </row>
    <row r="51" spans="1:8" ht="16.5" customHeight="1" x14ac:dyDescent="0.3">
      <c r="A51">
        <v>3</v>
      </c>
      <c r="B51" s="27">
        <f t="array" ref="B51:H51">Days+22+DATE(Calendar4Year,Calendar4MonthOption,1)-WEEKDAY(DATE(Calendar4Year,Calendar4MonthOption,1),WeekdayOption)</f>
        <v>43941</v>
      </c>
      <c r="C51" s="31">
        <v>43942</v>
      </c>
      <c r="D51" s="4">
        <v>43943</v>
      </c>
      <c r="E51" s="29">
        <v>43944</v>
      </c>
      <c r="F51" s="4">
        <v>43945</v>
      </c>
      <c r="G51" s="20">
        <v>43946</v>
      </c>
      <c r="H51" s="22">
        <v>43947</v>
      </c>
    </row>
    <row r="52" spans="1:8" ht="56.25" customHeight="1" x14ac:dyDescent="0.3">
      <c r="B52" s="28" t="s">
        <v>40</v>
      </c>
      <c r="C52" s="32" t="s">
        <v>42</v>
      </c>
      <c r="D52" s="8"/>
      <c r="E52" s="30" t="s">
        <v>35</v>
      </c>
      <c r="F52" s="8"/>
      <c r="G52" s="21" t="s">
        <v>50</v>
      </c>
      <c r="H52" s="23"/>
    </row>
    <row r="53" spans="1:8" ht="16.5" customHeight="1" x14ac:dyDescent="0.3">
      <c r="A53">
        <v>4</v>
      </c>
      <c r="B53" s="27">
        <f t="array" ref="B53:H53">Days+29+DATE(Calendar4Year,Calendar4MonthOption,1)-WEEKDAY(DATE(Calendar4Year,Calendar4MonthOption,1),WeekdayOption)</f>
        <v>43948</v>
      </c>
      <c r="C53" s="31">
        <v>43949</v>
      </c>
      <c r="D53" s="4">
        <v>43950</v>
      </c>
      <c r="E53" s="27">
        <v>43951</v>
      </c>
      <c r="F53" s="4">
        <v>43952</v>
      </c>
      <c r="G53" s="4">
        <v>43953</v>
      </c>
      <c r="H53" s="9">
        <v>43954</v>
      </c>
    </row>
    <row r="54" spans="1:8" ht="57" customHeight="1" x14ac:dyDescent="0.3">
      <c r="B54" s="28" t="s">
        <v>40</v>
      </c>
      <c r="C54" s="32" t="s">
        <v>37</v>
      </c>
      <c r="D54" s="8"/>
      <c r="E54" s="28" t="s">
        <v>40</v>
      </c>
      <c r="F54" s="8"/>
      <c r="G54" s="8"/>
      <c r="H54" s="14"/>
    </row>
    <row r="55" spans="1:8" ht="16.5" customHeight="1" x14ac:dyDescent="0.3">
      <c r="B55" s="4">
        <f t="array" ref="B55:C55">Days+36+DATE(Calendar4Year,Calendar4MonthOption,1)-WEEKDAY(DATE(Calendar4Year,Calendar4MonthOption,1),WeekdayOption)</f>
        <v>43955</v>
      </c>
      <c r="C55" s="4">
        <v>43956</v>
      </c>
      <c r="D55" s="43" t="s">
        <v>0</v>
      </c>
      <c r="E55" s="44"/>
      <c r="F55" s="44"/>
      <c r="G55" s="44"/>
      <c r="H55" s="44"/>
    </row>
    <row r="56" spans="1:8" ht="63.75" customHeight="1" x14ac:dyDescent="0.3">
      <c r="B56" s="8"/>
      <c r="C56" s="8"/>
      <c r="D56" s="41"/>
      <c r="E56" s="42"/>
      <c r="F56" s="42"/>
      <c r="G56" s="42"/>
      <c r="H56" s="42"/>
    </row>
    <row r="57" spans="1:8" ht="54" customHeight="1" x14ac:dyDescent="0.7">
      <c r="A57" s="2"/>
      <c r="B57" s="1">
        <f>YEAR(DATE(Calendar4Year,Calendar4MonthOption+1,1))</f>
        <v>2020</v>
      </c>
      <c r="C57" s="45" t="s">
        <v>6</v>
      </c>
      <c r="D57" s="45"/>
      <c r="E57" s="45"/>
      <c r="F57" s="7"/>
      <c r="G57" s="7"/>
      <c r="H57" s="12"/>
    </row>
    <row r="58" spans="1:8" ht="14.25" customHeight="1" x14ac:dyDescent="0.3">
      <c r="A58" s="3"/>
      <c r="B58" s="5" t="str">
        <f>UPPER(TEXT(B59,"dddd"))</f>
        <v>SENIN</v>
      </c>
      <c r="C58" s="6" t="str">
        <f t="shared" ref="C58" si="14">UPPER(TEXT(C59,"dddd"))</f>
        <v>SELASA</v>
      </c>
      <c r="D58" s="5" t="str">
        <f t="shared" ref="D58" si="15">UPPER(TEXT(D59,"dddd"))</f>
        <v>RABU</v>
      </c>
      <c r="E58" s="6" t="str">
        <f t="shared" ref="E58" si="16">UPPER(TEXT(E59,"dddd"))</f>
        <v>KAMIS</v>
      </c>
      <c r="F58" s="5" t="str">
        <f t="shared" ref="F58" si="17">UPPER(TEXT(F59,"dddd"))</f>
        <v>JUMAT</v>
      </c>
      <c r="G58" s="6" t="str">
        <f t="shared" ref="G58" si="18">UPPER(TEXT(G59,"dddd"))</f>
        <v>SABTU</v>
      </c>
      <c r="H58" s="13" t="str">
        <f t="shared" ref="H58" si="19">UPPER(TEXT(H59,"dddd"))</f>
        <v>MINGGU</v>
      </c>
    </row>
    <row r="59" spans="1:8" ht="16.5" customHeight="1" x14ac:dyDescent="0.3">
      <c r="B59" s="4">
        <f t="array" ref="B59:H59">Days+1+DATE(Calendar5Year,Calendar5MonthOption,1)-WEEKDAY(DATE(Calendar5Year,Calendar5MonthOption,1),WeekdayOption)</f>
        <v>43948</v>
      </c>
      <c r="C59" s="4">
        <v>43949</v>
      </c>
      <c r="D59" s="4">
        <v>43950</v>
      </c>
      <c r="E59" s="4">
        <v>43951</v>
      </c>
      <c r="F59" s="25">
        <v>43952</v>
      </c>
      <c r="G59" s="20">
        <v>43953</v>
      </c>
      <c r="H59" s="22">
        <v>43954</v>
      </c>
    </row>
    <row r="60" spans="1:8" ht="56.25" customHeight="1" x14ac:dyDescent="0.3">
      <c r="B60" s="8"/>
      <c r="C60" s="8"/>
      <c r="D60" s="8"/>
      <c r="E60" s="8"/>
      <c r="F60" s="26" t="s">
        <v>16</v>
      </c>
      <c r="G60" s="21" t="s">
        <v>53</v>
      </c>
      <c r="H60" s="23"/>
    </row>
    <row r="61" spans="1:8" ht="16.5" customHeight="1" x14ac:dyDescent="0.3">
      <c r="A61">
        <v>1</v>
      </c>
      <c r="B61" s="27">
        <f t="array" ref="B61:H61">Days+8+DATE(Calendar5Year,Calendar5MonthOption,1)-WEEKDAY(DATE(Calendar5Year,Calendar5MonthOption,1),WeekdayOption)</f>
        <v>43955</v>
      </c>
      <c r="C61" s="4">
        <v>43956</v>
      </c>
      <c r="D61" s="4">
        <v>43957</v>
      </c>
      <c r="E61" s="25">
        <v>43958</v>
      </c>
      <c r="F61" s="4">
        <v>43959</v>
      </c>
      <c r="G61" s="20">
        <v>43960</v>
      </c>
      <c r="H61" s="22">
        <v>43961</v>
      </c>
    </row>
    <row r="62" spans="1:8" ht="56.25" customHeight="1" x14ac:dyDescent="0.3">
      <c r="B62" s="28" t="s">
        <v>40</v>
      </c>
      <c r="C62" s="8"/>
      <c r="D62" s="8"/>
      <c r="E62" s="26" t="s">
        <v>17</v>
      </c>
      <c r="F62" s="8"/>
      <c r="G62" s="21" t="s">
        <v>53</v>
      </c>
      <c r="H62" s="23"/>
    </row>
    <row r="63" spans="1:8" ht="16.5" customHeight="1" x14ac:dyDescent="0.3">
      <c r="A63">
        <v>2</v>
      </c>
      <c r="B63" s="27">
        <f t="array" ref="B63:H63">Days+15+DATE(Calendar5Year,Calendar5MonthOption,1)-WEEKDAY(DATE(Calendar5Year,Calendar5MonthOption,1),WeekdayOption)</f>
        <v>43962</v>
      </c>
      <c r="C63" s="31">
        <v>43963</v>
      </c>
      <c r="D63" s="4">
        <v>43964</v>
      </c>
      <c r="E63" s="29">
        <v>43965</v>
      </c>
      <c r="F63" s="4">
        <v>43966</v>
      </c>
      <c r="G63" s="20">
        <v>43967</v>
      </c>
      <c r="H63" s="22">
        <v>43968</v>
      </c>
    </row>
    <row r="64" spans="1:8" ht="56.25" customHeight="1" x14ac:dyDescent="0.3">
      <c r="B64" s="28" t="s">
        <v>40</v>
      </c>
      <c r="C64" s="32" t="s">
        <v>32</v>
      </c>
      <c r="D64" s="8"/>
      <c r="E64" s="30" t="s">
        <v>35</v>
      </c>
      <c r="F64" s="8"/>
      <c r="G64" s="21" t="s">
        <v>53</v>
      </c>
      <c r="H64" s="23"/>
    </row>
    <row r="65" spans="1:8" ht="16.5" customHeight="1" x14ac:dyDescent="0.3">
      <c r="A65">
        <v>3</v>
      </c>
      <c r="B65" s="38">
        <f t="array" ref="B65:H65">Days+22+DATE(Calendar5Year,Calendar5MonthOption,1)-WEEKDAY(DATE(Calendar5Year,Calendar5MonthOption,1),WeekdayOption)</f>
        <v>43969</v>
      </c>
      <c r="C65" s="31">
        <v>43970</v>
      </c>
      <c r="D65" s="4">
        <v>43971</v>
      </c>
      <c r="E65" s="25">
        <v>43972</v>
      </c>
      <c r="F65" s="11">
        <v>43973</v>
      </c>
      <c r="G65" s="20">
        <v>43974</v>
      </c>
      <c r="H65" s="22">
        <v>43975</v>
      </c>
    </row>
    <row r="66" spans="1:8" ht="56.25" customHeight="1" x14ac:dyDescent="0.3">
      <c r="B66" s="39" t="s">
        <v>26</v>
      </c>
      <c r="C66" s="32" t="s">
        <v>34</v>
      </c>
      <c r="D66" s="8"/>
      <c r="E66" s="26" t="s">
        <v>12</v>
      </c>
      <c r="F66" s="8"/>
      <c r="G66" s="21" t="s">
        <v>53</v>
      </c>
      <c r="H66" s="23" t="s">
        <v>18</v>
      </c>
    </row>
    <row r="67" spans="1:8" ht="16.5" customHeight="1" x14ac:dyDescent="0.3">
      <c r="A67">
        <v>4</v>
      </c>
      <c r="B67" s="25">
        <f t="array" ref="B67:H67">Days+29+DATE(Calendar5Year,Calendar5MonthOption,1)-WEEKDAY(DATE(Calendar5Year,Calendar5MonthOption,1),WeekdayOption)</f>
        <v>43976</v>
      </c>
      <c r="C67" s="4">
        <v>43977</v>
      </c>
      <c r="D67" s="4">
        <v>43978</v>
      </c>
      <c r="E67" s="4">
        <v>43979</v>
      </c>
      <c r="F67" s="4">
        <v>43980</v>
      </c>
      <c r="G67" s="20">
        <v>43981</v>
      </c>
      <c r="H67" s="22">
        <v>43982</v>
      </c>
    </row>
    <row r="68" spans="1:8" ht="57" customHeight="1" x14ac:dyDescent="0.3">
      <c r="B68" s="26" t="s">
        <v>18</v>
      </c>
      <c r="C68" s="8"/>
      <c r="D68" s="8"/>
      <c r="E68" s="8"/>
      <c r="F68" s="8"/>
      <c r="G68" s="21" t="s">
        <v>58</v>
      </c>
      <c r="H68" s="50" t="s">
        <v>27</v>
      </c>
    </row>
    <row r="69" spans="1:8" ht="16.5" customHeight="1" x14ac:dyDescent="0.3">
      <c r="A69">
        <v>5</v>
      </c>
      <c r="B69" s="4">
        <f t="array" ref="B69:C69">Days+36+DATE(Calendar5Year,Calendar5MonthOption,1)-WEEKDAY(DATE(Calendar5Year,Calendar5MonthOption,1),WeekdayOption)</f>
        <v>43983</v>
      </c>
      <c r="C69" s="4">
        <v>43984</v>
      </c>
      <c r="D69" s="43" t="s">
        <v>0</v>
      </c>
      <c r="E69" s="44"/>
      <c r="F69" s="44"/>
      <c r="G69" s="44"/>
      <c r="H69" s="44"/>
    </row>
    <row r="70" spans="1:8" ht="63.75" customHeight="1" x14ac:dyDescent="0.3">
      <c r="B70" s="8"/>
      <c r="C70" s="8"/>
      <c r="D70" s="41" t="s">
        <v>60</v>
      </c>
      <c r="E70" s="42"/>
      <c r="F70" s="42"/>
      <c r="G70" s="42"/>
      <c r="H70" s="42"/>
    </row>
    <row r="71" spans="1:8" ht="54" customHeight="1" x14ac:dyDescent="0.7">
      <c r="A71" s="2"/>
      <c r="B71" s="1">
        <f>YEAR(DATE(Calendar5Year,Calendar5MonthOption+1,1))</f>
        <v>2020</v>
      </c>
      <c r="C71" s="45" t="s">
        <v>7</v>
      </c>
      <c r="D71" s="45"/>
      <c r="E71" s="45"/>
      <c r="F71" s="7"/>
      <c r="G71" s="7"/>
      <c r="H71" s="12"/>
    </row>
    <row r="72" spans="1:8" ht="14.25" customHeight="1" x14ac:dyDescent="0.3">
      <c r="A72" s="3"/>
      <c r="B72" s="5" t="str">
        <f>UPPER(TEXT(B73,"dddd"))</f>
        <v>SENIN</v>
      </c>
      <c r="C72" s="6" t="str">
        <f t="shared" ref="C72" si="20">UPPER(TEXT(C73,"dddd"))</f>
        <v>SELASA</v>
      </c>
      <c r="D72" s="5" t="str">
        <f t="shared" ref="D72" si="21">UPPER(TEXT(D73,"dddd"))</f>
        <v>RABU</v>
      </c>
      <c r="E72" s="6" t="str">
        <f t="shared" ref="E72" si="22">UPPER(TEXT(E73,"dddd"))</f>
        <v>KAMIS</v>
      </c>
      <c r="F72" s="5" t="str">
        <f t="shared" ref="F72" si="23">UPPER(TEXT(F73,"dddd"))</f>
        <v>JUMAT</v>
      </c>
      <c r="G72" s="6" t="str">
        <f t="shared" ref="G72" si="24">UPPER(TEXT(G73,"dddd"))</f>
        <v>SABTU</v>
      </c>
      <c r="H72" s="13" t="str">
        <f t="shared" ref="H72" si="25">UPPER(TEXT(H73,"dddd"))</f>
        <v>MINGGU</v>
      </c>
    </row>
    <row r="73" spans="1:8" ht="16.5" customHeight="1" x14ac:dyDescent="0.3">
      <c r="A73">
        <v>1</v>
      </c>
      <c r="B73" s="25">
        <f t="array" ref="B73:H73">Days+1+DATE(Calendar6Year,Calendar6MonthOption,1)-WEEKDAY(DATE(Calendar6Year,Calendar6MonthOption,1),WeekdayOption)</f>
        <v>43983</v>
      </c>
      <c r="C73" s="4">
        <v>43984</v>
      </c>
      <c r="D73" s="4">
        <v>43985</v>
      </c>
      <c r="E73" s="27">
        <v>43986</v>
      </c>
      <c r="F73" s="4">
        <v>43987</v>
      </c>
      <c r="G73" s="55">
        <v>43988</v>
      </c>
      <c r="H73" s="22">
        <v>43989</v>
      </c>
    </row>
    <row r="74" spans="1:8" ht="56.25" customHeight="1" x14ac:dyDescent="0.3">
      <c r="B74" s="26" t="s">
        <v>59</v>
      </c>
      <c r="C74" s="8"/>
      <c r="D74" s="8"/>
      <c r="E74" s="28" t="s">
        <v>40</v>
      </c>
      <c r="F74" s="8"/>
      <c r="G74" s="56" t="s">
        <v>53</v>
      </c>
      <c r="H74" s="23"/>
    </row>
    <row r="75" spans="1:8" ht="16.5" customHeight="1" x14ac:dyDescent="0.3">
      <c r="A75">
        <v>2</v>
      </c>
      <c r="B75" s="27">
        <f t="array" ref="B75:H75">Days+8+DATE(Calendar6Year,Calendar6MonthOption,1)-WEEKDAY(DATE(Calendar6Year,Calendar6MonthOption,1),WeekdayOption)</f>
        <v>43990</v>
      </c>
      <c r="C75" s="31">
        <v>43991</v>
      </c>
      <c r="D75" s="4">
        <v>43992</v>
      </c>
      <c r="E75" s="27">
        <v>43993</v>
      </c>
      <c r="F75" s="4">
        <v>43994</v>
      </c>
      <c r="G75" s="20">
        <v>43995</v>
      </c>
      <c r="H75" s="22">
        <v>43996</v>
      </c>
    </row>
    <row r="76" spans="1:8" ht="56.25" customHeight="1" x14ac:dyDescent="0.3">
      <c r="B76" s="28" t="s">
        <v>40</v>
      </c>
      <c r="C76" s="32" t="s">
        <v>32</v>
      </c>
      <c r="D76" s="8"/>
      <c r="E76" s="28" t="s">
        <v>40</v>
      </c>
      <c r="F76" s="8"/>
      <c r="G76" s="21" t="s">
        <v>62</v>
      </c>
      <c r="H76" s="23"/>
    </row>
    <row r="77" spans="1:8" ht="16.5" customHeight="1" x14ac:dyDescent="0.3">
      <c r="A77">
        <v>3</v>
      </c>
      <c r="B77" s="27">
        <f t="array" ref="B77:H77">Days+15+DATE(Calendar6Year,Calendar6MonthOption,1)-WEEKDAY(DATE(Calendar6Year,Calendar6MonthOption,1),WeekdayOption)</f>
        <v>43997</v>
      </c>
      <c r="C77" s="31">
        <v>43998</v>
      </c>
      <c r="D77" s="4">
        <v>43999</v>
      </c>
      <c r="E77" s="29">
        <v>44000</v>
      </c>
      <c r="F77" s="4">
        <v>44001</v>
      </c>
      <c r="G77" s="20">
        <v>44002</v>
      </c>
      <c r="H77" s="22">
        <v>44003</v>
      </c>
    </row>
    <row r="78" spans="1:8" ht="56.25" customHeight="1" x14ac:dyDescent="0.3">
      <c r="B78" s="28" t="s">
        <v>40</v>
      </c>
      <c r="C78" s="32" t="s">
        <v>42</v>
      </c>
      <c r="D78" s="8"/>
      <c r="E78" s="30" t="s">
        <v>35</v>
      </c>
      <c r="F78" s="8"/>
      <c r="G78" s="21" t="s">
        <v>53</v>
      </c>
      <c r="H78" s="23"/>
    </row>
    <row r="79" spans="1:8" ht="16.5" customHeight="1" x14ac:dyDescent="0.3">
      <c r="A79">
        <v>4</v>
      </c>
      <c r="B79" s="27">
        <f t="array" ref="B79:H79">Days+22+DATE(Calendar6Year,Calendar6MonthOption,1)-WEEKDAY(DATE(Calendar6Year,Calendar6MonthOption,1),WeekdayOption)</f>
        <v>44004</v>
      </c>
      <c r="C79" s="31">
        <v>44005</v>
      </c>
      <c r="D79" s="4">
        <v>44006</v>
      </c>
      <c r="E79" s="27">
        <v>44007</v>
      </c>
      <c r="F79" s="4">
        <v>44008</v>
      </c>
      <c r="G79" s="20">
        <v>44009</v>
      </c>
      <c r="H79" s="22">
        <v>44010</v>
      </c>
    </row>
    <row r="80" spans="1:8" ht="56.25" customHeight="1" x14ac:dyDescent="0.3">
      <c r="B80" s="28" t="s">
        <v>40</v>
      </c>
      <c r="C80" s="32" t="s">
        <v>37</v>
      </c>
      <c r="D80" s="8"/>
      <c r="E80" s="28" t="s">
        <v>40</v>
      </c>
      <c r="F80" s="8"/>
      <c r="G80" s="21" t="s">
        <v>50</v>
      </c>
      <c r="H80" s="23"/>
    </row>
    <row r="81" spans="1:8" ht="16.5" customHeight="1" x14ac:dyDescent="0.3">
      <c r="A81">
        <v>5</v>
      </c>
      <c r="B81" s="27">
        <f t="array" ref="B81:H81">Days+29+DATE(Calendar6Year,Calendar6MonthOption,1)-WEEKDAY(DATE(Calendar6Year,Calendar6MonthOption,1),WeekdayOption)</f>
        <v>44011</v>
      </c>
      <c r="C81" s="4">
        <v>44012</v>
      </c>
      <c r="D81" s="4">
        <v>44013</v>
      </c>
      <c r="E81" s="4">
        <v>44014</v>
      </c>
      <c r="F81" s="4">
        <v>44015</v>
      </c>
      <c r="G81" s="4">
        <v>44016</v>
      </c>
      <c r="H81" s="51">
        <v>44017</v>
      </c>
    </row>
    <row r="82" spans="1:8" ht="57" customHeight="1" x14ac:dyDescent="0.3">
      <c r="B82" s="28" t="s">
        <v>40</v>
      </c>
      <c r="C82" s="8"/>
      <c r="D82" s="8"/>
      <c r="E82" s="8"/>
      <c r="F82" s="8"/>
      <c r="G82" s="8"/>
      <c r="H82" s="52"/>
    </row>
    <row r="83" spans="1:8" ht="16.5" customHeight="1" x14ac:dyDescent="0.3">
      <c r="B83" s="4">
        <f t="array" ref="B83:C83">Days+36+DATE(Calendar6Year,Calendar6MonthOption,1)-WEEKDAY(DATE(Calendar6Year,Calendar6MonthOption,1),WeekdayOption)</f>
        <v>44018</v>
      </c>
      <c r="C83" s="4">
        <v>44019</v>
      </c>
      <c r="D83" s="43" t="s">
        <v>0</v>
      </c>
      <c r="E83" s="44"/>
      <c r="F83" s="44"/>
      <c r="G83" s="44"/>
      <c r="H83" s="44"/>
    </row>
    <row r="84" spans="1:8" ht="63.75" customHeight="1" x14ac:dyDescent="0.3">
      <c r="B84" s="8"/>
      <c r="C84" s="8"/>
      <c r="D84" s="41" t="s">
        <v>27</v>
      </c>
      <c r="E84" s="42"/>
      <c r="F84" s="42"/>
      <c r="G84" s="42"/>
      <c r="H84" s="42"/>
    </row>
    <row r="85" spans="1:8" ht="54" customHeight="1" x14ac:dyDescent="0.7">
      <c r="A85" s="2"/>
      <c r="B85" s="1">
        <f>YEAR(DATE(Calendar6Year,Calendar6MonthOption+1,1))</f>
        <v>2020</v>
      </c>
      <c r="C85" s="45" t="s">
        <v>8</v>
      </c>
      <c r="D85" s="45"/>
      <c r="E85" s="45"/>
      <c r="F85" s="7"/>
      <c r="G85" s="7"/>
      <c r="H85" s="12"/>
    </row>
    <row r="86" spans="1:8" ht="14.25" customHeight="1" x14ac:dyDescent="0.3">
      <c r="A86" s="3"/>
      <c r="B86" s="5" t="str">
        <f>UPPER(TEXT(B87,"dddd"))</f>
        <v>SENIN</v>
      </c>
      <c r="C86" s="6" t="str">
        <f t="shared" ref="C86" si="26">UPPER(TEXT(C87,"dddd"))</f>
        <v>SELASA</v>
      </c>
      <c r="D86" s="5" t="str">
        <f t="shared" ref="D86" si="27">UPPER(TEXT(D87,"dddd"))</f>
        <v>RABU</v>
      </c>
      <c r="E86" s="6" t="str">
        <f t="shared" ref="E86" si="28">UPPER(TEXT(E87,"dddd"))</f>
        <v>KAMIS</v>
      </c>
      <c r="F86" s="5" t="str">
        <f t="shared" ref="F86" si="29">UPPER(TEXT(F87,"dddd"))</f>
        <v>JUMAT</v>
      </c>
      <c r="G86" s="6" t="str">
        <f t="shared" ref="G86" si="30">UPPER(TEXT(G87,"dddd"))</f>
        <v>SABTU</v>
      </c>
      <c r="H86" s="13" t="str">
        <f t="shared" ref="H86" si="31">UPPER(TEXT(H87,"dddd"))</f>
        <v>MINGGU</v>
      </c>
    </row>
    <row r="87" spans="1:8" ht="16.5" customHeight="1" x14ac:dyDescent="0.3">
      <c r="B87" s="4">
        <f t="array" ref="B87:H87">Days+1+DATE(Calendar7Year,Calendar7MonthOption,1)-WEEKDAY(DATE(Calendar7Year,Calendar7MonthOption,1),WeekdayOption)</f>
        <v>44011</v>
      </c>
      <c r="C87" s="4">
        <v>44012</v>
      </c>
      <c r="D87" s="4">
        <v>44013</v>
      </c>
      <c r="E87" s="27">
        <v>44014</v>
      </c>
      <c r="F87" s="4">
        <v>44015</v>
      </c>
      <c r="G87" s="20">
        <v>44016</v>
      </c>
      <c r="H87" s="22">
        <v>44017</v>
      </c>
    </row>
    <row r="88" spans="1:8" ht="56.25" customHeight="1" x14ac:dyDescent="0.3">
      <c r="B88" s="8"/>
      <c r="C88" s="8"/>
      <c r="D88" s="8"/>
      <c r="E88" s="28" t="s">
        <v>40</v>
      </c>
      <c r="F88" s="8"/>
      <c r="G88" s="21" t="s">
        <v>57</v>
      </c>
      <c r="H88" s="23"/>
    </row>
    <row r="89" spans="1:8" ht="16.5" customHeight="1" x14ac:dyDescent="0.3">
      <c r="A89">
        <v>1</v>
      </c>
      <c r="B89" s="27">
        <f t="array" ref="B89:H89">Days+8+DATE(Calendar7Year,Calendar7MonthOption,1)-WEEKDAY(DATE(Calendar7Year,Calendar7MonthOption,1),WeekdayOption)</f>
        <v>44018</v>
      </c>
      <c r="C89" s="4">
        <v>44019</v>
      </c>
      <c r="D89" s="4">
        <v>44020</v>
      </c>
      <c r="E89" s="27">
        <v>44021</v>
      </c>
      <c r="F89" s="4">
        <v>44022</v>
      </c>
      <c r="G89" s="20">
        <v>44023</v>
      </c>
      <c r="H89" s="22">
        <v>44024</v>
      </c>
    </row>
    <row r="90" spans="1:8" ht="56.25" customHeight="1" x14ac:dyDescent="0.3">
      <c r="B90" s="28" t="s">
        <v>40</v>
      </c>
      <c r="C90" s="8"/>
      <c r="D90" s="8"/>
      <c r="E90" s="28" t="s">
        <v>40</v>
      </c>
      <c r="F90" s="8"/>
      <c r="G90" s="21" t="s">
        <v>53</v>
      </c>
      <c r="H90" s="23"/>
    </row>
    <row r="91" spans="1:8" ht="16.5" customHeight="1" x14ac:dyDescent="0.3">
      <c r="A91">
        <v>2</v>
      </c>
      <c r="B91" s="27">
        <f t="array" ref="B91:H91">Days+15+DATE(Calendar7Year,Calendar7MonthOption,1)-WEEKDAY(DATE(Calendar7Year,Calendar7MonthOption,1),WeekdayOption)</f>
        <v>44025</v>
      </c>
      <c r="C91" s="31">
        <v>44026</v>
      </c>
      <c r="D91" s="4">
        <v>44027</v>
      </c>
      <c r="E91" s="27">
        <v>44028</v>
      </c>
      <c r="F91" s="4">
        <v>44029</v>
      </c>
      <c r="G91" s="20">
        <v>44030</v>
      </c>
      <c r="H91" s="22">
        <v>44031</v>
      </c>
    </row>
    <row r="92" spans="1:8" ht="56.25" customHeight="1" x14ac:dyDescent="0.3">
      <c r="B92" s="28" t="s">
        <v>40</v>
      </c>
      <c r="C92" s="32" t="s">
        <v>32</v>
      </c>
      <c r="D92" s="8"/>
      <c r="E92" s="28" t="s">
        <v>40</v>
      </c>
      <c r="F92" s="8"/>
      <c r="G92" s="21" t="s">
        <v>53</v>
      </c>
      <c r="H92" s="23"/>
    </row>
    <row r="93" spans="1:8" ht="16.5" customHeight="1" x14ac:dyDescent="0.3">
      <c r="A93">
        <v>3</v>
      </c>
      <c r="B93" s="27">
        <f t="array" ref="B93:H93">Days+22+DATE(Calendar7Year,Calendar7MonthOption,1)-WEEKDAY(DATE(Calendar7Year,Calendar7MonthOption,1),WeekdayOption)</f>
        <v>44032</v>
      </c>
      <c r="C93" s="31">
        <v>44033</v>
      </c>
      <c r="D93" s="4">
        <v>44034</v>
      </c>
      <c r="E93" s="29">
        <v>44035</v>
      </c>
      <c r="F93" s="4">
        <v>44036</v>
      </c>
      <c r="G93" s="20">
        <v>44037</v>
      </c>
      <c r="H93" s="22">
        <v>44038</v>
      </c>
    </row>
    <row r="94" spans="1:8" ht="56.25" customHeight="1" x14ac:dyDescent="0.3">
      <c r="B94" s="28" t="s">
        <v>40</v>
      </c>
      <c r="C94" s="32" t="s">
        <v>34</v>
      </c>
      <c r="D94" s="8"/>
      <c r="E94" s="30" t="s">
        <v>35</v>
      </c>
      <c r="F94" s="8"/>
      <c r="G94" s="21" t="s">
        <v>50</v>
      </c>
      <c r="H94" s="23"/>
    </row>
    <row r="95" spans="1:8" ht="16.5" customHeight="1" x14ac:dyDescent="0.3">
      <c r="A95">
        <v>4</v>
      </c>
      <c r="B95" s="27">
        <f t="array" ref="B95:H95">Days+29+DATE(Calendar7Year,Calendar7MonthOption,1)-WEEKDAY(DATE(Calendar7Year,Calendar7MonthOption,1),WeekdayOption)</f>
        <v>44039</v>
      </c>
      <c r="C95" s="4">
        <v>44040</v>
      </c>
      <c r="D95" s="4">
        <v>44041</v>
      </c>
      <c r="E95" s="27">
        <v>44042</v>
      </c>
      <c r="F95" s="25">
        <v>44043</v>
      </c>
      <c r="G95" s="4">
        <v>44044</v>
      </c>
      <c r="H95" s="9">
        <v>44045</v>
      </c>
    </row>
    <row r="96" spans="1:8" ht="57" customHeight="1" x14ac:dyDescent="0.3">
      <c r="B96" s="28" t="s">
        <v>40</v>
      </c>
      <c r="C96" s="8"/>
      <c r="D96" s="8"/>
      <c r="E96" s="28" t="s">
        <v>40</v>
      </c>
      <c r="F96" s="26" t="s">
        <v>19</v>
      </c>
      <c r="G96" s="8"/>
      <c r="H96" s="14"/>
    </row>
    <row r="97" spans="1:8" ht="16.5" customHeight="1" x14ac:dyDescent="0.3">
      <c r="B97" s="4">
        <f t="array" ref="B97:C97">Days+36+DATE(Calendar7Year,Calendar7MonthOption,1)-WEEKDAY(DATE(Calendar7Year,Calendar7MonthOption,1),WeekdayOption)</f>
        <v>44046</v>
      </c>
      <c r="C97" s="4">
        <v>44047</v>
      </c>
      <c r="D97" s="43" t="s">
        <v>0</v>
      </c>
      <c r="E97" s="44"/>
      <c r="F97" s="44"/>
      <c r="G97" s="44"/>
      <c r="H97" s="44"/>
    </row>
    <row r="98" spans="1:8" ht="63.75" customHeight="1" x14ac:dyDescent="0.3">
      <c r="B98" s="8"/>
      <c r="C98" s="8"/>
      <c r="D98" s="41"/>
      <c r="E98" s="42"/>
      <c r="F98" s="42"/>
      <c r="G98" s="42"/>
      <c r="H98" s="42"/>
    </row>
    <row r="99" spans="1:8" ht="54" customHeight="1" x14ac:dyDescent="0.7">
      <c r="A99" s="2"/>
      <c r="B99" s="1">
        <f>YEAR(DATE(Calendar7Year,Calendar7MonthOption+1,1))</f>
        <v>2020</v>
      </c>
      <c r="C99" s="45" t="s">
        <v>2</v>
      </c>
      <c r="D99" s="45"/>
      <c r="E99" s="45"/>
      <c r="F99" s="7"/>
      <c r="G99" s="7"/>
      <c r="H99" s="12"/>
    </row>
    <row r="100" spans="1:8" ht="14.25" customHeight="1" x14ac:dyDescent="0.3">
      <c r="A100" s="3"/>
      <c r="B100" s="5" t="str">
        <f>UPPER(TEXT(B101,"dddd"))</f>
        <v>SENIN</v>
      </c>
      <c r="C100" s="6" t="str">
        <f t="shared" ref="C100" si="32">UPPER(TEXT(C101,"dddd"))</f>
        <v>SELASA</v>
      </c>
      <c r="D100" s="5" t="str">
        <f t="shared" ref="D100" si="33">UPPER(TEXT(D101,"dddd"))</f>
        <v>RABU</v>
      </c>
      <c r="E100" s="6" t="str">
        <f t="shared" ref="E100" si="34">UPPER(TEXT(E101,"dddd"))</f>
        <v>KAMIS</v>
      </c>
      <c r="F100" s="5" t="str">
        <f t="shared" ref="F100" si="35">UPPER(TEXT(F101,"dddd"))</f>
        <v>JUMAT</v>
      </c>
      <c r="G100" s="6" t="str">
        <f t="shared" ref="G100" si="36">UPPER(TEXT(G101,"dddd"))</f>
        <v>SABTU</v>
      </c>
      <c r="H100" s="13" t="str">
        <f t="shared" ref="H100" si="37">UPPER(TEXT(H101,"dddd"))</f>
        <v>MINGGU</v>
      </c>
    </row>
    <row r="101" spans="1:8" ht="16.5" customHeight="1" x14ac:dyDescent="0.3">
      <c r="B101" s="4">
        <f t="array" ref="B101:H101">Days+1+DATE(Calendar8Year,Calendar8MonthOption,1)-WEEKDAY(DATE(Calendar8Year,Calendar8MonthOption,1),WeekdayOption)</f>
        <v>44039</v>
      </c>
      <c r="C101" s="4">
        <v>44040</v>
      </c>
      <c r="D101" s="4">
        <v>44041</v>
      </c>
      <c r="E101" s="4">
        <v>44042</v>
      </c>
      <c r="F101" s="4">
        <v>44043</v>
      </c>
      <c r="G101" s="20">
        <v>44044</v>
      </c>
      <c r="H101" s="22">
        <v>44045</v>
      </c>
    </row>
    <row r="102" spans="1:8" ht="56.25" customHeight="1" x14ac:dyDescent="0.3">
      <c r="B102" s="8"/>
      <c r="C102" s="8"/>
      <c r="D102" s="8"/>
      <c r="E102" s="8"/>
      <c r="F102" s="8"/>
      <c r="G102" s="21" t="s">
        <v>53</v>
      </c>
      <c r="H102" s="23"/>
    </row>
    <row r="103" spans="1:8" ht="16.5" customHeight="1" x14ac:dyDescent="0.3">
      <c r="A103">
        <v>1</v>
      </c>
      <c r="B103" s="27">
        <f t="array" ref="B103:H103">Days+8+DATE(Calendar8Year,Calendar8MonthOption,1)-WEEKDAY(DATE(Calendar8Year,Calendar8MonthOption,1),WeekdayOption)</f>
        <v>44046</v>
      </c>
      <c r="C103" s="4">
        <v>44047</v>
      </c>
      <c r="D103" s="4">
        <v>44048</v>
      </c>
      <c r="E103" s="27">
        <v>44049</v>
      </c>
      <c r="F103" s="4">
        <v>44050</v>
      </c>
      <c r="G103" s="20">
        <v>44051</v>
      </c>
      <c r="H103" s="22">
        <v>44052</v>
      </c>
    </row>
    <row r="104" spans="1:8" ht="56.25" customHeight="1" x14ac:dyDescent="0.3">
      <c r="B104" s="28" t="s">
        <v>40</v>
      </c>
      <c r="C104" s="8"/>
      <c r="D104" s="8"/>
      <c r="E104" s="28" t="s">
        <v>40</v>
      </c>
      <c r="F104" s="8"/>
      <c r="G104" s="21" t="s">
        <v>53</v>
      </c>
      <c r="H104" s="23"/>
    </row>
    <row r="105" spans="1:8" ht="16.5" customHeight="1" x14ac:dyDescent="0.3">
      <c r="A105">
        <v>2</v>
      </c>
      <c r="B105" s="27">
        <f t="array" ref="B105:H105">Days+15+DATE(Calendar8Year,Calendar8MonthOption,1)-WEEKDAY(DATE(Calendar8Year,Calendar8MonthOption,1),WeekdayOption)</f>
        <v>44053</v>
      </c>
      <c r="C105" s="31">
        <v>44054</v>
      </c>
      <c r="D105" s="4">
        <v>44055</v>
      </c>
      <c r="E105" s="29">
        <v>44056</v>
      </c>
      <c r="F105" s="4">
        <v>44057</v>
      </c>
      <c r="G105" s="20">
        <v>44058</v>
      </c>
      <c r="H105" s="22">
        <v>44059</v>
      </c>
    </row>
    <row r="106" spans="1:8" ht="56.25" customHeight="1" x14ac:dyDescent="0.3">
      <c r="B106" s="28" t="s">
        <v>40</v>
      </c>
      <c r="C106" s="32" t="s">
        <v>32</v>
      </c>
      <c r="D106" s="8"/>
      <c r="E106" s="30" t="s">
        <v>35</v>
      </c>
      <c r="F106" s="8"/>
      <c r="G106" s="21" t="s">
        <v>53</v>
      </c>
      <c r="H106" s="23"/>
    </row>
    <row r="107" spans="1:8" ht="16.5" customHeight="1" x14ac:dyDescent="0.3">
      <c r="A107">
        <v>3</v>
      </c>
      <c r="B107" s="25">
        <f t="array" ref="B107:H107">Days+22+DATE(Calendar8Year,Calendar8MonthOption,1)-WEEKDAY(DATE(Calendar8Year,Calendar8MonthOption,1),WeekdayOption)</f>
        <v>44060</v>
      </c>
      <c r="C107" s="31">
        <v>44061</v>
      </c>
      <c r="D107" s="4">
        <v>44062</v>
      </c>
      <c r="E107" s="25">
        <v>44063</v>
      </c>
      <c r="F107" s="4">
        <v>44064</v>
      </c>
      <c r="G107" s="20">
        <v>44065</v>
      </c>
      <c r="H107" s="22">
        <v>44066</v>
      </c>
    </row>
    <row r="108" spans="1:8" ht="56.25" customHeight="1" x14ac:dyDescent="0.3">
      <c r="B108" s="26" t="s">
        <v>20</v>
      </c>
      <c r="C108" s="32" t="s">
        <v>31</v>
      </c>
      <c r="D108" s="8"/>
      <c r="E108" s="26" t="s">
        <v>21</v>
      </c>
      <c r="F108" s="8"/>
      <c r="G108" s="21" t="s">
        <v>50</v>
      </c>
      <c r="H108" s="23"/>
    </row>
    <row r="109" spans="1:8" ht="16.5" customHeight="1" x14ac:dyDescent="0.3">
      <c r="A109">
        <v>4</v>
      </c>
      <c r="B109" s="27">
        <f t="array" ref="B109:H109">Days+29+DATE(Calendar8Year,Calendar8MonthOption,1)-WEEKDAY(DATE(Calendar8Year,Calendar8MonthOption,1),WeekdayOption)</f>
        <v>44067</v>
      </c>
      <c r="C109" s="31">
        <v>44068</v>
      </c>
      <c r="D109" s="4">
        <v>44069</v>
      </c>
      <c r="E109" s="59">
        <v>44070</v>
      </c>
      <c r="F109" s="4">
        <v>44071</v>
      </c>
      <c r="G109" s="20">
        <v>44072</v>
      </c>
      <c r="H109" s="22">
        <v>44073</v>
      </c>
    </row>
    <row r="110" spans="1:8" ht="57" customHeight="1" x14ac:dyDescent="0.3">
      <c r="B110" s="28" t="s">
        <v>40</v>
      </c>
      <c r="C110" s="32" t="s">
        <v>39</v>
      </c>
      <c r="D110" s="8"/>
      <c r="E110" s="60" t="s">
        <v>28</v>
      </c>
      <c r="F110" s="8"/>
      <c r="G110" s="21" t="s">
        <v>29</v>
      </c>
      <c r="H110" s="50"/>
    </row>
    <row r="111" spans="1:8" ht="16.5" customHeight="1" x14ac:dyDescent="0.3">
      <c r="A111">
        <v>5</v>
      </c>
      <c r="B111" s="27">
        <f t="array" ref="B111:C111">Days+36+DATE(Calendar8Year,Calendar8MonthOption,1)-WEEKDAY(DATE(Calendar8Year,Calendar8MonthOption,1),WeekdayOption)</f>
        <v>44074</v>
      </c>
      <c r="C111" s="4">
        <v>44075</v>
      </c>
      <c r="D111" s="43" t="s">
        <v>0</v>
      </c>
      <c r="E111" s="44"/>
      <c r="F111" s="44"/>
      <c r="G111" s="44"/>
      <c r="H111" s="44"/>
    </row>
    <row r="112" spans="1:8" ht="63.75" customHeight="1" x14ac:dyDescent="0.3">
      <c r="B112" s="28" t="s">
        <v>40</v>
      </c>
      <c r="C112" s="8"/>
      <c r="D112" s="41"/>
      <c r="E112" s="42"/>
      <c r="F112" s="42"/>
      <c r="G112" s="42"/>
      <c r="H112" s="42"/>
    </row>
    <row r="113" spans="1:8" ht="54" customHeight="1" x14ac:dyDescent="0.7">
      <c r="A113" s="2"/>
      <c r="B113" s="1">
        <f>YEAR(DATE(Calendar8Year,Calendar8MonthOption+1,1))</f>
        <v>2020</v>
      </c>
      <c r="C113" s="45" t="str">
        <f>TEXT(DATE(Calendar8Year,Calendar8MonthOption+1,1),"mmmm")</f>
        <v>September</v>
      </c>
      <c r="D113" s="45"/>
      <c r="E113" s="45"/>
      <c r="F113" s="7"/>
      <c r="G113" s="7"/>
      <c r="H113" s="12"/>
    </row>
    <row r="114" spans="1:8" ht="14.25" customHeight="1" x14ac:dyDescent="0.3">
      <c r="A114" s="3"/>
      <c r="B114" s="5" t="str">
        <f>UPPER(TEXT(B115,"dddd"))</f>
        <v>SENIN</v>
      </c>
      <c r="C114" s="6" t="str">
        <f t="shared" ref="C114" si="38">UPPER(TEXT(C115,"dddd"))</f>
        <v>SELASA</v>
      </c>
      <c r="D114" s="5" t="str">
        <f t="shared" ref="D114" si="39">UPPER(TEXT(D115,"dddd"))</f>
        <v>RABU</v>
      </c>
      <c r="E114" s="6" t="str">
        <f t="shared" ref="E114" si="40">UPPER(TEXT(E115,"dddd"))</f>
        <v>KAMIS</v>
      </c>
      <c r="F114" s="5" t="str">
        <f t="shared" ref="F114" si="41">UPPER(TEXT(F115,"dddd"))</f>
        <v>JUMAT</v>
      </c>
      <c r="G114" s="6" t="str">
        <f t="shared" ref="G114" si="42">UPPER(TEXT(G115,"dddd"))</f>
        <v>SABTU</v>
      </c>
      <c r="H114" s="13" t="str">
        <f t="shared" ref="H114" si="43">UPPER(TEXT(H115,"dddd"))</f>
        <v>MINGGU</v>
      </c>
    </row>
    <row r="115" spans="1:8" ht="16.5" customHeight="1" x14ac:dyDescent="0.3">
      <c r="A115">
        <v>1</v>
      </c>
      <c r="B115" s="4">
        <f t="array" ref="B115:H115">Days+1+DATE(Calendar9Year,Calendar9MonthOption,1)-WEEKDAY(DATE(Calendar9Year,Calendar9MonthOption,1),WeekdayOption)</f>
        <v>44074</v>
      </c>
      <c r="C115" s="4">
        <v>44075</v>
      </c>
      <c r="D115" s="4">
        <v>44076</v>
      </c>
      <c r="E115" s="27">
        <v>44077</v>
      </c>
      <c r="F115" s="4">
        <v>44078</v>
      </c>
      <c r="G115" s="20">
        <v>44079</v>
      </c>
      <c r="H115" s="22">
        <v>44080</v>
      </c>
    </row>
    <row r="116" spans="1:8" ht="56.25" customHeight="1" x14ac:dyDescent="0.3">
      <c r="B116" s="8"/>
      <c r="C116" s="8"/>
      <c r="D116" s="8"/>
      <c r="E116" s="28" t="s">
        <v>40</v>
      </c>
      <c r="F116" s="8"/>
      <c r="G116" s="21" t="s">
        <v>55</v>
      </c>
      <c r="H116" s="23"/>
    </row>
    <row r="117" spans="1:8" ht="16.5" customHeight="1" x14ac:dyDescent="0.3">
      <c r="A117">
        <v>2</v>
      </c>
      <c r="B117" s="27">
        <f t="array" ref="B117:H117">Days+8+DATE(Calendar9Year,Calendar9MonthOption,1)-WEEKDAY(DATE(Calendar9Year,Calendar9MonthOption,1),WeekdayOption)</f>
        <v>44081</v>
      </c>
      <c r="C117" s="31">
        <v>44082</v>
      </c>
      <c r="D117" s="4">
        <v>44083</v>
      </c>
      <c r="E117" s="27">
        <v>44084</v>
      </c>
      <c r="F117" s="4">
        <v>44085</v>
      </c>
      <c r="G117" s="20">
        <v>44086</v>
      </c>
      <c r="H117" s="22">
        <v>44087</v>
      </c>
    </row>
    <row r="118" spans="1:8" ht="56.25" customHeight="1" x14ac:dyDescent="0.3">
      <c r="B118" s="28" t="s">
        <v>40</v>
      </c>
      <c r="C118" s="32" t="s">
        <v>32</v>
      </c>
      <c r="D118" s="8"/>
      <c r="E118" s="28" t="s">
        <v>40</v>
      </c>
      <c r="F118" s="8"/>
      <c r="G118" s="21" t="s">
        <v>62</v>
      </c>
      <c r="H118" s="23"/>
    </row>
    <row r="119" spans="1:8" ht="16.5" customHeight="1" x14ac:dyDescent="0.3">
      <c r="A119">
        <v>3</v>
      </c>
      <c r="B119" s="27">
        <f t="array" ref="B119:H119">Days+15+DATE(Calendar9Year,Calendar9MonthOption,1)-WEEKDAY(DATE(Calendar9Year,Calendar9MonthOption,1),WeekdayOption)</f>
        <v>44088</v>
      </c>
      <c r="C119" s="31">
        <v>44089</v>
      </c>
      <c r="D119" s="4">
        <v>44090</v>
      </c>
      <c r="E119" s="29">
        <v>44091</v>
      </c>
      <c r="F119" s="4">
        <v>44092</v>
      </c>
      <c r="G119" s="20">
        <v>44093</v>
      </c>
      <c r="H119" s="22">
        <v>44094</v>
      </c>
    </row>
    <row r="120" spans="1:8" ht="56.25" customHeight="1" x14ac:dyDescent="0.3">
      <c r="B120" s="28" t="s">
        <v>40</v>
      </c>
      <c r="C120" s="32" t="s">
        <v>34</v>
      </c>
      <c r="D120" s="8"/>
      <c r="E120" s="30" t="s">
        <v>35</v>
      </c>
      <c r="F120" s="8"/>
      <c r="G120" s="21" t="s">
        <v>53</v>
      </c>
      <c r="H120" s="23"/>
    </row>
    <row r="121" spans="1:8" ht="16.5" customHeight="1" x14ac:dyDescent="0.3">
      <c r="A121">
        <v>4</v>
      </c>
      <c r="B121" s="27">
        <f t="array" ref="B121:H121">Days+22+DATE(Calendar9Year,Calendar9MonthOption,1)-WEEKDAY(DATE(Calendar9Year,Calendar9MonthOption,1),WeekdayOption)</f>
        <v>44095</v>
      </c>
      <c r="C121" s="4">
        <v>44096</v>
      </c>
      <c r="D121" s="4">
        <v>44097</v>
      </c>
      <c r="E121" s="27">
        <v>44098</v>
      </c>
      <c r="F121" s="4">
        <v>44099</v>
      </c>
      <c r="G121" s="20">
        <v>44100</v>
      </c>
      <c r="H121" s="22">
        <v>44101</v>
      </c>
    </row>
    <row r="122" spans="1:8" ht="56.25" customHeight="1" x14ac:dyDescent="0.3">
      <c r="B122" s="28" t="s">
        <v>40</v>
      </c>
      <c r="C122" s="8"/>
      <c r="D122" s="8"/>
      <c r="E122" s="28" t="s">
        <v>40</v>
      </c>
      <c r="F122" s="8"/>
      <c r="G122" s="21" t="s">
        <v>33</v>
      </c>
      <c r="H122" s="23"/>
    </row>
    <row r="123" spans="1:8" ht="16.5" customHeight="1" x14ac:dyDescent="0.3">
      <c r="A123">
        <v>5</v>
      </c>
      <c r="B123" s="38">
        <f t="array" ref="B123:H123">Days+29+DATE(Calendar9Year,Calendar9MonthOption,1)-WEEKDAY(DATE(Calendar9Year,Calendar9MonthOption,1),WeekdayOption)</f>
        <v>44102</v>
      </c>
      <c r="C123" s="4">
        <v>44103</v>
      </c>
      <c r="D123" s="4">
        <v>44104</v>
      </c>
      <c r="E123" s="4">
        <v>44105</v>
      </c>
      <c r="F123" s="4">
        <v>44106</v>
      </c>
      <c r="G123" s="4">
        <v>44107</v>
      </c>
      <c r="H123" s="9">
        <v>44108</v>
      </c>
    </row>
    <row r="124" spans="1:8" ht="57" customHeight="1" x14ac:dyDescent="0.3">
      <c r="B124" s="39" t="s">
        <v>26</v>
      </c>
      <c r="C124" s="8"/>
      <c r="D124" s="8"/>
      <c r="E124" s="8"/>
      <c r="F124" s="8"/>
      <c r="G124" s="8"/>
      <c r="H124" s="14"/>
    </row>
    <row r="125" spans="1:8" ht="16.5" customHeight="1" x14ac:dyDescent="0.3">
      <c r="B125" s="4">
        <f t="array" ref="B125:C125">Days+36+DATE(Calendar9Year,Calendar9MonthOption,1)-WEEKDAY(DATE(Calendar9Year,Calendar9MonthOption,1),WeekdayOption)</f>
        <v>44109</v>
      </c>
      <c r="C125" s="4">
        <v>44110</v>
      </c>
      <c r="D125" s="43" t="s">
        <v>0</v>
      </c>
      <c r="E125" s="44"/>
      <c r="F125" s="44"/>
      <c r="G125" s="44"/>
      <c r="H125" s="44"/>
    </row>
    <row r="126" spans="1:8" ht="63.75" customHeight="1" x14ac:dyDescent="0.3">
      <c r="B126" s="8"/>
      <c r="C126" s="8"/>
      <c r="D126" s="41" t="s">
        <v>30</v>
      </c>
      <c r="E126" s="42"/>
      <c r="F126" s="42"/>
      <c r="G126" s="42"/>
      <c r="H126" s="42"/>
    </row>
    <row r="127" spans="1:8" ht="54" customHeight="1" x14ac:dyDescent="0.7">
      <c r="A127" s="2"/>
      <c r="B127" s="1">
        <f>YEAR(DATE(Calendar9Year,Calendar9MonthOption+1,1))</f>
        <v>2020</v>
      </c>
      <c r="C127" s="45" t="s">
        <v>9</v>
      </c>
      <c r="D127" s="45"/>
      <c r="E127" s="45"/>
      <c r="F127" s="7"/>
      <c r="G127" s="7"/>
      <c r="H127" s="12"/>
    </row>
    <row r="128" spans="1:8" ht="14.25" customHeight="1" x14ac:dyDescent="0.3">
      <c r="A128" s="3"/>
      <c r="B128" s="5" t="str">
        <f>UPPER(TEXT(B129,"dddd"))</f>
        <v>SENIN</v>
      </c>
      <c r="C128" s="6" t="str">
        <f t="shared" ref="C128:H128" si="44">UPPER(TEXT(C129,"dddd"))</f>
        <v>SELASA</v>
      </c>
      <c r="D128" s="5" t="str">
        <f t="shared" si="44"/>
        <v>RABU</v>
      </c>
      <c r="E128" s="6" t="str">
        <f t="shared" si="44"/>
        <v>KAMIS</v>
      </c>
      <c r="F128" s="5" t="str">
        <f t="shared" si="44"/>
        <v>JUMAT</v>
      </c>
      <c r="G128" s="6" t="str">
        <f t="shared" si="44"/>
        <v>SABTU</v>
      </c>
      <c r="H128" s="13" t="str">
        <f t="shared" si="44"/>
        <v>MINGGU</v>
      </c>
    </row>
    <row r="129" spans="1:8" ht="16.5" customHeight="1" x14ac:dyDescent="0.3">
      <c r="B129" s="4">
        <f t="array" ref="B129:H129">Days+1+DATE(Calendar10Year,Calendar10MonthOption,1)-WEEKDAY(DATE(Calendar10Year,Calendar10MonthOption,1),WeekdayOption)</f>
        <v>44102</v>
      </c>
      <c r="C129" s="4">
        <v>44103</v>
      </c>
      <c r="D129" s="4">
        <v>44104</v>
      </c>
      <c r="E129" s="27">
        <v>44105</v>
      </c>
      <c r="F129" s="4">
        <v>44106</v>
      </c>
      <c r="G129" s="20">
        <v>44107</v>
      </c>
      <c r="H129" s="22">
        <v>44108</v>
      </c>
    </row>
    <row r="130" spans="1:8" ht="56.25" customHeight="1" x14ac:dyDescent="0.3">
      <c r="B130" s="8"/>
      <c r="C130" s="8"/>
      <c r="D130" s="8"/>
      <c r="E130" s="28" t="s">
        <v>40</v>
      </c>
      <c r="F130" s="8"/>
      <c r="G130" s="21" t="s">
        <v>55</v>
      </c>
      <c r="H130" s="23"/>
    </row>
    <row r="131" spans="1:8" ht="16.5" customHeight="1" x14ac:dyDescent="0.3">
      <c r="A131">
        <v>1</v>
      </c>
      <c r="B131" s="27">
        <f t="array" ref="B131:H131">Days+8+DATE(Calendar10Year,Calendar10MonthOption,1)-WEEKDAY(DATE(Calendar10Year,Calendar10MonthOption,1),WeekdayOption)</f>
        <v>44109</v>
      </c>
      <c r="C131" s="4">
        <v>44110</v>
      </c>
      <c r="D131" s="4">
        <v>44111</v>
      </c>
      <c r="E131" s="27">
        <v>44112</v>
      </c>
      <c r="F131" s="4">
        <v>44113</v>
      </c>
      <c r="G131" s="20">
        <v>44114</v>
      </c>
      <c r="H131" s="22">
        <v>44115</v>
      </c>
    </row>
    <row r="132" spans="1:8" ht="56.25" customHeight="1" x14ac:dyDescent="0.3">
      <c r="B132" s="28" t="s">
        <v>40</v>
      </c>
      <c r="C132" s="8"/>
      <c r="D132" s="8"/>
      <c r="E132" s="28" t="s">
        <v>40</v>
      </c>
      <c r="F132" s="8"/>
      <c r="G132" s="21" t="s">
        <v>55</v>
      </c>
      <c r="H132" s="23"/>
    </row>
    <row r="133" spans="1:8" ht="16.5" customHeight="1" x14ac:dyDescent="0.3">
      <c r="A133">
        <v>2</v>
      </c>
      <c r="B133" s="27">
        <f t="array" ref="B133:H133">Days+15+DATE(Calendar10Year,Calendar10MonthOption,1)-WEEKDAY(DATE(Calendar10Year,Calendar10MonthOption,1),WeekdayOption)</f>
        <v>44116</v>
      </c>
      <c r="C133" s="31">
        <v>44117</v>
      </c>
      <c r="D133" s="4">
        <v>44118</v>
      </c>
      <c r="E133" s="27">
        <v>44119</v>
      </c>
      <c r="F133" s="4">
        <v>44120</v>
      </c>
      <c r="G133" s="20">
        <v>44121</v>
      </c>
      <c r="H133" s="22">
        <v>44122</v>
      </c>
    </row>
    <row r="134" spans="1:8" ht="56.25" customHeight="1" x14ac:dyDescent="0.3">
      <c r="B134" s="28" t="s">
        <v>40</v>
      </c>
      <c r="C134" s="32" t="s">
        <v>32</v>
      </c>
      <c r="D134" s="8"/>
      <c r="E134" s="28" t="s">
        <v>40</v>
      </c>
      <c r="F134" s="8"/>
      <c r="G134" s="21" t="s">
        <v>57</v>
      </c>
      <c r="H134" s="23"/>
    </row>
    <row r="135" spans="1:8" ht="16.5" customHeight="1" x14ac:dyDescent="0.3">
      <c r="A135">
        <v>3</v>
      </c>
      <c r="B135" s="27">
        <f t="array" ref="B135:H135">Days+22+DATE(Calendar10Year,Calendar10MonthOption,1)-WEEKDAY(DATE(Calendar10Year,Calendar10MonthOption,1),WeekdayOption)</f>
        <v>44123</v>
      </c>
      <c r="C135" s="31">
        <v>44124</v>
      </c>
      <c r="D135" s="4">
        <v>44125</v>
      </c>
      <c r="E135" s="29">
        <v>44126</v>
      </c>
      <c r="F135" s="4">
        <v>44127</v>
      </c>
      <c r="G135" s="20">
        <v>44128</v>
      </c>
      <c r="H135" s="22">
        <v>44129</v>
      </c>
    </row>
    <row r="136" spans="1:8" ht="56.25" customHeight="1" x14ac:dyDescent="0.3">
      <c r="B136" s="28" t="s">
        <v>40</v>
      </c>
      <c r="C136" s="32" t="s">
        <v>42</v>
      </c>
      <c r="D136" s="8"/>
      <c r="E136" s="30" t="s">
        <v>35</v>
      </c>
      <c r="F136" s="8"/>
      <c r="G136" s="21" t="s">
        <v>55</v>
      </c>
      <c r="H136" s="23"/>
    </row>
    <row r="137" spans="1:8" ht="16.5" customHeight="1" x14ac:dyDescent="0.3">
      <c r="A137">
        <v>4</v>
      </c>
      <c r="B137" s="27">
        <f t="array" ref="B137:H137">Days+29+DATE(Calendar10Year,Calendar10MonthOption,1)-WEEKDAY(DATE(Calendar10Year,Calendar10MonthOption,1),WeekdayOption)</f>
        <v>44130</v>
      </c>
      <c r="C137" s="31">
        <v>44131</v>
      </c>
      <c r="D137" s="4">
        <v>44132</v>
      </c>
      <c r="E137" s="25">
        <v>44133</v>
      </c>
      <c r="F137" s="4">
        <v>44134</v>
      </c>
      <c r="G137" s="20">
        <v>44135</v>
      </c>
      <c r="H137" s="9">
        <v>44136</v>
      </c>
    </row>
    <row r="138" spans="1:8" ht="57" customHeight="1" x14ac:dyDescent="0.3">
      <c r="B138" s="28" t="s">
        <v>40</v>
      </c>
      <c r="C138" s="32" t="s">
        <v>37</v>
      </c>
      <c r="D138" s="8"/>
      <c r="E138" s="26" t="s">
        <v>22</v>
      </c>
      <c r="F138" s="8"/>
      <c r="G138" s="21" t="s">
        <v>64</v>
      </c>
      <c r="H138" s="14"/>
    </row>
    <row r="139" spans="1:8" ht="16.5" customHeight="1" x14ac:dyDescent="0.3">
      <c r="B139" s="4">
        <f t="array" ref="B139:C139">Days+36+DATE(Calendar10Year,Calendar10MonthOption,1)-WEEKDAY(DATE(Calendar10Year,Calendar10MonthOption,1),WeekdayOption)</f>
        <v>44137</v>
      </c>
      <c r="C139" s="4">
        <v>44138</v>
      </c>
      <c r="D139" s="43" t="s">
        <v>0</v>
      </c>
      <c r="E139" s="44"/>
      <c r="F139" s="44"/>
      <c r="G139" s="44"/>
      <c r="H139" s="44"/>
    </row>
    <row r="140" spans="1:8" ht="63.75" customHeight="1" x14ac:dyDescent="0.3">
      <c r="B140" s="8"/>
      <c r="C140" s="8"/>
      <c r="D140" s="41" t="s">
        <v>25</v>
      </c>
      <c r="E140" s="42"/>
      <c r="F140" s="42"/>
      <c r="G140" s="42"/>
      <c r="H140" s="42"/>
    </row>
    <row r="141" spans="1:8" ht="54" customHeight="1" x14ac:dyDescent="0.7">
      <c r="B141" s="1">
        <f>YEAR(DATE(Calendar10Year,Calendar10MonthOption+1,1))</f>
        <v>2020</v>
      </c>
      <c r="C141" s="45" t="str">
        <f>TEXT(DATE(Calendar10Year,Calendar10MonthOption+1,1),"mmmm")</f>
        <v>November</v>
      </c>
      <c r="D141" s="45"/>
      <c r="E141" s="45"/>
      <c r="F141" s="7"/>
      <c r="G141" s="7"/>
      <c r="H141" s="12"/>
    </row>
    <row r="142" spans="1:8" ht="14.25" customHeight="1" x14ac:dyDescent="0.3">
      <c r="B142" s="5" t="str">
        <f>UPPER(TEXT(B143,"dddd"))</f>
        <v>SENIN</v>
      </c>
      <c r="C142" s="6" t="str">
        <f t="shared" ref="C142:H142" si="45">UPPER(TEXT(C143,"dddd"))</f>
        <v>SELASA</v>
      </c>
      <c r="D142" s="5" t="str">
        <f t="shared" si="45"/>
        <v>RABU</v>
      </c>
      <c r="E142" s="6" t="str">
        <f t="shared" si="45"/>
        <v>KAMIS</v>
      </c>
      <c r="F142" s="5" t="str">
        <f t="shared" si="45"/>
        <v>JUMAT</v>
      </c>
      <c r="G142" s="6" t="str">
        <f t="shared" si="45"/>
        <v>SABTU</v>
      </c>
      <c r="H142" s="13" t="str">
        <f t="shared" si="45"/>
        <v>MINGGU</v>
      </c>
    </row>
    <row r="143" spans="1:8" ht="16.5" customHeight="1" x14ac:dyDescent="0.3">
      <c r="B143" s="4">
        <f t="array" ref="B143:H143">Days+1+DATE(Calendar11Year,Calendar11MonthOption,1)-WEEKDAY(DATE(Calendar11Year,Calendar11MonthOption,1),WeekdayOption)</f>
        <v>44130</v>
      </c>
      <c r="C143" s="4">
        <v>44131</v>
      </c>
      <c r="D143" s="4">
        <v>44132</v>
      </c>
      <c r="E143" s="4">
        <v>44133</v>
      </c>
      <c r="F143" s="4">
        <v>44134</v>
      </c>
      <c r="G143" s="4">
        <v>44135</v>
      </c>
      <c r="H143" s="22">
        <v>44136</v>
      </c>
    </row>
    <row r="144" spans="1:8" ht="56.25" customHeight="1" x14ac:dyDescent="0.3">
      <c r="B144" s="8"/>
      <c r="C144" s="8"/>
      <c r="D144" s="8"/>
      <c r="E144" s="8"/>
      <c r="F144" s="8"/>
      <c r="G144" s="8"/>
      <c r="H144" s="23"/>
    </row>
    <row r="145" spans="1:8" ht="16.5" customHeight="1" x14ac:dyDescent="0.3">
      <c r="A145">
        <v>1</v>
      </c>
      <c r="B145" s="27">
        <f t="array" ref="B145:H145">Days+8+DATE(Calendar11Year,Calendar11MonthOption,1)-WEEKDAY(DATE(Calendar11Year,Calendar11MonthOption,1),WeekdayOption)</f>
        <v>44137</v>
      </c>
      <c r="C145" s="4">
        <v>44138</v>
      </c>
      <c r="D145" s="4">
        <v>44139</v>
      </c>
      <c r="E145" s="27">
        <v>44140</v>
      </c>
      <c r="F145" s="4">
        <v>44141</v>
      </c>
      <c r="G145" s="20">
        <v>44142</v>
      </c>
      <c r="H145" s="22">
        <v>44143</v>
      </c>
    </row>
    <row r="146" spans="1:8" ht="56.25" customHeight="1" x14ac:dyDescent="0.3">
      <c r="B146" s="28" t="s">
        <v>40</v>
      </c>
      <c r="C146" s="8"/>
      <c r="D146" s="8"/>
      <c r="E146" s="28" t="s">
        <v>40</v>
      </c>
      <c r="F146" s="8"/>
      <c r="G146" s="21" t="s">
        <v>53</v>
      </c>
      <c r="H146" s="23"/>
    </row>
    <row r="147" spans="1:8" ht="16.5" customHeight="1" x14ac:dyDescent="0.3">
      <c r="A147">
        <v>2</v>
      </c>
      <c r="B147" s="27">
        <f t="array" ref="B147:H147">Days+15+DATE(Calendar11Year,Calendar11MonthOption,1)-WEEKDAY(DATE(Calendar11Year,Calendar11MonthOption,1),WeekdayOption)</f>
        <v>44144</v>
      </c>
      <c r="C147" s="31">
        <v>44145</v>
      </c>
      <c r="D147" s="4">
        <v>44146</v>
      </c>
      <c r="E147" s="27">
        <v>44147</v>
      </c>
      <c r="F147" s="4">
        <v>44148</v>
      </c>
      <c r="G147" s="20">
        <v>44149</v>
      </c>
      <c r="H147" s="22">
        <v>44150</v>
      </c>
    </row>
    <row r="148" spans="1:8" ht="56.25" customHeight="1" x14ac:dyDescent="0.3">
      <c r="B148" s="28" t="s">
        <v>40</v>
      </c>
      <c r="C148" s="32" t="s">
        <v>32</v>
      </c>
      <c r="D148" s="8"/>
      <c r="E148" s="28" t="s">
        <v>40</v>
      </c>
      <c r="F148" s="8"/>
      <c r="G148" s="21" t="s">
        <v>53</v>
      </c>
      <c r="H148" s="23"/>
    </row>
    <row r="149" spans="1:8" ht="16.5" customHeight="1" x14ac:dyDescent="0.3">
      <c r="A149">
        <v>3</v>
      </c>
      <c r="B149" s="27">
        <f t="array" ref="B149:H149">Days+22+DATE(Calendar11Year,Calendar11MonthOption,1)-WEEKDAY(DATE(Calendar11Year,Calendar11MonthOption,1),WeekdayOption)</f>
        <v>44151</v>
      </c>
      <c r="C149" s="31">
        <v>44152</v>
      </c>
      <c r="D149" s="4">
        <v>44153</v>
      </c>
      <c r="E149" s="29">
        <v>44154</v>
      </c>
      <c r="F149" s="4">
        <v>44155</v>
      </c>
      <c r="G149" s="20">
        <v>44156</v>
      </c>
      <c r="H149" s="22">
        <v>44157</v>
      </c>
    </row>
    <row r="150" spans="1:8" ht="56.25" customHeight="1" x14ac:dyDescent="0.3">
      <c r="B150" s="28" t="s">
        <v>40</v>
      </c>
      <c r="C150" s="32" t="s">
        <v>34</v>
      </c>
      <c r="D150" s="8"/>
      <c r="E150" s="30" t="s">
        <v>35</v>
      </c>
      <c r="F150" s="8"/>
      <c r="G150" s="21" t="s">
        <v>53</v>
      </c>
      <c r="H150" s="23"/>
    </row>
    <row r="151" spans="1:8" ht="16.5" customHeight="1" x14ac:dyDescent="0.3">
      <c r="A151">
        <v>4</v>
      </c>
      <c r="B151" s="27">
        <f t="array" ref="B151:H151">Days+29+DATE(Calendar11Year,Calendar11MonthOption,1)-WEEKDAY(DATE(Calendar11Year,Calendar11MonthOption,1),WeekdayOption)</f>
        <v>44158</v>
      </c>
      <c r="C151" s="4">
        <v>44159</v>
      </c>
      <c r="D151" s="4">
        <v>44160</v>
      </c>
      <c r="E151" s="27">
        <v>44161</v>
      </c>
      <c r="F151" s="4">
        <v>44162</v>
      </c>
      <c r="G151" s="20">
        <v>44163</v>
      </c>
      <c r="H151" s="22">
        <v>44164</v>
      </c>
    </row>
    <row r="152" spans="1:8" ht="57" customHeight="1" x14ac:dyDescent="0.3">
      <c r="B152" s="28" t="s">
        <v>40</v>
      </c>
      <c r="C152" s="8"/>
      <c r="D152" s="8"/>
      <c r="E152" s="28" t="s">
        <v>40</v>
      </c>
      <c r="F152" s="8"/>
      <c r="G152" s="21" t="s">
        <v>50</v>
      </c>
      <c r="H152" s="50"/>
    </row>
    <row r="153" spans="1:8" ht="16.5" customHeight="1" x14ac:dyDescent="0.3">
      <c r="A153">
        <v>5</v>
      </c>
      <c r="B153" s="38">
        <f t="array" ref="B153:C153">Days+36+DATE(Calendar11Year,Calendar11MonthOption,1)-WEEKDAY(DATE(Calendar11Year,Calendar11MonthOption,1),WeekdayOption)</f>
        <v>44165</v>
      </c>
      <c r="C153" s="4">
        <v>44166</v>
      </c>
      <c r="D153" s="43" t="s">
        <v>0</v>
      </c>
      <c r="E153" s="44"/>
      <c r="F153" s="44"/>
      <c r="G153" s="44"/>
      <c r="H153" s="44"/>
    </row>
    <row r="154" spans="1:8" ht="63.75" customHeight="1" x14ac:dyDescent="0.3">
      <c r="B154" s="39" t="s">
        <v>26</v>
      </c>
      <c r="C154" s="8"/>
      <c r="D154" s="41" t="s">
        <v>26</v>
      </c>
      <c r="E154" s="42"/>
      <c r="F154" s="42"/>
      <c r="G154" s="42"/>
      <c r="H154" s="42"/>
    </row>
    <row r="155" spans="1:8" ht="54" customHeight="1" x14ac:dyDescent="0.7">
      <c r="B155" s="1">
        <f>YEAR(DATE(Calendar11Year,Calendar11MonthOption+1,1))</f>
        <v>2020</v>
      </c>
      <c r="C155" s="45" t="s">
        <v>10</v>
      </c>
      <c r="D155" s="45"/>
      <c r="E155" s="45"/>
      <c r="F155" s="7"/>
      <c r="G155" s="7"/>
      <c r="H155" s="12"/>
    </row>
    <row r="156" spans="1:8" ht="14.25" customHeight="1" x14ac:dyDescent="0.3">
      <c r="B156" s="5" t="str">
        <f>UPPER(TEXT(B157,"dddd"))</f>
        <v>SENIN</v>
      </c>
      <c r="C156" s="6" t="str">
        <f t="shared" ref="C156:H156" si="46">UPPER(TEXT(C157,"dddd"))</f>
        <v>SELASA</v>
      </c>
      <c r="D156" s="5" t="str">
        <f t="shared" si="46"/>
        <v>RABU</v>
      </c>
      <c r="E156" s="6" t="str">
        <f t="shared" si="46"/>
        <v>KAMIS</v>
      </c>
      <c r="F156" s="5" t="str">
        <f t="shared" si="46"/>
        <v>JUMAT</v>
      </c>
      <c r="G156" s="6" t="str">
        <f t="shared" si="46"/>
        <v>SABTU</v>
      </c>
      <c r="H156" s="13" t="str">
        <f t="shared" si="46"/>
        <v>MINGGU</v>
      </c>
    </row>
    <row r="157" spans="1:8" ht="16.5" customHeight="1" x14ac:dyDescent="0.3">
      <c r="A157">
        <v>1</v>
      </c>
      <c r="B157" s="4">
        <f t="array" ref="B157:H157">Days+1+DATE(Calendar12Year,Calendar12MonthOption,1)-WEEKDAY(DATE(Calendar12Year,Calendar12MonthOption,1),WeekdayOption)</f>
        <v>44165</v>
      </c>
      <c r="C157" s="4">
        <v>44166</v>
      </c>
      <c r="D157" s="4">
        <v>44167</v>
      </c>
      <c r="E157" s="4">
        <v>44168</v>
      </c>
      <c r="F157" s="4">
        <v>44169</v>
      </c>
      <c r="G157" s="20">
        <v>44170</v>
      </c>
      <c r="H157" s="22">
        <v>44171</v>
      </c>
    </row>
    <row r="158" spans="1:8" ht="56.25" customHeight="1" x14ac:dyDescent="0.3">
      <c r="B158" s="8"/>
      <c r="C158" s="8"/>
      <c r="D158" s="8"/>
      <c r="E158" s="8"/>
      <c r="F158" s="8"/>
      <c r="G158" s="21" t="s">
        <v>53</v>
      </c>
      <c r="H158" s="23"/>
    </row>
    <row r="159" spans="1:8" ht="16.5" customHeight="1" x14ac:dyDescent="0.3">
      <c r="A159">
        <v>2</v>
      </c>
      <c r="B159" s="4">
        <f t="array" ref="B159:H159">Days+8+DATE(Calendar12Year,Calendar12MonthOption,1)-WEEKDAY(DATE(Calendar12Year,Calendar12MonthOption,1),WeekdayOption)</f>
        <v>44172</v>
      </c>
      <c r="C159" s="31">
        <v>44173</v>
      </c>
      <c r="D159" s="4">
        <v>44174</v>
      </c>
      <c r="E159" s="53">
        <v>44175</v>
      </c>
      <c r="F159" s="4">
        <v>44176</v>
      </c>
      <c r="G159" s="20">
        <v>44177</v>
      </c>
      <c r="H159" s="22">
        <v>44178</v>
      </c>
    </row>
    <row r="160" spans="1:8" ht="56.25" customHeight="1" x14ac:dyDescent="0.3">
      <c r="B160" s="8"/>
      <c r="C160" s="32" t="s">
        <v>32</v>
      </c>
      <c r="D160" s="8"/>
      <c r="E160" s="54" t="s">
        <v>41</v>
      </c>
      <c r="F160" s="8"/>
      <c r="G160" s="21" t="s">
        <v>24</v>
      </c>
      <c r="H160" s="23"/>
    </row>
    <row r="161" spans="1:8" ht="16.5" customHeight="1" x14ac:dyDescent="0.3">
      <c r="A161">
        <v>3</v>
      </c>
      <c r="B161" s="57">
        <f t="array" ref="B161:H161">Days+15+DATE(Calendar12Year,Calendar12MonthOption,1)-WEEKDAY(DATE(Calendar12Year,Calendar12MonthOption,1),WeekdayOption)</f>
        <v>44179</v>
      </c>
      <c r="C161" s="57">
        <v>44180</v>
      </c>
      <c r="D161" s="57">
        <v>44181</v>
      </c>
      <c r="E161" s="29">
        <v>44182</v>
      </c>
      <c r="F161" s="4">
        <v>44183</v>
      </c>
      <c r="G161" s="20">
        <v>44184</v>
      </c>
      <c r="H161" s="22">
        <v>44185</v>
      </c>
    </row>
    <row r="162" spans="1:8" ht="56.25" customHeight="1" x14ac:dyDescent="0.3">
      <c r="B162" s="58" t="s">
        <v>63</v>
      </c>
      <c r="C162" s="58" t="s">
        <v>63</v>
      </c>
      <c r="D162" s="58" t="s">
        <v>63</v>
      </c>
      <c r="E162" s="30" t="s">
        <v>35</v>
      </c>
      <c r="F162" s="8"/>
      <c r="G162" s="21"/>
      <c r="H162" s="23"/>
    </row>
    <row r="163" spans="1:8" ht="16.5" customHeight="1" x14ac:dyDescent="0.3">
      <c r="A163">
        <v>4</v>
      </c>
      <c r="B163" s="4">
        <f t="array" ref="B163:H163">Days+22+DATE(Calendar12Year,Calendar12MonthOption,1)-WEEKDAY(DATE(Calendar12Year,Calendar12MonthOption,1),WeekdayOption)</f>
        <v>44186</v>
      </c>
      <c r="C163" s="4">
        <v>44187</v>
      </c>
      <c r="D163" s="4">
        <v>44188</v>
      </c>
      <c r="E163" s="4">
        <v>44189</v>
      </c>
      <c r="F163" s="25">
        <v>44190</v>
      </c>
      <c r="G163" s="20">
        <v>44191</v>
      </c>
      <c r="H163" s="22">
        <v>44192</v>
      </c>
    </row>
    <row r="164" spans="1:8" ht="56.25" customHeight="1" x14ac:dyDescent="0.3">
      <c r="B164" s="8"/>
      <c r="C164" s="8"/>
      <c r="D164" s="8"/>
      <c r="E164" s="8"/>
      <c r="F164" s="26" t="s">
        <v>23</v>
      </c>
      <c r="G164" s="21"/>
      <c r="H164" s="23"/>
    </row>
    <row r="165" spans="1:8" ht="16.5" customHeight="1" x14ac:dyDescent="0.3">
      <c r="A165">
        <v>5</v>
      </c>
      <c r="B165" s="4">
        <f t="array" ref="B165:H165">Days+29+DATE(Calendar12Year,Calendar12MonthOption,1)-WEEKDAY(DATE(Calendar12Year,Calendar12MonthOption,1),WeekdayOption)</f>
        <v>44193</v>
      </c>
      <c r="C165" s="4">
        <v>44194</v>
      </c>
      <c r="D165" s="4">
        <v>44195</v>
      </c>
      <c r="E165" s="4">
        <v>44196</v>
      </c>
      <c r="F165" s="4">
        <v>44197</v>
      </c>
      <c r="G165" s="4">
        <v>44198</v>
      </c>
      <c r="H165" s="9">
        <v>44199</v>
      </c>
    </row>
    <row r="166" spans="1:8" ht="57" customHeight="1" x14ac:dyDescent="0.3">
      <c r="B166" s="8"/>
      <c r="C166" s="8"/>
      <c r="D166" s="8"/>
      <c r="E166" s="8"/>
      <c r="F166" s="8"/>
      <c r="G166" s="8"/>
      <c r="H166" s="14"/>
    </row>
    <row r="167" spans="1:8" ht="16.5" customHeight="1" x14ac:dyDescent="0.3">
      <c r="B167" s="4">
        <f t="array" ref="B167:C167">Days+36+DATE(Calendar12Year,Calendar12MonthOption,1)-WEEKDAY(DATE(Calendar12Year,Calendar12MonthOption,1),WeekdayOption)</f>
        <v>44200</v>
      </c>
      <c r="C167" s="4">
        <v>44201</v>
      </c>
      <c r="D167" s="43" t="s">
        <v>0</v>
      </c>
      <c r="E167" s="44"/>
      <c r="F167" s="44"/>
      <c r="G167" s="44"/>
      <c r="H167" s="44"/>
    </row>
    <row r="168" spans="1:8" ht="63.75" customHeight="1" x14ac:dyDescent="0.3">
      <c r="B168" s="8"/>
      <c r="C168" s="8"/>
      <c r="D168" s="41"/>
      <c r="E168" s="42"/>
      <c r="F168" s="42"/>
      <c r="G168" s="42"/>
      <c r="H168" s="42"/>
    </row>
  </sheetData>
  <mergeCells count="36">
    <mergeCell ref="C43:E43"/>
    <mergeCell ref="C29:E29"/>
    <mergeCell ref="C15:E15"/>
    <mergeCell ref="C1:E1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83:H83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</dc:creator>
  <cp:lastModifiedBy>HP</cp:lastModifiedBy>
  <dcterms:created xsi:type="dcterms:W3CDTF">2018-02-18T23:49:08Z</dcterms:created>
  <dcterms:modified xsi:type="dcterms:W3CDTF">2019-12-16T11:36:21Z</dcterms:modified>
</cp:coreProperties>
</file>