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1805" tabRatio="628" firstSheet="1" activeTab="1"/>
  </bookViews>
  <sheets>
    <sheet name="Disclaimer" sheetId="12" state="veryHidden" r:id="rId1"/>
    <sheet name="Title sheet" sheetId="11" r:id="rId2"/>
    <sheet name="SMART" sheetId="21" r:id="rId3"/>
    <sheet name="User guide" sheetId="24" r:id="rId4"/>
    <sheet name="Inputs" sheetId="18" r:id="rId5"/>
    <sheet name="Calculations" sheetId="19" r:id="rId6"/>
    <sheet name="SMART Campus" sheetId="22" r:id="rId7"/>
    <sheet name="Contacts" sheetId="23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Client" localSheetId="3">[6]VLOOKUP!$A$8:$A$17</definedName>
    <definedName name="Client">[1]VLOOKUP!$A$8:$A$17</definedName>
    <definedName name="Country" localSheetId="3">[6]VLOOKUP!$C$8:$C$17</definedName>
    <definedName name="Country">[1]VLOOKUP!$C$8:$C$17</definedName>
    <definedName name="Data_updated" localSheetId="3">[6]VLOOKUP!$E$8:$E$17</definedName>
    <definedName name="Data_updated">[1]VLOOKUP!$E$8:$E$17</definedName>
    <definedName name="Days_in_Yr" localSheetId="7">[2]Inputs!$C$13</definedName>
    <definedName name="Days_in_Yr" localSheetId="2">[2]Inputs!$C$13</definedName>
    <definedName name="Days_in_Yr" localSheetId="6">[2]Inputs!$C$13</definedName>
    <definedName name="Days_in_Yr">Inputs!$C$36</definedName>
    <definedName name="Mths_in_Qtr" localSheetId="7">[2]Inputs!$C$14</definedName>
    <definedName name="Mths_in_Qtr" localSheetId="2">[3]Inputs!$C$42</definedName>
    <definedName name="Mths_in_Qtr" localSheetId="6">[2]Inputs!$C$14</definedName>
    <definedName name="Mths_in_Qtr" localSheetId="3">[7]Inputs!$C$21</definedName>
    <definedName name="Mths_in_Qtr">Inputs!$C$37</definedName>
    <definedName name="Mths_in_Yr" localSheetId="2">[3]Inputs!$C$43</definedName>
    <definedName name="Mths_in_Yr" localSheetId="3">[8]Inputs!$C$27</definedName>
    <definedName name="Mths_in_Yr">[4]Inputs!$C$27</definedName>
    <definedName name="Op_Start" localSheetId="3">'[6]Inputs '!$C$19</definedName>
    <definedName name="Op_Start">'[1]Inputs '!$C$19</definedName>
    <definedName name="Ops_End">Inputs!$C$33</definedName>
    <definedName name="Ops_Start">Inputs!$C$31</definedName>
    <definedName name="Period_Ends" localSheetId="3">'[6]INDEX(MATCH) '!$H$4:$U$4</definedName>
    <definedName name="Period_Ends">'[1]INDEX(MATCH) '!$H$4:$U$4</definedName>
    <definedName name="Priority" localSheetId="3">[6]VLOOKUP!$D$8:$D$17</definedName>
    <definedName name="Priority">[1]VLOOKUP!$D$8:$D$17</definedName>
    <definedName name="Qtr_Yr" localSheetId="3">[9]Inputs!$C$44</definedName>
    <definedName name="Qtr_Yr">[3]Inputs!$C$44</definedName>
    <definedName name="Qtrs_in_Yr" localSheetId="3">[7]Inputs!$C$22</definedName>
    <definedName name="Qtrs_in_Yr">[5]Inputs!$C$22</definedName>
    <definedName name="VSN">[2]Inputs!$C$16</definedName>
  </definedNames>
  <calcPr calcId="145621" calcMode="autoNoTable" iterateCount="200"/>
</workbook>
</file>

<file path=xl/calcChain.xml><?xml version="1.0" encoding="utf-8"?>
<calcChain xmlns="http://schemas.openxmlformats.org/spreadsheetml/2006/main">
  <c r="C41" i="19" l="1"/>
  <c r="C33" i="19"/>
  <c r="C34" i="19"/>
  <c r="D17" i="18" l="1"/>
  <c r="C24" i="19" s="1"/>
  <c r="A17" i="18"/>
  <c r="D41" i="19"/>
  <c r="C8" i="18"/>
  <c r="C14" i="19" s="1"/>
  <c r="G4" i="19"/>
  <c r="H3" i="19" s="1"/>
  <c r="G21" i="19"/>
  <c r="H19" i="19" s="1"/>
  <c r="C30" i="19"/>
  <c r="C33" i="18"/>
  <c r="H4" i="19" l="1"/>
  <c r="H5" i="19" s="1"/>
  <c r="H39" i="19" l="1"/>
  <c r="H14" i="19"/>
  <c r="H24" i="19" s="1"/>
  <c r="I3" i="19"/>
  <c r="I4" i="19" s="1"/>
  <c r="H9" i="19"/>
  <c r="I14" i="19" l="1"/>
  <c r="I24" i="19" s="1"/>
  <c r="I5" i="19"/>
  <c r="H25" i="19"/>
  <c r="H26" i="19" s="1"/>
  <c r="H15" i="19"/>
  <c r="H10" i="19"/>
  <c r="H33" i="19" s="1"/>
  <c r="J3" i="19"/>
  <c r="I9" i="19"/>
  <c r="H34" i="19" l="1"/>
  <c r="H40" i="19" s="1"/>
  <c r="H37" i="19"/>
  <c r="I10" i="19"/>
  <c r="I33" i="19" s="1"/>
  <c r="J4" i="19"/>
  <c r="J5" i="19" s="1"/>
  <c r="I25" i="19"/>
  <c r="I15" i="19"/>
  <c r="H41" i="19" l="1"/>
  <c r="H42" i="19" s="1"/>
  <c r="I39" i="19" s="1"/>
  <c r="I34" i="19"/>
  <c r="I40" i="19" s="1"/>
  <c r="I37" i="19"/>
  <c r="J9" i="19"/>
  <c r="J14" i="19"/>
  <c r="J24" i="19" s="1"/>
  <c r="K3" i="19"/>
  <c r="J10" i="19"/>
  <c r="J33" i="19" s="1"/>
  <c r="I41" i="19" l="1"/>
  <c r="J37" i="19"/>
  <c r="J25" i="19"/>
  <c r="J15" i="19"/>
  <c r="J34" i="19" s="1"/>
  <c r="J40" i="19" s="1"/>
  <c r="K4" i="19"/>
  <c r="K5" i="19" s="1"/>
  <c r="I42" i="19" l="1"/>
  <c r="J39" i="19" s="1"/>
  <c r="J41" i="19"/>
  <c r="K14" i="19"/>
  <c r="K24" i="19" s="1"/>
  <c r="K10" i="19"/>
  <c r="K33" i="19" s="1"/>
  <c r="K9" i="19"/>
  <c r="L3" i="19"/>
  <c r="J42" i="19" l="1"/>
  <c r="K39" i="19" s="1"/>
  <c r="K37" i="19"/>
  <c r="K15" i="19"/>
  <c r="K34" i="19" s="1"/>
  <c r="K40" i="19" s="1"/>
  <c r="K25" i="19"/>
  <c r="L4" i="19"/>
  <c r="K41" i="19" l="1"/>
  <c r="K42" i="19" s="1"/>
  <c r="L14" i="19"/>
  <c r="L5" i="19"/>
  <c r="L9" i="19"/>
  <c r="M3" i="19"/>
  <c r="L39" i="19" l="1"/>
  <c r="L24" i="19"/>
  <c r="L25" i="19" s="1"/>
  <c r="L15" i="19"/>
  <c r="M4" i="19"/>
  <c r="M5" i="19" s="1"/>
  <c r="L10" i="19"/>
  <c r="L33" i="19" s="1"/>
  <c r="L34" i="19" l="1"/>
  <c r="L40" i="19" s="1"/>
  <c r="L37" i="19"/>
  <c r="M10" i="19"/>
  <c r="M33" i="19" s="1"/>
  <c r="M14" i="19"/>
  <c r="M9" i="19"/>
  <c r="N3" i="19"/>
  <c r="L41" i="19" l="1"/>
  <c r="M37" i="19"/>
  <c r="N4" i="19"/>
  <c r="M24" i="19"/>
  <c r="M25" i="19" s="1"/>
  <c r="M15" i="19"/>
  <c r="M34" i="19" s="1"/>
  <c r="M40" i="19" s="1"/>
  <c r="L42" i="19" l="1"/>
  <c r="M39" i="19" s="1"/>
  <c r="M41" i="19"/>
  <c r="N14" i="19"/>
  <c r="N5" i="19"/>
  <c r="O3" i="19"/>
  <c r="N9" i="19"/>
  <c r="M42" i="19" l="1"/>
  <c r="N39" i="19" s="1"/>
  <c r="O4" i="19"/>
  <c r="N15" i="19"/>
  <c r="N24" i="19"/>
  <c r="N25" i="19" s="1"/>
  <c r="N10" i="19"/>
  <c r="N33" i="19" s="1"/>
  <c r="N34" i="19" l="1"/>
  <c r="N40" i="19" s="1"/>
  <c r="N37" i="19"/>
  <c r="O14" i="19"/>
  <c r="O5" i="19"/>
  <c r="P3" i="19"/>
  <c r="O9" i="19"/>
  <c r="N41" i="19" l="1"/>
  <c r="P4" i="19"/>
  <c r="O24" i="19"/>
  <c r="O25" i="19" s="1"/>
  <c r="O15" i="19"/>
  <c r="O10" i="19"/>
  <c r="O33" i="19" s="1"/>
  <c r="O34" i="19" l="1"/>
  <c r="O40" i="19" s="1"/>
  <c r="N42" i="19"/>
  <c r="O39" i="19" s="1"/>
  <c r="O37" i="19"/>
  <c r="P14" i="19"/>
  <c r="P5" i="19"/>
  <c r="P9" i="19"/>
  <c r="Q3" i="19"/>
  <c r="O41" i="19" l="1"/>
  <c r="Q4" i="19"/>
  <c r="P24" i="19"/>
  <c r="P25" i="19" s="1"/>
  <c r="P15" i="19"/>
  <c r="P10" i="19"/>
  <c r="P33" i="19" s="1"/>
  <c r="O42" i="19" l="1"/>
  <c r="P39" i="19" s="1"/>
  <c r="P34" i="19"/>
  <c r="P40" i="19" s="1"/>
  <c r="P37" i="19"/>
  <c r="Q14" i="19"/>
  <c r="Q5" i="19"/>
  <c r="Q9" i="19"/>
  <c r="R3" i="19"/>
  <c r="P41" i="19" l="1"/>
  <c r="Q15" i="19"/>
  <c r="Q24" i="19"/>
  <c r="Q25" i="19" s="1"/>
  <c r="R4" i="19"/>
  <c r="Q10" i="19"/>
  <c r="Q33" i="19" s="1"/>
  <c r="P42" i="19" l="1"/>
  <c r="Q39" i="19" s="1"/>
  <c r="Q34" i="19"/>
  <c r="Q40" i="19" s="1"/>
  <c r="Q37" i="19"/>
  <c r="R14" i="19"/>
  <c r="R5" i="19"/>
  <c r="R9" i="19"/>
  <c r="S3" i="19"/>
  <c r="Q41" i="19" l="1"/>
  <c r="S4" i="19"/>
  <c r="S5" i="19" s="1"/>
  <c r="R24" i="19"/>
  <c r="R25" i="19" s="1"/>
  <c r="R15" i="19"/>
  <c r="R10" i="19"/>
  <c r="R33" i="19" s="1"/>
  <c r="Q42" i="19" l="1"/>
  <c r="R39" i="19" s="1"/>
  <c r="R34" i="19"/>
  <c r="R40" i="19" s="1"/>
  <c r="R37" i="19"/>
  <c r="S10" i="19"/>
  <c r="S33" i="19" s="1"/>
  <c r="S14" i="19"/>
  <c r="S9" i="19"/>
  <c r="T3" i="19"/>
  <c r="R41" i="19" l="1"/>
  <c r="R42" i="19" s="1"/>
  <c r="S37" i="19"/>
  <c r="T4" i="19"/>
  <c r="S24" i="19"/>
  <c r="S25" i="19" s="1"/>
  <c r="S15" i="19"/>
  <c r="S34" i="19" s="1"/>
  <c r="S40" i="19" s="1"/>
  <c r="S39" i="19" l="1"/>
  <c r="S41" i="19"/>
  <c r="T14" i="19"/>
  <c r="T5" i="19"/>
  <c r="T9" i="19"/>
  <c r="U3" i="19"/>
  <c r="S42" i="19" l="1"/>
  <c r="T39" i="19" s="1"/>
  <c r="U4" i="19"/>
  <c r="T24" i="19"/>
  <c r="T25" i="19" s="1"/>
  <c r="T15" i="19"/>
  <c r="T10" i="19"/>
  <c r="T33" i="19" s="1"/>
  <c r="T34" i="19" l="1"/>
  <c r="T40" i="19" s="1"/>
  <c r="T37" i="19"/>
  <c r="U14" i="19"/>
  <c r="U5" i="19"/>
  <c r="U9" i="19"/>
  <c r="V3" i="19"/>
  <c r="T41" i="19" l="1"/>
  <c r="V4" i="19"/>
  <c r="U24" i="19"/>
  <c r="U25" i="19" s="1"/>
  <c r="U15" i="19"/>
  <c r="U10" i="19"/>
  <c r="U33" i="19" s="1"/>
  <c r="U34" i="19" l="1"/>
  <c r="U40" i="19" s="1"/>
  <c r="T42" i="19"/>
  <c r="U39" i="19" s="1"/>
  <c r="U37" i="19"/>
  <c r="V14" i="19"/>
  <c r="V5" i="19"/>
  <c r="W3" i="19"/>
  <c r="V9" i="19"/>
  <c r="U41" i="19" l="1"/>
  <c r="W4" i="19"/>
  <c r="V24" i="19"/>
  <c r="V25" i="19" s="1"/>
  <c r="V15" i="19"/>
  <c r="V10" i="19"/>
  <c r="V33" i="19" s="1"/>
  <c r="V34" i="19" l="1"/>
  <c r="V40" i="19" s="1"/>
  <c r="U42" i="19"/>
  <c r="V39" i="19" s="1"/>
  <c r="V37" i="19"/>
  <c r="W14" i="19"/>
  <c r="W5" i="19"/>
  <c r="W9" i="19"/>
  <c r="X3" i="19"/>
  <c r="V41" i="19" l="1"/>
  <c r="W10" i="19"/>
  <c r="W33" i="19" s="1"/>
  <c r="X4" i="19"/>
  <c r="X5" i="19" s="1"/>
  <c r="W24" i="19"/>
  <c r="W25" i="19" s="1"/>
  <c r="W15" i="19"/>
  <c r="W34" i="19" l="1"/>
  <c r="W40" i="19" s="1"/>
  <c r="V42" i="19"/>
  <c r="W39" i="19" s="1"/>
  <c r="W37" i="19"/>
  <c r="X10" i="19"/>
  <c r="X33" i="19" s="1"/>
  <c r="X14" i="19"/>
  <c r="X9" i="19"/>
  <c r="Y3" i="19"/>
  <c r="W41" i="19" l="1"/>
  <c r="X37" i="19"/>
  <c r="Y4" i="19"/>
  <c r="Y5" i="19" s="1"/>
  <c r="X15" i="19"/>
  <c r="X34" i="19" s="1"/>
  <c r="X40" i="19" s="1"/>
  <c r="X24" i="19"/>
  <c r="X25" i="19" s="1"/>
  <c r="W42" i="19" l="1"/>
  <c r="X39" i="19" s="1"/>
  <c r="X41" i="19"/>
  <c r="Y10" i="19"/>
  <c r="Y33" i="19" s="1"/>
  <c r="Y14" i="19"/>
  <c r="Y9" i="19"/>
  <c r="Z3" i="19"/>
  <c r="X42" i="19" l="1"/>
  <c r="Y39" i="19" s="1"/>
  <c r="Y37" i="19"/>
  <c r="Z4" i="19"/>
  <c r="Z5" i="19" s="1"/>
  <c r="Y24" i="19"/>
  <c r="Y25" i="19" s="1"/>
  <c r="Y15" i="19"/>
  <c r="Y34" i="19" s="1"/>
  <c r="Y40" i="19" s="1"/>
  <c r="Y41" i="19" l="1"/>
  <c r="Z10" i="19"/>
  <c r="Z33" i="19" s="1"/>
  <c r="Z14" i="19"/>
  <c r="Z30" i="19" s="1"/>
  <c r="Z9" i="19"/>
  <c r="Y42" i="19" l="1"/>
  <c r="Z39" i="19" s="1"/>
  <c r="Z37" i="19"/>
  <c r="Z24" i="19"/>
  <c r="Z25" i="19" s="1"/>
  <c r="Z15" i="19"/>
  <c r="Z34" i="19" s="1"/>
  <c r="Z40" i="19" s="1"/>
  <c r="Z41" i="19" l="1"/>
  <c r="Z42" i="19" s="1"/>
  <c r="G34" i="19"/>
  <c r="G15" i="19"/>
  <c r="W20" i="19" l="1"/>
  <c r="S20" i="19"/>
  <c r="K20" i="19"/>
  <c r="O20" i="19"/>
  <c r="P20" i="19"/>
  <c r="J20" i="19"/>
  <c r="Z20" i="19"/>
  <c r="U20" i="19"/>
  <c r="T20" i="19"/>
  <c r="N20" i="19"/>
  <c r="I20" i="19"/>
  <c r="Y20" i="19"/>
  <c r="L20" i="19"/>
  <c r="V20" i="19"/>
  <c r="Q20" i="19"/>
  <c r="H20" i="19"/>
  <c r="X20" i="19"/>
  <c r="R20" i="19"/>
  <c r="M20" i="19"/>
  <c r="G20" i="19" l="1"/>
  <c r="H29" i="19"/>
  <c r="H21" i="19"/>
  <c r="I19" i="19" s="1"/>
  <c r="I21" i="19" s="1"/>
  <c r="J19" i="19" l="1"/>
  <c r="J21" i="19" s="1"/>
  <c r="I26" i="19"/>
  <c r="I29" i="19" l="1"/>
  <c r="K19" i="19"/>
  <c r="K21" i="19" s="1"/>
  <c r="J26" i="19"/>
  <c r="J29" i="19" s="1"/>
  <c r="H30" i="19" l="1"/>
  <c r="L19" i="19"/>
  <c r="L21" i="19" s="1"/>
  <c r="K26" i="19"/>
  <c r="K29" i="19" l="1"/>
  <c r="L26" i="19"/>
  <c r="L29" i="19" s="1"/>
  <c r="M19" i="19"/>
  <c r="M21" i="19" s="1"/>
  <c r="I30" i="19" l="1"/>
  <c r="J30" i="19"/>
  <c r="N19" i="19"/>
  <c r="N21" i="19" s="1"/>
  <c r="M26" i="19"/>
  <c r="M29" i="19" l="1"/>
  <c r="K30" i="19" s="1"/>
  <c r="N26" i="19"/>
  <c r="O19" i="19"/>
  <c r="O21" i="19" s="1"/>
  <c r="N29" i="19" l="1"/>
  <c r="O26" i="19"/>
  <c r="O29" i="19" s="1"/>
  <c r="P19" i="19"/>
  <c r="P21" i="19" s="1"/>
  <c r="M30" i="19" l="1"/>
  <c r="L30" i="19"/>
  <c r="Q19" i="19"/>
  <c r="Q21" i="19" s="1"/>
  <c r="P26" i="19"/>
  <c r="P29" i="19" l="1"/>
  <c r="Q26" i="19"/>
  <c r="Q29" i="19" s="1"/>
  <c r="R19" i="19"/>
  <c r="R21" i="19" s="1"/>
  <c r="O30" i="19" l="1"/>
  <c r="N30" i="19"/>
  <c r="R26" i="19"/>
  <c r="S19" i="19"/>
  <c r="S21" i="19" s="1"/>
  <c r="R29" i="19" l="1"/>
  <c r="S26" i="19"/>
  <c r="S29" i="19" s="1"/>
  <c r="T19" i="19"/>
  <c r="T21" i="19" s="1"/>
  <c r="Q30" i="19" l="1"/>
  <c r="P30" i="19"/>
  <c r="T26" i="19"/>
  <c r="T29" i="19" s="1"/>
  <c r="R30" i="19" s="1"/>
  <c r="U19" i="19"/>
  <c r="U21" i="19" s="1"/>
  <c r="V19" i="19" l="1"/>
  <c r="V21" i="19" s="1"/>
  <c r="U26" i="19"/>
  <c r="U29" i="19" s="1"/>
  <c r="S30" i="19" s="1"/>
  <c r="W19" i="19" l="1"/>
  <c r="W21" i="19" s="1"/>
  <c r="V26" i="19"/>
  <c r="V29" i="19" s="1"/>
  <c r="T30" i="19" s="1"/>
  <c r="W26" i="19" l="1"/>
  <c r="W29" i="19" s="1"/>
  <c r="U30" i="19" s="1"/>
  <c r="X19" i="19"/>
  <c r="X21" i="19" s="1"/>
  <c r="X26" i="19" l="1"/>
  <c r="X29" i="19" s="1"/>
  <c r="V30" i="19" s="1"/>
  <c r="Y19" i="19"/>
  <c r="Y21" i="19" s="1"/>
  <c r="Y26" i="19" l="1"/>
  <c r="Y29" i="19" s="1"/>
  <c r="W30" i="19" s="1"/>
  <c r="Z19" i="19"/>
  <c r="Z21" i="19" s="1"/>
  <c r="Z26" i="19" l="1"/>
  <c r="G26" i="19" s="1"/>
  <c r="Z29" i="19" l="1"/>
  <c r="G29" i="19" s="1"/>
  <c r="Y30" i="19" l="1"/>
  <c r="X30" i="19"/>
  <c r="F40" i="19" l="1"/>
  <c r="G41" i="19" l="1"/>
</calcChain>
</file>

<file path=xl/sharedStrings.xml><?xml version="1.0" encoding="utf-8"?>
<sst xmlns="http://schemas.openxmlformats.org/spreadsheetml/2006/main" count="133" uniqueCount="98">
  <si>
    <t>Style</t>
  </si>
  <si>
    <t>Design</t>
  </si>
  <si>
    <t>Comment</t>
  </si>
  <si>
    <t>Header 1</t>
  </si>
  <si>
    <t>Header1</t>
  </si>
  <si>
    <t>Header 2</t>
  </si>
  <si>
    <t>Header2</t>
  </si>
  <si>
    <t>Input</t>
  </si>
  <si>
    <t>A user driven input</t>
  </si>
  <si>
    <t>Demo</t>
  </si>
  <si>
    <t>Empty_cell</t>
  </si>
  <si>
    <t>A cell that is left intentionally blank to avoid the risk of error</t>
  </si>
  <si>
    <t xml:space="preserve">Off-Sheet </t>
  </si>
  <si>
    <t>A link to another worksheet to minimise the number of inter-worksheet references (slow and risky)</t>
  </si>
  <si>
    <t>Total</t>
  </si>
  <si>
    <t xml:space="preserve">The sum of elements above, including sub-totals </t>
  </si>
  <si>
    <t>Unit / Info</t>
  </si>
  <si>
    <t>USD millions</t>
  </si>
  <si>
    <t>Line Summary</t>
  </si>
  <si>
    <t>Table Header</t>
  </si>
  <si>
    <t>Qtr</t>
  </si>
  <si>
    <t xml:space="preserve">Header of a table or of an off-sheet reference </t>
  </si>
  <si>
    <t>Flag</t>
  </si>
  <si>
    <t>Balance</t>
  </si>
  <si>
    <t>The closing balance of a control account</t>
  </si>
  <si>
    <t>Values needed to demonstrate the principle in a complete model would be dynamically coded or set-up differently</t>
  </si>
  <si>
    <t>Explanatory text showing helpful information and the units/dimensions of the calculations</t>
  </si>
  <si>
    <t>The SUM() of everything to the right</t>
  </si>
  <si>
    <t>Binary flag - set up as conditional formatting rather than a 'Style'</t>
  </si>
  <si>
    <t>Inputs</t>
  </si>
  <si>
    <t>Inputs specific to the tutorial</t>
  </si>
  <si>
    <t>1,0</t>
  </si>
  <si>
    <t>USD M</t>
  </si>
  <si>
    <t>Months</t>
  </si>
  <si>
    <t>% p.a.</t>
  </si>
  <si>
    <t>Inputs to support demonstration</t>
  </si>
  <si>
    <t>Debt</t>
  </si>
  <si>
    <t>Months per quarter</t>
  </si>
  <si>
    <t>Calculations</t>
  </si>
  <si>
    <t>Operations</t>
  </si>
  <si>
    <t>Principal repayment</t>
  </si>
  <si>
    <t>Target balance</t>
  </si>
  <si>
    <t>Period end</t>
  </si>
  <si>
    <t>Period start</t>
  </si>
  <si>
    <t>DSRA/c</t>
  </si>
  <si>
    <t>Depreciation</t>
  </si>
  <si>
    <t>Start date</t>
  </si>
  <si>
    <t>Duration</t>
  </si>
  <si>
    <t>End date</t>
  </si>
  <si>
    <t>Constants</t>
  </si>
  <si>
    <t>Num#</t>
  </si>
  <si>
    <t>Qtr(s)</t>
  </si>
  <si>
    <t>Date</t>
  </si>
  <si>
    <t>Tutorial: OFFSET function</t>
  </si>
  <si>
    <t>Final maturity</t>
  </si>
  <si>
    <t>Various</t>
  </si>
  <si>
    <t>Depreciation periods</t>
  </si>
  <si>
    <t>Forward qtr(s)</t>
  </si>
  <si>
    <t>Days</t>
  </si>
  <si>
    <t>Balance B/f</t>
  </si>
  <si>
    <t>Balance C/f</t>
  </si>
  <si>
    <t xml:space="preserve">Interest  </t>
  </si>
  <si>
    <t>General</t>
  </si>
  <si>
    <t>Tutorial calculations</t>
  </si>
  <si>
    <t>Flags &amp; counters</t>
  </si>
  <si>
    <t>Maturity</t>
  </si>
  <si>
    <t>% p.q.</t>
  </si>
  <si>
    <t>All-in rate</t>
  </si>
  <si>
    <t>Total debt service</t>
  </si>
  <si>
    <t>Addition</t>
  </si>
  <si>
    <t>Lookback periods</t>
  </si>
  <si>
    <t>Debt account opening balance</t>
  </si>
  <si>
    <t>AUD M</t>
  </si>
  <si>
    <t>Operation periods</t>
  </si>
  <si>
    <t>Remaining repayment periods</t>
  </si>
  <si>
    <t>All-in interest rate</t>
  </si>
  <si>
    <t>High case</t>
  </si>
  <si>
    <t>Case number</t>
  </si>
  <si>
    <t>Base case</t>
  </si>
  <si>
    <t>Low case</t>
  </si>
  <si>
    <t>Select case number</t>
  </si>
  <si>
    <t>Max qtr</t>
  </si>
  <si>
    <t>Interest cases</t>
  </si>
  <si>
    <t>Days in year</t>
  </si>
  <si>
    <t>Debt repayment flag</t>
  </si>
  <si>
    <t>Quarter: operations</t>
  </si>
  <si>
    <t>Repayment quarter</t>
  </si>
  <si>
    <t>Days in period</t>
  </si>
  <si>
    <t>Debt account</t>
  </si>
  <si>
    <t>Qtrs</t>
  </si>
  <si>
    <t xml:space="preserve">Interest </t>
  </si>
  <si>
    <t>DSRA target balance (look forward)</t>
  </si>
  <si>
    <t>Quarters of debt service for the target</t>
  </si>
  <si>
    <t xml:space="preserve">Spent up until </t>
  </si>
  <si>
    <t>Maintenance CapEx</t>
  </si>
  <si>
    <t>Expenditure per quarter</t>
  </si>
  <si>
    <t>Maintenance CapeEx</t>
  </si>
  <si>
    <t>Spent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</si>
</sst>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_-&quot;£&quot;* #,##0_-;\-&quot;£&quot;* #,##0_-;_-&quot;£&quot;* &quot;-&quot;_-;_-@_-"/>
    <numFmt numFmtId="165" formatCode="_-&quot;£&quot;* #,##0.00_-;\-&quot;£&quot;* #,##0.00_-;_-&quot;£&quot;* &quot;-&quot;??_-;_-@_-"/>
    <numFmt numFmtId="166" formatCode="_-* #,##0_-;\(#,##0\)_-;_-* &quot;-&quot;_-;_-@_-"/>
    <numFmt numFmtId="167" formatCode="_-* #,##0.00_-;* \(#,##0.00\)_-;_-* &quot;-&quot;??_-;_-@_-"/>
  </numFmts>
  <fonts count="38" x14ac:knownFonts="1"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9"/>
      <color theme="0" tint="-0.499984740745262"/>
      <name val="Arial"/>
      <family val="2"/>
    </font>
    <font>
      <sz val="14"/>
      <color rgb="FFFF0000"/>
      <name val="Arial"/>
      <family val="2"/>
    </font>
    <font>
      <sz val="20"/>
      <name val="Arial"/>
      <family val="2"/>
    </font>
    <font>
      <i/>
      <sz val="12"/>
      <color rgb="FF586577"/>
      <name val="Georgia"/>
      <family val="1"/>
    </font>
    <font>
      <sz val="11"/>
      <color theme="1"/>
      <name val="Arial"/>
      <family val="2"/>
    </font>
    <font>
      <b/>
      <sz val="14"/>
      <color rgb="FFED1C24"/>
      <name val="Arial"/>
      <family val="2"/>
    </font>
    <font>
      <b/>
      <sz val="11"/>
      <color theme="1"/>
      <name val="Arial"/>
      <family val="2"/>
    </font>
    <font>
      <sz val="11"/>
      <color theme="3"/>
      <name val="Arial"/>
      <family val="2"/>
    </font>
    <font>
      <i/>
      <sz val="11"/>
      <color theme="0" tint="-0.34998626667073579"/>
      <name val="Arial"/>
      <family val="2"/>
    </font>
    <font>
      <sz val="11"/>
      <color rgb="FF996633"/>
      <name val="Arial"/>
      <family val="2"/>
    </font>
    <font>
      <sz val="11"/>
      <color theme="9" tint="-0.499984740745262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1"/>
      <color theme="0" tint="-0.34998626667073579"/>
      <name val="Arial"/>
      <family val="2"/>
    </font>
    <font>
      <i/>
      <sz val="11"/>
      <color rgb="FF586577"/>
      <name val="Arial"/>
      <family val="2"/>
    </font>
    <font>
      <sz val="11"/>
      <color rgb="FF586577"/>
      <name val="Arial"/>
      <family val="2"/>
    </font>
    <font>
      <b/>
      <sz val="18"/>
      <color rgb="FFED1C24"/>
      <name val="Arial"/>
      <family val="2"/>
    </font>
    <font>
      <sz val="18"/>
      <color theme="0" tint="-0.499984740745262"/>
      <name val="Arial"/>
      <family val="2"/>
    </font>
    <font>
      <u/>
      <sz val="11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65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586577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lightGray">
        <fgColor theme="0" tint="-0.34998626667073579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rgb="FF996633"/>
      </left>
      <right style="thin">
        <color rgb="FF996633"/>
      </right>
      <top style="thin">
        <color rgb="FF996633"/>
      </top>
      <bottom style="thin">
        <color rgb="FF99663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586577"/>
      </bottom>
      <diagonal/>
    </border>
  </borders>
  <cellStyleXfs count="61">
    <xf numFmtId="0" fontId="0" fillId="0" borderId="0"/>
    <xf numFmtId="0" fontId="7" fillId="0" borderId="0" applyNumberFormat="0" applyProtection="0"/>
    <xf numFmtId="0" fontId="9" fillId="2" borderId="2" applyNumberFormat="0">
      <alignment horizontal="right"/>
    </xf>
    <xf numFmtId="0" fontId="10" fillId="0" borderId="0" applyNumberFormat="0"/>
    <xf numFmtId="0" fontId="14" fillId="7" borderId="7" applyNumberFormat="0">
      <alignment horizontal="center"/>
    </xf>
    <xf numFmtId="166" fontId="6" fillId="0" borderId="0" applyFont="0" applyFill="0" applyBorder="0" applyAlignment="0" applyProtection="0"/>
    <xf numFmtId="0" fontId="6" fillId="0" borderId="8" applyNumberFormat="0" applyFont="0" applyFill="0" applyAlignment="0"/>
    <xf numFmtId="0" fontId="11" fillId="3" borderId="3" applyNumberFormat="0"/>
    <xf numFmtId="0" fontId="6" fillId="4" borderId="4" applyNumberFormat="0" applyFont="0" applyAlignment="0"/>
    <xf numFmtId="0" fontId="8" fillId="0" borderId="0" applyNumberFormat="0" applyBorder="0"/>
    <xf numFmtId="167" fontId="13" fillId="6" borderId="7"/>
    <xf numFmtId="0" fontId="6" fillId="0" borderId="6" applyNumberFormat="0" applyFont="0" applyFill="0" applyAlignment="0"/>
    <xf numFmtId="0" fontId="12" fillId="5" borderId="5" applyNumberFormat="0"/>
    <xf numFmtId="41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10" applyNumberFormat="0" applyFill="0" applyAlignment="0" applyProtection="0"/>
    <xf numFmtId="0" fontId="24" fillId="0" borderId="11" applyNumberFormat="0" applyFill="0" applyAlignment="0" applyProtection="0"/>
    <xf numFmtId="0" fontId="24" fillId="0" borderId="0" applyNumberFormat="0" applyFill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0" applyNumberFormat="0" applyBorder="0" applyAlignment="0" applyProtection="0"/>
    <xf numFmtId="0" fontId="28" fillId="11" borderId="12" applyNumberFormat="0" applyAlignment="0" applyProtection="0"/>
    <xf numFmtId="0" fontId="29" fillId="12" borderId="13" applyNumberFormat="0" applyAlignment="0" applyProtection="0"/>
    <xf numFmtId="0" fontId="30" fillId="12" borderId="12" applyNumberFormat="0" applyAlignment="0" applyProtection="0"/>
    <xf numFmtId="0" fontId="31" fillId="0" borderId="14" applyNumberFormat="0" applyFill="0" applyAlignment="0" applyProtection="0"/>
    <xf numFmtId="0" fontId="32" fillId="13" borderId="15" applyNumberFormat="0" applyAlignment="0" applyProtection="0"/>
    <xf numFmtId="0" fontId="33" fillId="0" borderId="0" applyNumberFormat="0" applyFill="0" applyBorder="0" applyAlignment="0" applyProtection="0"/>
    <xf numFmtId="0" fontId="6" fillId="14" borderId="16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17" applyNumberFormat="0" applyFill="0" applyAlignment="0" applyProtection="0"/>
    <xf numFmtId="0" fontId="3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36" fillId="38" borderId="0" applyNumberFormat="0" applyBorder="0" applyAlignment="0" applyProtection="0"/>
    <xf numFmtId="0" fontId="18" fillId="0" borderId="0" applyFill="0" applyBorder="0" applyProtection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9" fillId="2" borderId="2" applyNumberFormat="0">
      <alignment horizontal="right"/>
    </xf>
  </cellStyleXfs>
  <cellXfs count="56">
    <xf numFmtId="0" fontId="0" fillId="0" borderId="0" xfId="0"/>
    <xf numFmtId="0" fontId="0" fillId="0" borderId="1" xfId="0" applyBorder="1"/>
    <xf numFmtId="0" fontId="2" fillId="0" borderId="0" xfId="0" applyFont="1" applyAlignment="1">
      <alignment horizontal="left" indent="4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1"/>
    <xf numFmtId="0" fontId="8" fillId="0" borderId="0" xfId="0" applyFont="1"/>
    <xf numFmtId="0" fontId="10" fillId="0" borderId="0" xfId="3"/>
    <xf numFmtId="0" fontId="11" fillId="3" borderId="3" xfId="0" applyFont="1" applyFill="1" applyBorder="1"/>
    <xf numFmtId="0" fontId="0" fillId="4" borderId="4" xfId="0" applyFill="1" applyBorder="1"/>
    <xf numFmtId="0" fontId="12" fillId="5" borderId="5" xfId="0" applyFont="1" applyFill="1" applyBorder="1"/>
    <xf numFmtId="0" fontId="0" fillId="0" borderId="6" xfId="0" applyBorder="1"/>
    <xf numFmtId="0" fontId="13" fillId="6" borderId="7" xfId="0" applyFont="1" applyFill="1" applyBorder="1"/>
    <xf numFmtId="0" fontId="14" fillId="7" borderId="7" xfId="4">
      <alignment horizontal="center"/>
    </xf>
    <xf numFmtId="166" fontId="15" fillId="0" borderId="0" xfId="5" applyFont="1"/>
    <xf numFmtId="0" fontId="0" fillId="0" borderId="8" xfId="0" applyBorder="1"/>
    <xf numFmtId="0" fontId="16" fillId="0" borderId="0" xfId="3" applyFont="1"/>
    <xf numFmtId="0" fontId="17" fillId="0" borderId="0" xfId="0" applyFont="1"/>
    <xf numFmtId="0" fontId="0" fillId="3" borderId="0" xfId="0" applyFill="1"/>
    <xf numFmtId="0" fontId="9" fillId="2" borderId="2" xfId="2">
      <alignment horizontal="right"/>
    </xf>
    <xf numFmtId="0" fontId="8" fillId="0" borderId="0" xfId="9"/>
    <xf numFmtId="15" fontId="9" fillId="2" borderId="2" xfId="2" applyNumberFormat="1">
      <alignment horizontal="right"/>
    </xf>
    <xf numFmtId="15" fontId="0" fillId="3" borderId="0" xfId="0" applyNumberFormat="1" applyFill="1"/>
    <xf numFmtId="0" fontId="12" fillId="5" borderId="5" xfId="12"/>
    <xf numFmtId="10" fontId="12" fillId="5" borderId="5" xfId="12" applyNumberFormat="1"/>
    <xf numFmtId="166" fontId="0" fillId="0" borderId="0" xfId="5" applyFont="1"/>
    <xf numFmtId="15" fontId="12" fillId="5" borderId="5" xfId="12" applyNumberFormat="1"/>
    <xf numFmtId="0" fontId="0" fillId="3" borderId="0" xfId="0" applyFill="1" applyBorder="1"/>
    <xf numFmtId="0" fontId="0" fillId="0" borderId="0" xfId="0"/>
    <xf numFmtId="0" fontId="19" fillId="3" borderId="0" xfId="0" applyFont="1" applyFill="1" applyBorder="1"/>
    <xf numFmtId="0" fontId="0" fillId="0" borderId="18" xfId="0" applyBorder="1"/>
    <xf numFmtId="15" fontId="0" fillId="3" borderId="0" xfId="0" applyNumberFormat="1" applyFill="1" applyBorder="1"/>
    <xf numFmtId="0" fontId="0" fillId="0" borderId="0" xfId="0" applyBorder="1"/>
    <xf numFmtId="0" fontId="0" fillId="4" borderId="4" xfId="8" applyFont="1"/>
    <xf numFmtId="15" fontId="0" fillId="0" borderId="0" xfId="0" applyNumberFormat="1"/>
    <xf numFmtId="10" fontId="0" fillId="0" borderId="0" xfId="14" applyFont="1"/>
    <xf numFmtId="167" fontId="0" fillId="0" borderId="0" xfId="59" applyFont="1"/>
    <xf numFmtId="166" fontId="15" fillId="3" borderId="0" xfId="5" applyFont="1" applyFill="1"/>
    <xf numFmtId="167" fontId="0" fillId="4" borderId="4" xfId="59" applyFont="1" applyFill="1" applyBorder="1"/>
    <xf numFmtId="167" fontId="14" fillId="7" borderId="7" xfId="4" applyNumberFormat="1">
      <alignment horizontal="center"/>
    </xf>
    <xf numFmtId="167" fontId="9" fillId="2" borderId="2" xfId="2" applyNumberFormat="1">
      <alignment horizontal="right"/>
    </xf>
    <xf numFmtId="166" fontId="15" fillId="0" borderId="0" xfId="5" applyFont="1" applyFill="1"/>
    <xf numFmtId="167" fontId="12" fillId="5" borderId="5" xfId="12" applyNumberFormat="1"/>
    <xf numFmtId="0" fontId="20" fillId="0" borderId="0" xfId="0" applyFont="1"/>
    <xf numFmtId="0" fontId="12" fillId="5" borderId="5" xfId="12" applyAlignment="1">
      <alignment horizontal="center"/>
    </xf>
    <xf numFmtId="0" fontId="12" fillId="5" borderId="5" xfId="12" applyNumberFormat="1" applyAlignment="1">
      <alignment horizontal="center"/>
    </xf>
    <xf numFmtId="0" fontId="0" fillId="0" borderId="0" xfId="0" applyNumberFormat="1"/>
    <xf numFmtId="167" fontId="13" fillId="6" borderId="7" xfId="10"/>
    <xf numFmtId="10" fontId="9" fillId="2" borderId="2" xfId="2" applyNumberFormat="1">
      <alignment horizontal="right"/>
    </xf>
    <xf numFmtId="2" fontId="12" fillId="5" borderId="5" xfId="12" applyNumberFormat="1"/>
    <xf numFmtId="167" fontId="0" fillId="0" borderId="8" xfId="6" applyNumberFormat="1" applyFont="1"/>
    <xf numFmtId="0" fontId="18" fillId="3" borderId="0" xfId="56" applyFill="1"/>
    <xf numFmtId="0" fontId="37" fillId="0" borderId="19" xfId="0" applyFont="1" applyBorder="1"/>
    <xf numFmtId="0" fontId="17" fillId="0" borderId="19" xfId="0" applyFont="1" applyBorder="1"/>
    <xf numFmtId="0" fontId="9" fillId="2" borderId="2" xfId="60" applyNumberFormat="1">
      <alignment horizontal="right"/>
    </xf>
  </cellXfs>
  <cellStyles count="61">
    <cellStyle name="20% - Accent1" xfId="33" builtinId="30" hidden="1"/>
    <cellStyle name="20% - Accent2" xfId="37" builtinId="34" hidden="1"/>
    <cellStyle name="20% - Accent3" xfId="41" builtinId="38" hidden="1"/>
    <cellStyle name="20% - Accent4" xfId="45" builtinId="42" hidden="1"/>
    <cellStyle name="20% - Accent5" xfId="49" builtinId="46" hidden="1"/>
    <cellStyle name="20% - Accent6" xfId="53" builtinId="50" hidden="1"/>
    <cellStyle name="40% - Accent1" xfId="34" builtinId="31" hidden="1"/>
    <cellStyle name="40% - Accent2" xfId="38" builtinId="35" hidden="1"/>
    <cellStyle name="40% - Accent3" xfId="42" builtinId="39" hidden="1"/>
    <cellStyle name="40% - Accent4" xfId="46" builtinId="43" hidden="1"/>
    <cellStyle name="40% - Accent5" xfId="50" builtinId="47" hidden="1"/>
    <cellStyle name="40% - Accent6" xfId="54" builtinId="51" hidden="1"/>
    <cellStyle name="60% - Accent1" xfId="35" builtinId="32" hidden="1"/>
    <cellStyle name="60% - Accent2" xfId="39" builtinId="36" hidden="1"/>
    <cellStyle name="60% - Accent3" xfId="43" builtinId="40" hidden="1"/>
    <cellStyle name="60% - Accent4" xfId="47" builtinId="44" hidden="1"/>
    <cellStyle name="60% - Accent5" xfId="51" builtinId="48" hidden="1"/>
    <cellStyle name="60% - Accent6" xfId="55" builtinId="52" hidden="1"/>
    <cellStyle name="Accent1" xfId="32" builtinId="29" hidden="1"/>
    <cellStyle name="Accent2" xfId="36" builtinId="33" hidden="1"/>
    <cellStyle name="Accent3" xfId="40" builtinId="37" hidden="1"/>
    <cellStyle name="Accent4" xfId="44" builtinId="41" hidden="1"/>
    <cellStyle name="Accent5" xfId="48" builtinId="45" hidden="1"/>
    <cellStyle name="Accent6" xfId="52" builtinId="49" hidden="1"/>
    <cellStyle name="Bad" xfId="21" builtinId="27" hidden="1"/>
    <cellStyle name="Balance" xfId="6"/>
    <cellStyle name="Calculation" xfId="25" builtinId="22" hidden="1"/>
    <cellStyle name="Check Cell" xfId="27" builtinId="23" hidden="1"/>
    <cellStyle name="Comma" xfId="59" builtinId="3" customBuiltin="1"/>
    <cellStyle name="Comma [0]" xfId="13" builtinId="6" hidden="1"/>
    <cellStyle name="Currency" xfId="57" builtinId="4" hidden="1"/>
    <cellStyle name="Currency [0]" xfId="58" builtinId="7" hidden="1"/>
    <cellStyle name="Demo" xfId="7"/>
    <cellStyle name="Empty" xfId="8"/>
    <cellStyle name="Explanatory Text" xfId="30" builtinId="53" hidden="1"/>
    <cellStyle name="Good" xfId="20" builtinId="26" hidden="1"/>
    <cellStyle name="Header1" xfId="1"/>
    <cellStyle name="Header2" xfId="9"/>
    <cellStyle name="Heading 1" xfId="16" builtinId="16" hidden="1"/>
    <cellStyle name="Heading 2" xfId="17" builtinId="17" hidden="1"/>
    <cellStyle name="Heading 3" xfId="18" builtinId="18" hidden="1"/>
    <cellStyle name="Heading 4" xfId="19" builtinId="19" hidden="1"/>
    <cellStyle name="Info" xfId="3"/>
    <cellStyle name="Input" xfId="23" builtinId="20" hidden="1"/>
    <cellStyle name="Input" xfId="2"/>
    <cellStyle name="Input 2" xfId="60"/>
    <cellStyle name="LineSummary" xfId="10"/>
    <cellStyle name="LineTotal" xfId="11"/>
    <cellStyle name="Linked Cell" xfId="26" builtinId="24" hidden="1"/>
    <cellStyle name="Neutral" xfId="22" builtinId="28" hidden="1"/>
    <cellStyle name="Normal" xfId="0" builtinId="0" customBuiltin="1"/>
    <cellStyle name="Note" xfId="29" builtinId="10" hidden="1"/>
    <cellStyle name="Number" xfId="5"/>
    <cellStyle name="Offsheet" xfId="12"/>
    <cellStyle name="Output" xfId="24" builtinId="21" hidden="1"/>
    <cellStyle name="Percent" xfId="14" builtinId="5" customBuiltin="1"/>
    <cellStyle name="Sheetheader1" xfId="56"/>
    <cellStyle name="Table" xfId="4"/>
    <cellStyle name="Title" xfId="15" builtinId="15" hidden="1"/>
    <cellStyle name="Total" xfId="31" builtinId="25" hidden="1"/>
    <cellStyle name="Warning Text" xfId="28" builtinId="11" hidden="1"/>
  </cellStyles>
  <dxfs count="2">
    <dxf>
      <font>
        <color theme="0" tint="-0.34998626667073579"/>
      </font>
      <fill>
        <patternFill patternType="lightUp">
          <fgColor theme="0" tint="-0.499984740745262"/>
          <bgColor theme="8" tint="0.7999816888943144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 tint="-0.34998626667073579"/>
      </font>
      <fill>
        <patternFill patternType="lightUp">
          <fgColor theme="0" tint="-0.499984740745262"/>
          <bgColor theme="8" tint="0.7999816888943144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586577"/>
      <color rgb="FF00AAEA"/>
      <color rgb="FFF7941E"/>
      <color rgb="FFED1C24"/>
      <color rgb="FFE8ECEE"/>
      <color rgb="FF00B2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27CDB6E-AE6D-11CF-96B8-44455354000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2.png"/><Relationship Id="rId7" Type="http://schemas.openxmlformats.org/officeDocument/2006/relationships/image" Target="../media/image6.jpeg"/><Relationship Id="rId2" Type="http://schemas.openxmlformats.org/officeDocument/2006/relationships/image" Target="../media/image1.png"/><Relationship Id="rId1" Type="http://schemas.openxmlformats.org/officeDocument/2006/relationships/hyperlink" Target="http://www.corality.com/training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http://www.corality.com/" TargetMode="External"/><Relationship Id="rId1" Type="http://schemas.openxmlformats.org/officeDocument/2006/relationships/image" Target="../media/image8.jpeg"/><Relationship Id="rId6" Type="http://schemas.openxmlformats.org/officeDocument/2006/relationships/image" Target="../media/image11.jpeg"/><Relationship Id="rId5" Type="http://schemas.openxmlformats.org/officeDocument/2006/relationships/hyperlink" Target="http://www.corality.com/training/campus/offset-function-in-excel" TargetMode="External"/><Relationship Id="rId4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rality.com/" TargetMode="External"/><Relationship Id="rId3" Type="http://schemas.openxmlformats.org/officeDocument/2006/relationships/image" Target="../media/image14.jpeg"/><Relationship Id="rId7" Type="http://schemas.openxmlformats.org/officeDocument/2006/relationships/image" Target="../media/image16.jpeg"/><Relationship Id="rId2" Type="http://schemas.openxmlformats.org/officeDocument/2006/relationships/hyperlink" Target="http://www.corality.com/training/campus" TargetMode="External"/><Relationship Id="rId1" Type="http://schemas.openxmlformats.org/officeDocument/2006/relationships/image" Target="../media/image13.jpeg"/><Relationship Id="rId6" Type="http://schemas.openxmlformats.org/officeDocument/2006/relationships/hyperlink" Target="http://www.corality.com/consulting/smart" TargetMode="External"/><Relationship Id="rId5" Type="http://schemas.openxmlformats.org/officeDocument/2006/relationships/image" Target="../media/image15.jpeg"/><Relationship Id="rId10" Type="http://schemas.openxmlformats.org/officeDocument/2006/relationships/image" Target="../media/image17.jpeg"/><Relationship Id="rId4" Type="http://schemas.openxmlformats.org/officeDocument/2006/relationships/hyperlink" Target="http://www.corality.com/training/course-portfolio" TargetMode="External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rality.com/consulting/smart" TargetMode="External"/><Relationship Id="rId2" Type="http://schemas.openxmlformats.org/officeDocument/2006/relationships/image" Target="../media/image9.png"/><Relationship Id="rId1" Type="http://schemas.openxmlformats.org/officeDocument/2006/relationships/hyperlink" Target="http://www.corality.com/" TargetMode="External"/><Relationship Id="rId5" Type="http://schemas.openxmlformats.org/officeDocument/2006/relationships/image" Target="../media/image19.png"/><Relationship Id="rId4" Type="http://schemas.openxmlformats.org/officeDocument/2006/relationships/image" Target="../media/image18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hyperlink" Target="http://www.corality.com/training" TargetMode="External"/><Relationship Id="rId1" Type="http://schemas.openxmlformats.org/officeDocument/2006/relationships/image" Target="../media/image20.png"/><Relationship Id="rId5" Type="http://schemas.openxmlformats.org/officeDocument/2006/relationships/image" Target="../media/image22.jpeg"/><Relationship Id="rId4" Type="http://schemas.openxmlformats.org/officeDocument/2006/relationships/hyperlink" Target="http://www.corality.com/training/campu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hyperlink" Target="http://www.corality.com/contac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245560</xdr:colOff>
      <xdr:row>0</xdr:row>
      <xdr:rowOff>285750</xdr:rowOff>
    </xdr:from>
    <xdr:to>
      <xdr:col>13</xdr:col>
      <xdr:colOff>981074</xdr:colOff>
      <xdr:row>35</xdr:row>
      <xdr:rowOff>19050</xdr:rowOff>
    </xdr:to>
    <xdr:sp macro="" textlink="">
      <xdr:nvSpPr>
        <xdr:cNvPr id="2" name="Rectangle 1"/>
        <xdr:cNvSpPr/>
      </xdr:nvSpPr>
      <xdr:spPr>
        <a:xfrm>
          <a:off x="245560" y="285750"/>
          <a:ext cx="8536489" cy="6181725"/>
        </a:xfrm>
        <a:prstGeom prst="rect">
          <a:avLst/>
        </a:prstGeom>
        <a:solidFill>
          <a:srgbClr val="E8EC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9</xdr:col>
      <xdr:colOff>22603</xdr:colOff>
      <xdr:row>36</xdr:row>
      <xdr:rowOff>174503</xdr:rowOff>
    </xdr:from>
    <xdr:to>
      <xdr:col>9</xdr:col>
      <xdr:colOff>22603</xdr:colOff>
      <xdr:row>39</xdr:row>
      <xdr:rowOff>2396</xdr:rowOff>
    </xdr:to>
    <xdr:pic>
      <xdr:nvPicPr>
        <xdr:cNvPr id="3" name="Picture 3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42328" y="6803903"/>
          <a:ext cx="1659687" cy="37081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157146</xdr:colOff>
      <xdr:row>21</xdr:row>
      <xdr:rowOff>103974</xdr:rowOff>
    </xdr:from>
    <xdr:to>
      <xdr:col>1</xdr:col>
      <xdr:colOff>157146</xdr:colOff>
      <xdr:row>34</xdr:row>
      <xdr:rowOff>53325</xdr:rowOff>
    </xdr:to>
    <xdr:pic>
      <xdr:nvPicPr>
        <xdr:cNvPr id="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7671" y="4018749"/>
          <a:ext cx="2369374" cy="230202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135607</xdr:colOff>
      <xdr:row>21</xdr:row>
      <xdr:rowOff>93921</xdr:rowOff>
    </xdr:from>
    <xdr:to>
      <xdr:col>6</xdr:col>
      <xdr:colOff>135607</xdr:colOff>
      <xdr:row>23</xdr:row>
      <xdr:rowOff>132327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6532" y="4008696"/>
          <a:ext cx="1609659" cy="400356"/>
        </a:xfrm>
        <a:prstGeom prst="rect">
          <a:avLst/>
        </a:prstGeom>
      </xdr:spPr>
    </xdr:pic>
    <xdr:clientData/>
  </xdr:twoCellAnchor>
  <xdr:twoCellAnchor editAs="oneCell">
    <xdr:from>
      <xdr:col>9</xdr:col>
      <xdr:colOff>67123</xdr:colOff>
      <xdr:row>21</xdr:row>
      <xdr:rowOff>93921</xdr:rowOff>
    </xdr:from>
    <xdr:to>
      <xdr:col>9</xdr:col>
      <xdr:colOff>67123</xdr:colOff>
      <xdr:row>23</xdr:row>
      <xdr:rowOff>131213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848" y="4008696"/>
          <a:ext cx="1605127" cy="39924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76200</xdr:rowOff>
    </xdr:from>
    <xdr:to>
      <xdr:col>1</xdr:col>
      <xdr:colOff>0</xdr:colOff>
      <xdr:row>23</xdr:row>
      <xdr:rowOff>48706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371475"/>
          <a:ext cx="7515225" cy="395395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</xdr:row>
      <xdr:rowOff>12542</xdr:rowOff>
    </xdr:from>
    <xdr:to>
      <xdr:col>13</xdr:col>
      <xdr:colOff>819150</xdr:colOff>
      <xdr:row>20</xdr:row>
      <xdr:rowOff>47625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88792"/>
          <a:ext cx="8191500" cy="3292633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20</xdr:row>
      <xdr:rowOff>171450</xdr:rowOff>
    </xdr:from>
    <xdr:to>
      <xdr:col>4</xdr:col>
      <xdr:colOff>235774</xdr:colOff>
      <xdr:row>33</xdr:row>
      <xdr:rowOff>120801</xdr:rowOff>
    </xdr:to>
    <xdr:pic>
      <xdr:nvPicPr>
        <xdr:cNvPr id="11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8125" y="3905250"/>
          <a:ext cx="2369374" cy="230202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200024</xdr:colOff>
      <xdr:row>21</xdr:row>
      <xdr:rowOff>1148</xdr:rowOff>
    </xdr:from>
    <xdr:to>
      <xdr:col>8</xdr:col>
      <xdr:colOff>229172</xdr:colOff>
      <xdr:row>23</xdr:row>
      <xdr:rowOff>49973</xdr:rowOff>
    </xdr:to>
    <xdr:pic macro="[0]!Disc_Accept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49" y="3915923"/>
          <a:ext cx="1857948" cy="410775"/>
        </a:xfrm>
        <a:prstGeom prst="rect">
          <a:avLst/>
        </a:prstGeom>
      </xdr:spPr>
    </xdr:pic>
    <xdr:clientData/>
  </xdr:twoCellAnchor>
  <xdr:twoCellAnchor editAs="oneCell">
    <xdr:from>
      <xdr:col>8</xdr:col>
      <xdr:colOff>491643</xdr:colOff>
      <xdr:row>21</xdr:row>
      <xdr:rowOff>0</xdr:rowOff>
    </xdr:from>
    <xdr:to>
      <xdr:col>11</xdr:col>
      <xdr:colOff>396177</xdr:colOff>
      <xdr:row>23</xdr:row>
      <xdr:rowOff>47625</xdr:rowOff>
    </xdr:to>
    <xdr:pic macro="[0]!Model_close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1768" y="3914775"/>
          <a:ext cx="1733334" cy="409575"/>
        </a:xfrm>
        <a:prstGeom prst="rect">
          <a:avLst/>
        </a:prstGeom>
      </xdr:spPr>
    </xdr:pic>
    <xdr:clientData/>
  </xdr:twoCellAnchor>
  <xdr:twoCellAnchor editAs="oneCell">
    <xdr:from>
      <xdr:col>5</xdr:col>
      <xdr:colOff>199218</xdr:colOff>
      <xdr:row>29</xdr:row>
      <xdr:rowOff>57150</xdr:rowOff>
    </xdr:from>
    <xdr:to>
      <xdr:col>13</xdr:col>
      <xdr:colOff>810433</xdr:colOff>
      <xdr:row>34</xdr:row>
      <xdr:rowOff>75540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0543" y="5419725"/>
          <a:ext cx="5430865" cy="9232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2</xdr:row>
      <xdr:rowOff>39427</xdr:rowOff>
    </xdr:from>
    <xdr:to>
      <xdr:col>8</xdr:col>
      <xdr:colOff>840598</xdr:colOff>
      <xdr:row>22</xdr:row>
      <xdr:rowOff>162300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401377"/>
          <a:ext cx="5098273" cy="3942398"/>
        </a:xfrm>
        <a:prstGeom prst="rect">
          <a:avLst/>
        </a:prstGeom>
      </xdr:spPr>
    </xdr:pic>
    <xdr:clientData/>
  </xdr:twoCellAnchor>
  <xdr:twoCellAnchor editAs="oneCell">
    <xdr:from>
      <xdr:col>13</xdr:col>
      <xdr:colOff>206773</xdr:colOff>
      <xdr:row>29</xdr:row>
      <xdr:rowOff>114300</xdr:rowOff>
    </xdr:from>
    <xdr:to>
      <xdr:col>15</xdr:col>
      <xdr:colOff>517346</xdr:colOff>
      <xdr:row>30</xdr:row>
      <xdr:rowOff>161185</xdr:rowOff>
    </xdr:to>
    <xdr:pic>
      <xdr:nvPicPr>
        <xdr:cNvPr id="2" name="Picture 2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350648" y="5562600"/>
          <a:ext cx="1682173" cy="2278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0</xdr:colOff>
      <xdr:row>2</xdr:row>
      <xdr:rowOff>28575</xdr:rowOff>
    </xdr:from>
    <xdr:to>
      <xdr:col>9</xdr:col>
      <xdr:colOff>2</xdr:colOff>
      <xdr:row>30</xdr:row>
      <xdr:rowOff>104775</xdr:rowOff>
    </xdr:to>
    <xdr:cxnSp macro="">
      <xdr:nvCxnSpPr>
        <xdr:cNvPr id="10" name="Straight Connector 9"/>
        <xdr:cNvCxnSpPr/>
      </xdr:nvCxnSpPr>
      <xdr:spPr>
        <a:xfrm flipH="1">
          <a:off x="5715000" y="390525"/>
          <a:ext cx="2" cy="5343525"/>
        </a:xfrm>
        <a:prstGeom prst="line">
          <a:avLst/>
        </a:prstGeom>
        <a:ln w="12700">
          <a:solidFill>
            <a:srgbClr val="58657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315628</xdr:colOff>
      <xdr:row>1</xdr:row>
      <xdr:rowOff>66675</xdr:rowOff>
    </xdr:from>
    <xdr:to>
      <xdr:col>15</xdr:col>
      <xdr:colOff>467862</xdr:colOff>
      <xdr:row>28</xdr:row>
      <xdr:rowOff>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0628" y="247650"/>
          <a:ext cx="3952709" cy="5019675"/>
        </a:xfrm>
        <a:prstGeom prst="rect">
          <a:avLst/>
        </a:prstGeom>
      </xdr:spPr>
    </xdr:pic>
    <xdr:clientData/>
  </xdr:twoCellAnchor>
  <xdr:twoCellAnchor editAs="oneCell">
    <xdr:from>
      <xdr:col>1</xdr:col>
      <xdr:colOff>140611</xdr:colOff>
      <xdr:row>5</xdr:row>
      <xdr:rowOff>83006</xdr:rowOff>
    </xdr:from>
    <xdr:to>
      <xdr:col>8</xdr:col>
      <xdr:colOff>628636</xdr:colOff>
      <xdr:row>6</xdr:row>
      <xdr:rowOff>116004</xdr:rowOff>
    </xdr:to>
    <xdr:pic>
      <xdr:nvPicPr>
        <xdr:cNvPr id="7" name="Picture 6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786" y="1178381"/>
          <a:ext cx="4860000" cy="2234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133349</xdr:colOff>
      <xdr:row>2</xdr:row>
      <xdr:rowOff>12261</xdr:rowOff>
    </xdr:from>
    <xdr:ext cx="8724901" cy="429093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4" y="374211"/>
          <a:ext cx="8724901" cy="4290935"/>
        </a:xfrm>
        <a:prstGeom prst="rect">
          <a:avLst/>
        </a:prstGeom>
      </xdr:spPr>
    </xdr:pic>
    <xdr:clientData/>
  </xdr:oneCellAnchor>
  <xdr:oneCellAnchor>
    <xdr:from>
      <xdr:col>3</xdr:col>
      <xdr:colOff>447675</xdr:colOff>
      <xdr:row>17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18383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12</xdr:col>
      <xdr:colOff>333375</xdr:colOff>
      <xdr:row>12</xdr:row>
      <xdr:rowOff>133350</xdr:rowOff>
    </xdr:from>
    <xdr:ext cx="979862" cy="240814"/>
    <xdr:pic>
      <xdr:nvPicPr>
        <xdr:cNvPr id="4" name="Picture 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225" y="2305050"/>
          <a:ext cx="979862" cy="240814"/>
        </a:xfrm>
        <a:prstGeom prst="rect">
          <a:avLst/>
        </a:prstGeom>
      </xdr:spPr>
    </xdr:pic>
    <xdr:clientData/>
  </xdr:oneCellAnchor>
  <xdr:oneCellAnchor>
    <xdr:from>
      <xdr:col>12</xdr:col>
      <xdr:colOff>304801</xdr:colOff>
      <xdr:row>17</xdr:row>
      <xdr:rowOff>76200</xdr:rowOff>
    </xdr:from>
    <xdr:ext cx="1339779" cy="252843"/>
    <xdr:pic>
      <xdr:nvPicPr>
        <xdr:cNvPr id="5" name="Picture 4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1" y="3152775"/>
          <a:ext cx="1339779" cy="252843"/>
        </a:xfrm>
        <a:prstGeom prst="rect">
          <a:avLst/>
        </a:prstGeom>
      </xdr:spPr>
    </xdr:pic>
    <xdr:clientData/>
  </xdr:oneCellAnchor>
  <xdr:oneCellAnchor>
    <xdr:from>
      <xdr:col>12</xdr:col>
      <xdr:colOff>333375</xdr:colOff>
      <xdr:row>22</xdr:row>
      <xdr:rowOff>19050</xdr:rowOff>
    </xdr:from>
    <xdr:ext cx="1038225" cy="247467"/>
    <xdr:pic>
      <xdr:nvPicPr>
        <xdr:cNvPr id="6" name="Picture 5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225" y="4000500"/>
          <a:ext cx="1038225" cy="247467"/>
        </a:xfrm>
        <a:prstGeom prst="rect">
          <a:avLst/>
        </a:prstGeom>
      </xdr:spPr>
    </xdr:pic>
    <xdr:clientData/>
  </xdr:oneCellAnchor>
  <xdr:oneCellAnchor>
    <xdr:from>
      <xdr:col>12</xdr:col>
      <xdr:colOff>9525</xdr:colOff>
      <xdr:row>29</xdr:row>
      <xdr:rowOff>104775</xdr:rowOff>
    </xdr:from>
    <xdr:ext cx="1682173" cy="227860"/>
    <xdr:pic>
      <xdr:nvPicPr>
        <xdr:cNvPr id="7" name="Picture 2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572375" y="5353050"/>
          <a:ext cx="1682173" cy="2278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3</xdr:col>
      <xdr:colOff>409574</xdr:colOff>
      <xdr:row>26</xdr:row>
      <xdr:rowOff>9524</xdr:rowOff>
    </xdr:from>
    <xdr:ext cx="1368392" cy="333376"/>
    <xdr:pic>
      <xdr:nvPicPr>
        <xdr:cNvPr id="8" name="Picture 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4" y="4714874"/>
          <a:ext cx="1368392" cy="33337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123825</xdr:rowOff>
        </xdr:from>
        <xdr:to>
          <xdr:col>8</xdr:col>
          <xdr:colOff>57150</xdr:colOff>
          <xdr:row>25</xdr:row>
          <xdr:rowOff>57150</xdr:rowOff>
        </xdr:to>
        <xdr:sp macro="" textlink="">
          <xdr:nvSpPr>
            <xdr:cNvPr id="9217" name="ShockwaveFlash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453322</xdr:colOff>
      <xdr:row>40</xdr:row>
      <xdr:rowOff>122764</xdr:rowOff>
    </xdr:from>
    <xdr:ext cx="1692268" cy="230058"/>
    <xdr:pic>
      <xdr:nvPicPr>
        <xdr:cNvPr id="2" name="Picture 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054272" y="6504514"/>
          <a:ext cx="1692268" cy="23005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11</xdr:col>
      <xdr:colOff>560917</xdr:colOff>
      <xdr:row>2</xdr:row>
      <xdr:rowOff>57150</xdr:rowOff>
    </xdr:from>
    <xdr:ext cx="2275416" cy="417619"/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6067" y="419100"/>
          <a:ext cx="2275416" cy="417619"/>
        </a:xfrm>
        <a:prstGeom prst="rect">
          <a:avLst/>
        </a:prstGeom>
      </xdr:spPr>
    </xdr:pic>
    <xdr:clientData/>
  </xdr:oneCellAnchor>
  <xdr:oneCellAnchor>
    <xdr:from>
      <xdr:col>1</xdr:col>
      <xdr:colOff>25087</xdr:colOff>
      <xdr:row>2</xdr:row>
      <xdr:rowOff>63498</xdr:rowOff>
    </xdr:from>
    <xdr:ext cx="5414747" cy="199744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887" y="425448"/>
          <a:ext cx="5414747" cy="199744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12</xdr:row>
      <xdr:rowOff>171450</xdr:rowOff>
    </xdr:from>
    <xdr:to>
      <xdr:col>6</xdr:col>
      <xdr:colOff>152400</xdr:colOff>
      <xdr:row>17</xdr:row>
      <xdr:rowOff>142874</xdr:rowOff>
    </xdr:to>
    <xdr:sp macro="" textlink="">
      <xdr:nvSpPr>
        <xdr:cNvPr id="3" name="Rounded Rectangular Callout 2"/>
        <xdr:cNvSpPr/>
      </xdr:nvSpPr>
      <xdr:spPr>
        <a:xfrm>
          <a:off x="5810250" y="2647950"/>
          <a:ext cx="1866900" cy="876299"/>
        </a:xfrm>
        <a:prstGeom prst="wedgeRoundRectCallout">
          <a:avLst>
            <a:gd name="adj1" fmla="val -55533"/>
            <a:gd name="adj2" fmla="val 22199"/>
            <a:gd name="adj3" fmla="val 16667"/>
          </a:avLst>
        </a:prstGeom>
        <a:solidFill>
          <a:srgbClr val="E8ECEE"/>
        </a:solidFill>
        <a:ln>
          <a:solidFill>
            <a:srgbClr val="00AAEA"/>
          </a:solidFill>
        </a:ln>
        <a:effectLst>
          <a:outerShdw blurRad="50800" dist="139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</a:t>
          </a:r>
          <a:r>
            <a:rPr lang="en-AU" sz="1100" baseline="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OFFSET to choose a case. Unlike INDEX it is not constrained to an array.</a:t>
          </a:r>
          <a:endParaRPr lang="en-AU" sz="1100">
            <a:solidFill>
              <a:srgbClr val="586577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592666</xdr:colOff>
      <xdr:row>23</xdr:row>
      <xdr:rowOff>21167</xdr:rowOff>
    </xdr:from>
    <xdr:to>
      <xdr:col>16</xdr:col>
      <xdr:colOff>359833</xdr:colOff>
      <xdr:row>28</xdr:row>
      <xdr:rowOff>169334</xdr:rowOff>
    </xdr:to>
    <xdr:sp macro="" textlink="">
      <xdr:nvSpPr>
        <xdr:cNvPr id="6" name="Rounded Rectangular Callout 5"/>
        <xdr:cNvSpPr/>
      </xdr:nvSpPr>
      <xdr:spPr>
        <a:xfrm>
          <a:off x="11059583" y="4381500"/>
          <a:ext cx="2063750" cy="1058334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>
          <a:solidFill>
            <a:srgbClr val="00AAEA"/>
          </a:solidFill>
        </a:ln>
        <a:effectLst>
          <a:outerShdw blurRad="50800" dist="139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Here</a:t>
          </a:r>
          <a:r>
            <a:rPr lang="en-AU" sz="1100" baseline="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OFFSET is embedded in SUM to aggregate the selected area. This allows flexibility to readily change 'target balance' period. </a:t>
          </a:r>
          <a:endParaRPr lang="en-AU" sz="1100">
            <a:solidFill>
              <a:srgbClr val="586577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603250</xdr:colOff>
      <xdr:row>34</xdr:row>
      <xdr:rowOff>0</xdr:rowOff>
    </xdr:from>
    <xdr:to>
      <xdr:col>19</xdr:col>
      <xdr:colOff>370417</xdr:colOff>
      <xdr:row>39</xdr:row>
      <xdr:rowOff>148167</xdr:rowOff>
    </xdr:to>
    <xdr:sp macro="" textlink="">
      <xdr:nvSpPr>
        <xdr:cNvPr id="7" name="Rounded Rectangular Callout 6"/>
        <xdr:cNvSpPr/>
      </xdr:nvSpPr>
      <xdr:spPr>
        <a:xfrm>
          <a:off x="13366750" y="6360583"/>
          <a:ext cx="2063750" cy="1058334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>
          <a:solidFill>
            <a:srgbClr val="00AAEA"/>
          </a:solidFill>
        </a:ln>
        <a:effectLst>
          <a:outerShdw blurRad="50800" dist="139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</a:t>
          </a:r>
          <a:r>
            <a:rPr lang="en-AU" sz="1100" baseline="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SUM(OFFSET) for straight line depreciation, it ensures additions are included on a rolling basis.</a:t>
          </a:r>
          <a:endParaRPr lang="en-AU" sz="1100">
            <a:solidFill>
              <a:srgbClr val="586577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91240</xdr:colOff>
      <xdr:row>1</xdr:row>
      <xdr:rowOff>34325</xdr:rowOff>
    </xdr:from>
    <xdr:to>
      <xdr:col>14</xdr:col>
      <xdr:colOff>142875</xdr:colOff>
      <xdr:row>28</xdr:row>
      <xdr:rowOff>165298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665" y="215300"/>
          <a:ext cx="8633660" cy="5017298"/>
        </a:xfrm>
        <a:prstGeom prst="rect">
          <a:avLst/>
        </a:prstGeom>
      </xdr:spPr>
    </xdr:pic>
    <xdr:clientData/>
  </xdr:twoCellAnchor>
  <xdr:oneCellAnchor>
    <xdr:from>
      <xdr:col>3</xdr:col>
      <xdr:colOff>561975</xdr:colOff>
      <xdr:row>17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19526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11</xdr:col>
      <xdr:colOff>184415</xdr:colOff>
      <xdr:row>27</xdr:row>
      <xdr:rowOff>152400</xdr:rowOff>
    </xdr:from>
    <xdr:to>
      <xdr:col>14</xdr:col>
      <xdr:colOff>88683</xdr:colOff>
      <xdr:row>28</xdr:row>
      <xdr:rowOff>161925</xdr:rowOff>
    </xdr:to>
    <xdr:pic>
      <xdr:nvPicPr>
        <xdr:cNvPr id="4" name="Picture 2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666"/>
        <a:stretch/>
      </xdr:blipFill>
      <xdr:spPr bwMode="auto">
        <a:xfrm>
          <a:off x="7061465" y="5038725"/>
          <a:ext cx="1961668" cy="190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95250</xdr:colOff>
      <xdr:row>14</xdr:row>
      <xdr:rowOff>129475</xdr:rowOff>
    </xdr:from>
    <xdr:to>
      <xdr:col>3</xdr:col>
      <xdr:colOff>390525</xdr:colOff>
      <xdr:row>16</xdr:row>
      <xdr:rowOff>95250</xdr:rowOff>
    </xdr:to>
    <xdr:pic>
      <xdr:nvPicPr>
        <xdr:cNvPr id="5" name="Picture 4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2663125"/>
          <a:ext cx="1333500" cy="3277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360328</xdr:colOff>
      <xdr:row>1</xdr:row>
      <xdr:rowOff>6646</xdr:rowOff>
    </xdr:from>
    <xdr:to>
      <xdr:col>14</xdr:col>
      <xdr:colOff>680680</xdr:colOff>
      <xdr:row>32</xdr:row>
      <xdr:rowOff>142875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328" y="187621"/>
          <a:ext cx="9921552" cy="57464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ales%20and%20Marketing\Web\Web%20resources\Tutorials\2014%20website%20redesign_tutorials%20to%20update\Tutorials%20from%20Nick%20280514\1.%20DSRA\a.%20Lookup_instead_vlookup_and_hlookup_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les%20and%20Marketing/Tutorials%20(NICK)/Batch%201/Completed/2.%20IRR%20&amp;%20NPV/Corality_Calculate_IRR_excel%20(downloadable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ales%20and%20Marketing\General\Sponsorship\ModelOff\2014%20championships\Worked%20solutions\4.%20Acquisition%20financing\Corality%20ModelOff%20Worked%20Solution%20-%20Acquisition%20Financing%20(2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ales%20and%20Marketing\General\Sponsorship\ModelOff\2014%20championships\Worked%20solutions\1.%20Asset%20Schedule\1.%20Asset%20schedule\Corality-ModelOff-Worked-Solution-Asset-Schedule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ales%20and%20Marketing\Web\Web%20resources\Tutorials\2014%20website%20redesign_tutorials%20to%20update\Tutorials%20from%20Nick%20280514\1.%20DSRA\Corality_DSRA_debt_service_reserve_account%20(downloadable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ales%20and%20Marketing/Web/Web%20resources/Tutorials/2014%20website%20redesign_tutorials%20to%20update/Tutorials%20from%20Nick%20280514/1.%20DSRA/a.%20Lookup_instead_vlookup_and_hlookup_M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Sales%20and%20Marketing/Web/Web%20resources/Tutorials/2014%20website%20redesign_tutorials%20to%20update/Tutorials%20from%20Nick%20280514/1.%20DSRA/Corality_DSRA_debt_service_reserve_account%20(downloadable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Sales%20and%20Marketing/General/Sponsorship/ModelOff/2014%20championships/Worked%20solutions/1.%20Asset%20Schedule/1.%20Asset%20schedule/Corality-ModelOff-Worked-Solution-Asset-Schedule_FINAL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Sales%20and%20Marketing/General/Sponsorship/ModelOff/2014%20championships/Worked%20solutions/4.%20Acquisition%20financing/Corality%20ModelOff%20Worked%20Solution%20-%20Acquisition%20Financing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Title sheet"/>
      <sheetName val="SMART"/>
      <sheetName val="User guide"/>
      <sheetName val="Inputs "/>
      <sheetName val="VLOOKUP"/>
      <sheetName val="HLOOKUP"/>
      <sheetName val="INDEX(MATCH) "/>
      <sheetName val="Financial modelling tutorials"/>
      <sheetName val="Contacts"/>
    </sheetNames>
    <sheetDataSet>
      <sheetData sheetId="0"/>
      <sheetData sheetId="1"/>
      <sheetData sheetId="2"/>
      <sheetData sheetId="3"/>
      <sheetData sheetId="4">
        <row r="19">
          <cell r="C19">
            <v>39814</v>
          </cell>
        </row>
      </sheetData>
      <sheetData sheetId="5">
        <row r="8">
          <cell r="A8" t="str">
            <v>Gas Co X</v>
          </cell>
          <cell r="C8" t="str">
            <v>A</v>
          </cell>
          <cell r="D8">
            <v>5</v>
          </cell>
          <cell r="E8">
            <v>39813</v>
          </cell>
        </row>
        <row r="9">
          <cell r="A9" t="str">
            <v>Gas Co Y</v>
          </cell>
          <cell r="C9" t="str">
            <v>B</v>
          </cell>
          <cell r="D9">
            <v>4</v>
          </cell>
          <cell r="E9">
            <v>39813</v>
          </cell>
        </row>
        <row r="10">
          <cell r="A10" t="str">
            <v>Oil Co A</v>
          </cell>
          <cell r="C10" t="str">
            <v>C</v>
          </cell>
          <cell r="D10">
            <v>2</v>
          </cell>
          <cell r="E10">
            <v>39813</v>
          </cell>
        </row>
        <row r="11">
          <cell r="A11" t="str">
            <v>Oil Co B</v>
          </cell>
          <cell r="C11" t="str">
            <v>D</v>
          </cell>
          <cell r="D11">
            <v>7</v>
          </cell>
          <cell r="E11">
            <v>39813</v>
          </cell>
        </row>
        <row r="12">
          <cell r="A12" t="str">
            <v>Poly Co A</v>
          </cell>
          <cell r="C12" t="str">
            <v>E</v>
          </cell>
          <cell r="D12">
            <v>1</v>
          </cell>
          <cell r="E12">
            <v>39813</v>
          </cell>
        </row>
        <row r="13">
          <cell r="A13" t="str">
            <v>Poly Co B</v>
          </cell>
          <cell r="C13" t="str">
            <v>F</v>
          </cell>
          <cell r="D13">
            <v>8</v>
          </cell>
          <cell r="E13">
            <v>39782</v>
          </cell>
        </row>
        <row r="14">
          <cell r="A14" t="str">
            <v>Petrochem A</v>
          </cell>
          <cell r="C14" t="str">
            <v>G</v>
          </cell>
          <cell r="D14">
            <v>9</v>
          </cell>
          <cell r="E14">
            <v>39813</v>
          </cell>
        </row>
        <row r="15">
          <cell r="A15" t="str">
            <v>Petrochem B</v>
          </cell>
          <cell r="C15" t="str">
            <v>H</v>
          </cell>
          <cell r="D15">
            <v>3</v>
          </cell>
          <cell r="E15">
            <v>39797</v>
          </cell>
        </row>
        <row r="16">
          <cell r="A16" t="str">
            <v>Chem Co A</v>
          </cell>
          <cell r="C16" t="str">
            <v>I</v>
          </cell>
          <cell r="D16">
            <v>10</v>
          </cell>
          <cell r="E16">
            <v>39813</v>
          </cell>
        </row>
        <row r="17">
          <cell r="A17" t="str">
            <v>Chem Co B</v>
          </cell>
          <cell r="C17" t="str">
            <v>J</v>
          </cell>
          <cell r="D17">
            <v>6</v>
          </cell>
          <cell r="E17">
            <v>39767</v>
          </cell>
        </row>
      </sheetData>
      <sheetData sheetId="6"/>
      <sheetData sheetId="7">
        <row r="4">
          <cell r="H4">
            <v>39844</v>
          </cell>
          <cell r="I4">
            <v>39872</v>
          </cell>
          <cell r="J4">
            <v>39903</v>
          </cell>
          <cell r="K4">
            <v>39933</v>
          </cell>
          <cell r="L4">
            <v>39964</v>
          </cell>
          <cell r="M4">
            <v>39994</v>
          </cell>
          <cell r="N4">
            <v>40025</v>
          </cell>
          <cell r="O4">
            <v>40056</v>
          </cell>
          <cell r="P4">
            <v>40086</v>
          </cell>
          <cell r="Q4">
            <v>40117</v>
          </cell>
          <cell r="R4">
            <v>40147</v>
          </cell>
          <cell r="S4">
            <v>40178</v>
          </cell>
          <cell r="T4">
            <v>40209</v>
          </cell>
          <cell r="U4">
            <v>40237</v>
          </cell>
        </row>
      </sheetData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Title sheet"/>
      <sheetName val="SMART"/>
      <sheetName val="User guide"/>
      <sheetName val="Inputs"/>
      <sheetName val="Calculations"/>
      <sheetName val="SMART Campus"/>
      <sheetName val="Contacts"/>
    </sheetNames>
    <sheetDataSet>
      <sheetData sheetId="0"/>
      <sheetData sheetId="1"/>
      <sheetData sheetId="2"/>
      <sheetData sheetId="3"/>
      <sheetData sheetId="4">
        <row r="13">
          <cell r="C13">
            <v>365</v>
          </cell>
        </row>
        <row r="14">
          <cell r="C14">
            <v>3</v>
          </cell>
        </row>
        <row r="16">
          <cell r="C16">
            <v>9.9999999999999995E-8</v>
          </cell>
        </row>
      </sheetData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sheet"/>
      <sheetName val="SMART"/>
      <sheetName val="User guide"/>
      <sheetName val="Inputs"/>
      <sheetName val="Calculations"/>
      <sheetName val="SMART Campus"/>
      <sheetName val="Contacts"/>
    </sheetNames>
    <sheetDataSet>
      <sheetData sheetId="0" refreshError="1"/>
      <sheetData sheetId="1" refreshError="1"/>
      <sheetData sheetId="2" refreshError="1"/>
      <sheetData sheetId="3">
        <row r="42">
          <cell r="C42">
            <v>3</v>
          </cell>
        </row>
        <row r="43">
          <cell r="C43">
            <v>12</v>
          </cell>
        </row>
        <row r="44">
          <cell r="C44">
            <v>4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sheet"/>
      <sheetName val="SMART (2)"/>
      <sheetName val="User guide"/>
      <sheetName val="Inputs"/>
      <sheetName val="Calculations"/>
      <sheetName val="Depreciation explanation"/>
      <sheetName val="SMART Campus"/>
      <sheetName val="Contacts"/>
    </sheetNames>
    <sheetDataSet>
      <sheetData sheetId="0"/>
      <sheetData sheetId="1"/>
      <sheetData sheetId="2"/>
      <sheetData sheetId="3">
        <row r="27">
          <cell r="C27">
            <v>12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Title sheet"/>
      <sheetName val="SMART"/>
      <sheetName val="User guide"/>
      <sheetName val="Inputs"/>
      <sheetName val="Calculations"/>
      <sheetName val="SMART Campus"/>
      <sheetName val="Contacts"/>
    </sheetNames>
    <sheetDataSet>
      <sheetData sheetId="0"/>
      <sheetData sheetId="1"/>
      <sheetData sheetId="2"/>
      <sheetData sheetId="3"/>
      <sheetData sheetId="4">
        <row r="21">
          <cell r="C21">
            <v>3</v>
          </cell>
        </row>
        <row r="22">
          <cell r="C22">
            <v>4</v>
          </cell>
        </row>
      </sheetData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Title sheet"/>
      <sheetName val="SMART"/>
      <sheetName val="User guide"/>
      <sheetName val="Inputs "/>
      <sheetName val="VLOOKUP"/>
      <sheetName val="HLOOKUP"/>
      <sheetName val="INDEX(MATCH) "/>
      <sheetName val="Financial modelling tutorials"/>
      <sheetName val="Contacts"/>
    </sheetNames>
    <sheetDataSet>
      <sheetData sheetId="0"/>
      <sheetData sheetId="1"/>
      <sheetData sheetId="2"/>
      <sheetData sheetId="3"/>
      <sheetData sheetId="4">
        <row r="19">
          <cell r="C19">
            <v>39814</v>
          </cell>
        </row>
      </sheetData>
      <sheetData sheetId="5">
        <row r="8">
          <cell r="A8" t="str">
            <v>Gas Co X</v>
          </cell>
          <cell r="C8" t="str">
            <v>A</v>
          </cell>
          <cell r="D8">
            <v>5</v>
          </cell>
          <cell r="E8">
            <v>39813</v>
          </cell>
        </row>
        <row r="9">
          <cell r="A9" t="str">
            <v>Gas Co Y</v>
          </cell>
          <cell r="C9" t="str">
            <v>B</v>
          </cell>
          <cell r="D9">
            <v>4</v>
          </cell>
          <cell r="E9">
            <v>39813</v>
          </cell>
        </row>
        <row r="10">
          <cell r="A10" t="str">
            <v>Oil Co A</v>
          </cell>
          <cell r="C10" t="str">
            <v>C</v>
          </cell>
          <cell r="D10">
            <v>2</v>
          </cell>
          <cell r="E10">
            <v>39813</v>
          </cell>
        </row>
        <row r="11">
          <cell r="A11" t="str">
            <v>Oil Co B</v>
          </cell>
          <cell r="C11" t="str">
            <v>D</v>
          </cell>
          <cell r="D11">
            <v>7</v>
          </cell>
          <cell r="E11">
            <v>39813</v>
          </cell>
        </row>
        <row r="12">
          <cell r="A12" t="str">
            <v>Poly Co A</v>
          </cell>
          <cell r="C12" t="str">
            <v>E</v>
          </cell>
          <cell r="D12">
            <v>1</v>
          </cell>
          <cell r="E12">
            <v>39813</v>
          </cell>
        </row>
        <row r="13">
          <cell r="A13" t="str">
            <v>Poly Co B</v>
          </cell>
          <cell r="C13" t="str">
            <v>F</v>
          </cell>
          <cell r="D13">
            <v>8</v>
          </cell>
          <cell r="E13">
            <v>39782</v>
          </cell>
        </row>
        <row r="14">
          <cell r="A14" t="str">
            <v>Petrochem A</v>
          </cell>
          <cell r="C14" t="str">
            <v>G</v>
          </cell>
          <cell r="D14">
            <v>9</v>
          </cell>
          <cell r="E14">
            <v>39813</v>
          </cell>
        </row>
        <row r="15">
          <cell r="A15" t="str">
            <v>Petrochem B</v>
          </cell>
          <cell r="C15" t="str">
            <v>H</v>
          </cell>
          <cell r="D15">
            <v>3</v>
          </cell>
          <cell r="E15">
            <v>39797</v>
          </cell>
        </row>
        <row r="16">
          <cell r="A16" t="str">
            <v>Chem Co A</v>
          </cell>
          <cell r="C16" t="str">
            <v>I</v>
          </cell>
          <cell r="D16">
            <v>10</v>
          </cell>
          <cell r="E16">
            <v>39813</v>
          </cell>
        </row>
        <row r="17">
          <cell r="A17" t="str">
            <v>Chem Co B</v>
          </cell>
          <cell r="C17" t="str">
            <v>J</v>
          </cell>
          <cell r="D17">
            <v>6</v>
          </cell>
          <cell r="E17">
            <v>39767</v>
          </cell>
        </row>
      </sheetData>
      <sheetData sheetId="6"/>
      <sheetData sheetId="7">
        <row r="4">
          <cell r="H4">
            <v>39844</v>
          </cell>
          <cell r="I4">
            <v>39872</v>
          </cell>
          <cell r="J4">
            <v>39903</v>
          </cell>
          <cell r="K4">
            <v>39933</v>
          </cell>
          <cell r="L4">
            <v>39964</v>
          </cell>
          <cell r="M4">
            <v>39994</v>
          </cell>
          <cell r="N4">
            <v>40025</v>
          </cell>
          <cell r="O4">
            <v>40056</v>
          </cell>
          <cell r="P4">
            <v>40086</v>
          </cell>
          <cell r="Q4">
            <v>40117</v>
          </cell>
          <cell r="R4">
            <v>40147</v>
          </cell>
          <cell r="S4">
            <v>40178</v>
          </cell>
          <cell r="T4">
            <v>40209</v>
          </cell>
          <cell r="U4">
            <v>40237</v>
          </cell>
        </row>
      </sheetData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Title sheet"/>
      <sheetName val="SMART"/>
      <sheetName val="User guide"/>
      <sheetName val="Inputs"/>
      <sheetName val="Calculations"/>
      <sheetName val="SMART Campus"/>
      <sheetName val="Contacts"/>
    </sheetNames>
    <sheetDataSet>
      <sheetData sheetId="0"/>
      <sheetData sheetId="1"/>
      <sheetData sheetId="2"/>
      <sheetData sheetId="3"/>
      <sheetData sheetId="4">
        <row r="21">
          <cell r="C21">
            <v>3</v>
          </cell>
        </row>
        <row r="22">
          <cell r="C22">
            <v>4</v>
          </cell>
        </row>
      </sheetData>
      <sheetData sheetId="5"/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sheet"/>
      <sheetName val="SMART "/>
      <sheetName val="User guide"/>
      <sheetName val="Inputs"/>
      <sheetName val="Calculations"/>
      <sheetName val="Depreciation explanation"/>
      <sheetName val="SMART Campus"/>
      <sheetName val="Contacts"/>
    </sheetNames>
    <sheetDataSet>
      <sheetData sheetId="0"/>
      <sheetData sheetId="1"/>
      <sheetData sheetId="2"/>
      <sheetData sheetId="3">
        <row r="27">
          <cell r="C27">
            <v>12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sheet"/>
      <sheetName val="SMART"/>
      <sheetName val="User guide"/>
      <sheetName val="Inputs"/>
      <sheetName val="Calculations"/>
      <sheetName val="SMART Campus"/>
      <sheetName val="Contacts"/>
    </sheetNames>
    <sheetDataSet>
      <sheetData sheetId="0" refreshError="1"/>
      <sheetData sheetId="1" refreshError="1"/>
      <sheetData sheetId="2" refreshError="1"/>
      <sheetData sheetId="3">
        <row r="42">
          <cell r="C42">
            <v>3</v>
          </cell>
        </row>
        <row r="44">
          <cell r="C44">
            <v>4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sclaimerSheet">
    <tabColor rgb="FF586577"/>
  </sheetPr>
  <dimension ref="A1:N40"/>
  <sheetViews>
    <sheetView showGridLines="0" showRowColHeaders="0" zoomScale="128" zoomScaleNormal="128" workbookViewId="0">
      <selection activeCell="C5" sqref="C5"/>
    </sheetView>
  </sheetViews>
  <sheetFormatPr defaultColWidth="0" defaultRowHeight="14.25" customHeight="1" zeroHeight="1" x14ac:dyDescent="0.2"/>
  <cols>
    <col min="1" max="1" width="5.125" customWidth="1"/>
    <col min="2" max="3" width="9" customWidth="1"/>
    <col min="4" max="12" width="8" customWidth="1"/>
    <col min="13" max="13" width="7.25" customWidth="1"/>
    <col min="14" max="14" width="15.25" customWidth="1"/>
    <col min="15" max="16384" width="8" hidden="1"/>
  </cols>
  <sheetData>
    <row r="1" ht="23.25" customHeight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spans="2:2" x14ac:dyDescent="0.2"/>
    <row r="34" spans="2:2" x14ac:dyDescent="0.2"/>
    <row r="35" spans="2:2" x14ac:dyDescent="0.2"/>
    <row r="36" spans="2:2" x14ac:dyDescent="0.2"/>
    <row r="37" spans="2:2" x14ac:dyDescent="0.2"/>
    <row r="38" spans="2:2" x14ac:dyDescent="0.2">
      <c r="B38" s="2"/>
    </row>
    <row r="39" spans="2:2" ht="14.25" customHeight="1" x14ac:dyDescent="0.2"/>
    <row r="40" spans="2:2" ht="14.25" customHeight="1" x14ac:dyDescent="0.2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leSheet">
    <tabColor rgb="FFF7941E"/>
  </sheetPr>
  <dimension ref="A1:Q39"/>
  <sheetViews>
    <sheetView showGridLines="0" showRowColHeaders="0" tabSelected="1" zoomScale="139" zoomScaleNormal="139" workbookViewId="0">
      <selection activeCell="C5" sqref="C5"/>
    </sheetView>
  </sheetViews>
  <sheetFormatPr defaultColWidth="0" defaultRowHeight="14.25" zeroHeight="1" x14ac:dyDescent="0.2"/>
  <cols>
    <col min="1" max="2" width="3.375" customWidth="1"/>
    <col min="3" max="8" width="9" customWidth="1"/>
    <col min="9" max="9" width="14.25" customWidth="1"/>
    <col min="10" max="10" width="4.875" customWidth="1"/>
    <col min="11" max="16" width="9" customWidth="1"/>
    <col min="17" max="17" width="3.5" customWidth="1"/>
    <col min="18" max="16384" width="9" hidden="1"/>
  </cols>
  <sheetData>
    <row r="1" spans="3:3" x14ac:dyDescent="0.2"/>
    <row r="2" spans="3:3" x14ac:dyDescent="0.2"/>
    <row r="3" spans="3:3" ht="18" x14ac:dyDescent="0.25">
      <c r="C3" s="3"/>
    </row>
    <row r="4" spans="3:3" ht="25.5" x14ac:dyDescent="0.35">
      <c r="C4" s="4"/>
    </row>
    <row r="5" spans="3:3" x14ac:dyDescent="0.2"/>
    <row r="6" spans="3:3" ht="15" x14ac:dyDescent="0.2">
      <c r="C6" s="5"/>
    </row>
    <row r="7" spans="3:3" x14ac:dyDescent="0.2"/>
    <row r="8" spans="3:3" x14ac:dyDescent="0.2"/>
    <row r="9" spans="3:3" x14ac:dyDescent="0.2"/>
    <row r="10" spans="3:3" x14ac:dyDescent="0.2"/>
    <row r="11" spans="3:3" x14ac:dyDescent="0.2"/>
    <row r="12" spans="3:3" x14ac:dyDescent="0.2"/>
    <row r="13" spans="3:3" x14ac:dyDescent="0.2"/>
    <row r="14" spans="3:3" x14ac:dyDescent="0.2"/>
    <row r="15" spans="3:3" x14ac:dyDescent="0.2"/>
    <row r="16" spans="3:3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hidden="1" x14ac:dyDescent="0.2"/>
    <row r="37" hidden="1" x14ac:dyDescent="0.2"/>
    <row r="38" hidden="1" x14ac:dyDescent="0.2"/>
    <row r="39" hidden="1" x14ac:dyDescent="0.2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AAEA"/>
  </sheetPr>
  <dimension ref="A1:O32"/>
  <sheetViews>
    <sheetView showRowColHeaders="0" workbookViewId="0">
      <selection activeCell="G24" sqref="G24"/>
    </sheetView>
  </sheetViews>
  <sheetFormatPr defaultColWidth="0" defaultRowHeight="14.25" customHeight="1" zeroHeight="1" x14ac:dyDescent="0.2"/>
  <cols>
    <col min="1" max="2" width="4.625" style="1" customWidth="1"/>
    <col min="3" max="15" width="9" style="1" customWidth="1"/>
    <col min="16" max="16384" width="9" style="1" hidden="1"/>
  </cols>
  <sheetData>
    <row r="1" spans="9:9" x14ac:dyDescent="0.2"/>
    <row r="2" spans="9:9" x14ac:dyDescent="0.2"/>
    <row r="3" spans="9:9" x14ac:dyDescent="0.2"/>
    <row r="4" spans="9:9" x14ac:dyDescent="0.2"/>
    <row r="5" spans="9:9" x14ac:dyDescent="0.2"/>
    <row r="6" spans="9:9" x14ac:dyDescent="0.2"/>
    <row r="7" spans="9:9" x14ac:dyDescent="0.2"/>
    <row r="8" spans="9:9" x14ac:dyDescent="0.2"/>
    <row r="9" spans="9:9" x14ac:dyDescent="0.2"/>
    <row r="10" spans="9:9" x14ac:dyDescent="0.2"/>
    <row r="11" spans="9:9" x14ac:dyDescent="0.2"/>
    <row r="12" spans="9:9" x14ac:dyDescent="0.2"/>
    <row r="13" spans="9:9" x14ac:dyDescent="0.2"/>
    <row r="14" spans="9:9" x14ac:dyDescent="0.2">
      <c r="I14" s="29"/>
    </row>
    <row r="15" spans="9:9" x14ac:dyDescent="0.2"/>
    <row r="16" spans="9:9" x14ac:dyDescent="0.2"/>
    <row r="17" spans="11:14" x14ac:dyDescent="0.2">
      <c r="N17" s="29"/>
    </row>
    <row r="18" spans="11:14" x14ac:dyDescent="0.2"/>
    <row r="19" spans="11:14" x14ac:dyDescent="0.2">
      <c r="K19" s="29"/>
    </row>
    <row r="20" spans="11:14" x14ac:dyDescent="0.2"/>
    <row r="21" spans="11:14" x14ac:dyDescent="0.2"/>
    <row r="22" spans="11:14" x14ac:dyDescent="0.2"/>
    <row r="23" spans="11:14" x14ac:dyDescent="0.2"/>
    <row r="24" spans="11:14" x14ac:dyDescent="0.2"/>
    <row r="25" spans="11:14" x14ac:dyDescent="0.2"/>
    <row r="26" spans="11:14" x14ac:dyDescent="0.2"/>
    <row r="27" spans="11:14" x14ac:dyDescent="0.2"/>
    <row r="28" spans="11:14" x14ac:dyDescent="0.2"/>
    <row r="29" spans="11:14" x14ac:dyDescent="0.2"/>
    <row r="30" spans="11:14" x14ac:dyDescent="0.2"/>
    <row r="31" spans="11:14" x14ac:dyDescent="0.2"/>
    <row r="32" spans="11:14" x14ac:dyDescent="0.2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ShockwaveFlash1">
          <controlPr defaultSize="0" autoLine="0" r:id="rId4">
            <anchor moveWithCells="1">
              <from>
                <xdr:col>1</xdr:col>
                <xdr:colOff>104775</xdr:colOff>
                <xdr:row>11</xdr:row>
                <xdr:rowOff>123825</xdr:rowOff>
              </from>
              <to>
                <xdr:col>8</xdr:col>
                <xdr:colOff>57150</xdr:colOff>
                <xdr:row>25</xdr:row>
                <xdr:rowOff>57150</xdr:rowOff>
              </to>
            </anchor>
          </controlPr>
        </control>
      </mc:Choice>
      <mc:Fallback>
        <control shapeId="9217" r:id="rId3" name="ShockwaveFlash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P44"/>
  <sheetViews>
    <sheetView showGridLines="0" showRowColHeaders="0" zoomScale="90" zoomScaleNormal="90" workbookViewId="0">
      <selection activeCell="D36" sqref="D36"/>
    </sheetView>
  </sheetViews>
  <sheetFormatPr defaultColWidth="0" defaultRowHeight="0" customHeight="1" zeroHeight="1" x14ac:dyDescent="0.2"/>
  <cols>
    <col min="1" max="1" width="9" style="29" customWidth="1"/>
    <col min="2" max="2" width="12.5" style="29" customWidth="1"/>
    <col min="3" max="3" width="1" style="29" customWidth="1"/>
    <col min="4" max="4" width="10.75" style="29" bestFit="1" customWidth="1"/>
    <col min="5" max="5" width="3.5" style="29" customWidth="1"/>
    <col min="6" max="14" width="9" style="29" customWidth="1"/>
    <col min="15" max="15" width="9.875" style="29" customWidth="1"/>
    <col min="16" max="16" width="9" style="29" customWidth="1"/>
    <col min="17" max="16384" width="9" style="29" hidden="1"/>
  </cols>
  <sheetData>
    <row r="1" spans="2:15" ht="14.25" x14ac:dyDescent="0.2"/>
    <row r="2" spans="2:15" ht="14.25" x14ac:dyDescent="0.2"/>
    <row r="3" spans="2:15" ht="18" x14ac:dyDescent="0.25">
      <c r="B3" s="6"/>
    </row>
    <row r="4" spans="2:15" ht="14.25" x14ac:dyDescent="0.2"/>
    <row r="5" spans="2:15" ht="14.25" x14ac:dyDescent="0.2"/>
    <row r="6" spans="2:15" ht="14.25" x14ac:dyDescent="0.2"/>
    <row r="7" spans="2:15" ht="14.25" x14ac:dyDescent="0.2"/>
    <row r="8" spans="2:15" ht="14.25" x14ac:dyDescent="0.2"/>
    <row r="9" spans="2:15" ht="14.25" x14ac:dyDescent="0.2"/>
    <row r="10" spans="2:15" ht="14.25" x14ac:dyDescent="0.2"/>
    <row r="11" spans="2:15" ht="14.25" x14ac:dyDescent="0.2"/>
    <row r="12" spans="2:15" ht="14.25" x14ac:dyDescent="0.2"/>
    <row r="13" spans="2:15" ht="14.25" x14ac:dyDescent="0.2"/>
    <row r="14" spans="2:15" ht="14.25" x14ac:dyDescent="0.2"/>
    <row r="15" spans="2:15" ht="14.25" x14ac:dyDescent="0.2"/>
    <row r="16" spans="2:15" ht="15.75" thickBot="1" x14ac:dyDescent="0.3">
      <c r="B16" s="53" t="s">
        <v>0</v>
      </c>
      <c r="C16" s="54"/>
      <c r="D16" s="53" t="s">
        <v>1</v>
      </c>
      <c r="E16" s="54"/>
      <c r="F16" s="53" t="s">
        <v>2</v>
      </c>
      <c r="G16" s="54"/>
      <c r="H16" s="54"/>
      <c r="I16" s="54"/>
      <c r="J16" s="54"/>
      <c r="K16" s="54"/>
      <c r="L16" s="54"/>
      <c r="M16" s="54"/>
      <c r="N16" s="54"/>
      <c r="O16" s="54"/>
    </row>
    <row r="17" spans="2:6" ht="6.75" customHeight="1" x14ac:dyDescent="0.2"/>
    <row r="18" spans="2:6" ht="18" x14ac:dyDescent="0.25">
      <c r="B18" s="29" t="s">
        <v>3</v>
      </c>
      <c r="D18" s="6" t="s">
        <v>4</v>
      </c>
    </row>
    <row r="19" spans="2:6" ht="7.5" customHeight="1" x14ac:dyDescent="0.2"/>
    <row r="20" spans="2:6" ht="15" x14ac:dyDescent="0.25">
      <c r="B20" s="29" t="s">
        <v>5</v>
      </c>
      <c r="D20" s="7" t="s">
        <v>6</v>
      </c>
    </row>
    <row r="21" spans="2:6" ht="7.5" customHeight="1" x14ac:dyDescent="0.2"/>
    <row r="22" spans="2:6" ht="14.25" x14ac:dyDescent="0.2">
      <c r="B22" s="29" t="s">
        <v>7</v>
      </c>
      <c r="D22" s="55">
        <v>100</v>
      </c>
      <c r="F22" s="17" t="s">
        <v>8</v>
      </c>
    </row>
    <row r="23" spans="2:6" ht="7.5" customHeight="1" x14ac:dyDescent="0.2"/>
    <row r="24" spans="2:6" ht="14.25" x14ac:dyDescent="0.2">
      <c r="B24" s="29" t="s">
        <v>9</v>
      </c>
      <c r="D24" s="9">
        <v>100</v>
      </c>
      <c r="F24" s="17" t="s">
        <v>25</v>
      </c>
    </row>
    <row r="25" spans="2:6" ht="7.5" customHeight="1" x14ac:dyDescent="0.2">
      <c r="F25" s="18"/>
    </row>
    <row r="26" spans="2:6" ht="14.25" x14ac:dyDescent="0.2">
      <c r="B26" s="29" t="s">
        <v>10</v>
      </c>
      <c r="D26" s="10"/>
      <c r="F26" s="17" t="s">
        <v>11</v>
      </c>
    </row>
    <row r="27" spans="2:6" ht="7.5" customHeight="1" x14ac:dyDescent="0.2">
      <c r="F27" s="18"/>
    </row>
    <row r="28" spans="2:6" ht="14.25" x14ac:dyDescent="0.2">
      <c r="B28" s="29" t="s">
        <v>12</v>
      </c>
      <c r="D28" s="11">
        <v>100</v>
      </c>
      <c r="F28" s="17" t="s">
        <v>13</v>
      </c>
    </row>
    <row r="29" spans="2:6" ht="7.5" customHeight="1" x14ac:dyDescent="0.2">
      <c r="F29" s="18"/>
    </row>
    <row r="30" spans="2:6" ht="14.25" x14ac:dyDescent="0.2">
      <c r="B30" s="29" t="s">
        <v>14</v>
      </c>
      <c r="D30" s="12"/>
      <c r="F30" s="17" t="s">
        <v>15</v>
      </c>
    </row>
    <row r="31" spans="2:6" ht="7.5" customHeight="1" x14ac:dyDescent="0.2">
      <c r="F31" s="18"/>
    </row>
    <row r="32" spans="2:6" ht="14.25" x14ac:dyDescent="0.2">
      <c r="B32" s="29" t="s">
        <v>16</v>
      </c>
      <c r="D32" s="8" t="s">
        <v>17</v>
      </c>
      <c r="F32" s="17" t="s">
        <v>26</v>
      </c>
    </row>
    <row r="33" spans="2:6" ht="7.5" customHeight="1" x14ac:dyDescent="0.2">
      <c r="F33" s="18"/>
    </row>
    <row r="34" spans="2:6" ht="14.25" x14ac:dyDescent="0.2">
      <c r="B34" s="29" t="s">
        <v>18</v>
      </c>
      <c r="D34" s="13">
        <v>100</v>
      </c>
      <c r="F34" s="17" t="s">
        <v>27</v>
      </c>
    </row>
    <row r="35" spans="2:6" ht="7.5" customHeight="1" x14ac:dyDescent="0.2">
      <c r="F35" s="18"/>
    </row>
    <row r="36" spans="2:6" ht="14.25" x14ac:dyDescent="0.2">
      <c r="B36" s="29" t="s">
        <v>19</v>
      </c>
      <c r="D36" s="14" t="s">
        <v>20</v>
      </c>
      <c r="F36" s="17" t="s">
        <v>21</v>
      </c>
    </row>
    <row r="37" spans="2:6" ht="7.5" customHeight="1" x14ac:dyDescent="0.2">
      <c r="F37" s="18"/>
    </row>
    <row r="38" spans="2:6" ht="14.25" x14ac:dyDescent="0.2">
      <c r="B38" s="29" t="s">
        <v>22</v>
      </c>
      <c r="D38" s="15">
        <v>1</v>
      </c>
      <c r="F38" s="17" t="s">
        <v>28</v>
      </c>
    </row>
    <row r="39" spans="2:6" ht="11.25" customHeight="1" x14ac:dyDescent="0.2">
      <c r="D39" s="15"/>
      <c r="F39" s="17"/>
    </row>
    <row r="40" spans="2:6" ht="15" thickBot="1" x14ac:dyDescent="0.25">
      <c r="B40" s="29" t="s">
        <v>23</v>
      </c>
      <c r="D40" s="16"/>
      <c r="F40" s="17" t="s">
        <v>24</v>
      </c>
    </row>
    <row r="41" spans="2:6" ht="15" thickTop="1" x14ac:dyDescent="0.2"/>
    <row r="42" spans="2:6" ht="14.25" x14ac:dyDescent="0.2"/>
    <row r="43" spans="2:6" ht="14.25" x14ac:dyDescent="0.2"/>
    <row r="44" spans="2:6" ht="14.25" x14ac:dyDescent="0.2"/>
  </sheetData>
  <conditionalFormatting sqref="D38:D39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T43"/>
  <sheetViews>
    <sheetView zoomScaleNormal="100" workbookViewId="0">
      <pane ySplit="2" topLeftCell="A3" activePane="bottomLeft" state="frozen"/>
      <selection activeCell="D45" sqref="D45"/>
      <selection pane="bottomLeft" activeCell="B11" sqref="B11"/>
    </sheetView>
  </sheetViews>
  <sheetFormatPr defaultColWidth="0" defaultRowHeight="14.25" zeroHeight="1" x14ac:dyDescent="0.2"/>
  <cols>
    <col min="1" max="1" width="35.5" style="29" customWidth="1"/>
    <col min="2" max="2" width="12.75" style="29" bestFit="1" customWidth="1"/>
    <col min="3" max="9" width="12.625" style="29" customWidth="1"/>
    <col min="10" max="20" width="9" style="29" customWidth="1"/>
    <col min="21" max="16384" width="9" style="29" hidden="1"/>
  </cols>
  <sheetData>
    <row r="1" spans="1:20" s="19" customFormat="1" ht="23.25" x14ac:dyDescent="0.35">
      <c r="A1" s="52" t="s">
        <v>53</v>
      </c>
    </row>
    <row r="2" spans="1:20" s="19" customFormat="1" ht="23.25" x14ac:dyDescent="0.35">
      <c r="A2" s="30" t="s">
        <v>29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</row>
    <row r="3" spans="1:20" x14ac:dyDescent="0.2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</row>
    <row r="4" spans="1:20" ht="18" x14ac:dyDescent="0.25">
      <c r="A4" s="6" t="s">
        <v>30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</row>
    <row r="5" spans="1:20" ht="15" x14ac:dyDescent="0.25">
      <c r="A5" s="21" t="s">
        <v>36</v>
      </c>
    </row>
    <row r="6" spans="1:20" x14ac:dyDescent="0.2">
      <c r="A6" s="29" t="s">
        <v>71</v>
      </c>
      <c r="B6" s="8" t="s">
        <v>72</v>
      </c>
      <c r="C6" s="41">
        <v>22.5</v>
      </c>
    </row>
    <row r="7" spans="1:20" x14ac:dyDescent="0.2">
      <c r="A7" s="29" t="s">
        <v>74</v>
      </c>
      <c r="B7" s="8" t="s">
        <v>51</v>
      </c>
      <c r="C7" s="20">
        <v>8</v>
      </c>
    </row>
    <row r="8" spans="1:20" x14ac:dyDescent="0.2">
      <c r="A8" s="29" t="s">
        <v>54</v>
      </c>
      <c r="B8" s="8" t="s">
        <v>52</v>
      </c>
      <c r="C8" s="35">
        <f>EOMONTH(Ops_Start,C7*Mths_in_Qtr-1)</f>
        <v>40178</v>
      </c>
    </row>
    <row r="9" spans="1:20" x14ac:dyDescent="0.2">
      <c r="B9" s="8"/>
    </row>
    <row r="10" spans="1:20" ht="15" x14ac:dyDescent="0.25">
      <c r="A10" s="21" t="s">
        <v>75</v>
      </c>
      <c r="B10" s="8"/>
    </row>
    <row r="11" spans="1:20" x14ac:dyDescent="0.2">
      <c r="A11" s="29" t="s">
        <v>80</v>
      </c>
      <c r="B11" s="8" t="s">
        <v>50</v>
      </c>
      <c r="C11" s="20">
        <v>1</v>
      </c>
    </row>
    <row r="12" spans="1:20" ht="15" x14ac:dyDescent="0.25">
      <c r="A12" s="21"/>
      <c r="B12" s="8"/>
    </row>
    <row r="13" spans="1:20" x14ac:dyDescent="0.2">
      <c r="A13" s="44" t="s">
        <v>82</v>
      </c>
      <c r="B13" s="8"/>
      <c r="C13" s="14" t="s">
        <v>77</v>
      </c>
      <c r="D13" s="14" t="s">
        <v>34</v>
      </c>
    </row>
    <row r="14" spans="1:20" x14ac:dyDescent="0.2">
      <c r="A14" s="29" t="s">
        <v>78</v>
      </c>
      <c r="B14" s="8" t="s">
        <v>55</v>
      </c>
      <c r="C14" s="20">
        <v>1</v>
      </c>
      <c r="D14" s="49">
        <v>0.05</v>
      </c>
    </row>
    <row r="15" spans="1:20" x14ac:dyDescent="0.2">
      <c r="A15" s="29" t="s">
        <v>76</v>
      </c>
      <c r="B15" s="8" t="s">
        <v>55</v>
      </c>
      <c r="C15" s="20">
        <v>2</v>
      </c>
      <c r="D15" s="49">
        <v>7.4999999999999997E-2</v>
      </c>
    </row>
    <row r="16" spans="1:20" x14ac:dyDescent="0.2">
      <c r="A16" s="29" t="s">
        <v>79</v>
      </c>
      <c r="B16" s="8" t="s">
        <v>55</v>
      </c>
      <c r="C16" s="20">
        <v>3</v>
      </c>
      <c r="D16" s="49">
        <v>3.5000000000000003E-2</v>
      </c>
    </row>
    <row r="17" spans="1:7" x14ac:dyDescent="0.2">
      <c r="A17" s="29" t="str">
        <f>"Selected: case "&amp;C11</f>
        <v>Selected: case 1</v>
      </c>
      <c r="B17" s="8" t="s">
        <v>34</v>
      </c>
      <c r="D17" s="36">
        <f ca="1">OFFSET(D13,C11,0)</f>
        <v>0.05</v>
      </c>
    </row>
    <row r="18" spans="1:7" x14ac:dyDescent="0.2">
      <c r="B18" s="8"/>
    </row>
    <row r="19" spans="1:7" ht="15" x14ac:dyDescent="0.25">
      <c r="A19" s="21" t="s">
        <v>44</v>
      </c>
      <c r="B19" s="8"/>
    </row>
    <row r="20" spans="1:7" x14ac:dyDescent="0.2">
      <c r="A20" s="29" t="s">
        <v>92</v>
      </c>
      <c r="B20" s="8" t="s">
        <v>57</v>
      </c>
      <c r="C20" s="20">
        <v>2</v>
      </c>
      <c r="D20" s="8"/>
    </row>
    <row r="21" spans="1:7" x14ac:dyDescent="0.2">
      <c r="B21" s="8"/>
    </row>
    <row r="22" spans="1:7" ht="15" x14ac:dyDescent="0.25">
      <c r="A22" s="21" t="s">
        <v>94</v>
      </c>
      <c r="B22" s="8"/>
    </row>
    <row r="23" spans="1:7" x14ac:dyDescent="0.2">
      <c r="A23" s="29" t="s">
        <v>93</v>
      </c>
      <c r="B23" s="8" t="s">
        <v>51</v>
      </c>
      <c r="C23" s="20">
        <v>5</v>
      </c>
    </row>
    <row r="24" spans="1:7" x14ac:dyDescent="0.2">
      <c r="A24" s="29" t="s">
        <v>95</v>
      </c>
      <c r="B24" s="8" t="s">
        <v>32</v>
      </c>
      <c r="C24" s="41">
        <v>2.5</v>
      </c>
    </row>
    <row r="25" spans="1:7" x14ac:dyDescent="0.2">
      <c r="B25" s="8"/>
    </row>
    <row r="26" spans="1:7" ht="15" x14ac:dyDescent="0.25">
      <c r="A26" s="21" t="s">
        <v>45</v>
      </c>
      <c r="B26" s="8"/>
    </row>
    <row r="27" spans="1:7" x14ac:dyDescent="0.2">
      <c r="A27" s="29" t="s">
        <v>56</v>
      </c>
      <c r="B27" s="8" t="s">
        <v>51</v>
      </c>
      <c r="C27" s="20">
        <v>5</v>
      </c>
    </row>
    <row r="28" spans="1:7" x14ac:dyDescent="0.2">
      <c r="B28" s="8"/>
    </row>
    <row r="29" spans="1:7" ht="18" x14ac:dyDescent="0.25">
      <c r="A29" s="6" t="s">
        <v>35</v>
      </c>
      <c r="B29" s="8"/>
    </row>
    <row r="30" spans="1:7" ht="15" x14ac:dyDescent="0.25">
      <c r="A30" s="21" t="s">
        <v>73</v>
      </c>
    </row>
    <row r="31" spans="1:7" x14ac:dyDescent="0.2">
      <c r="A31" s="29" t="s">
        <v>46</v>
      </c>
      <c r="B31" s="8" t="s">
        <v>52</v>
      </c>
      <c r="C31" s="22">
        <v>39448</v>
      </c>
    </row>
    <row r="32" spans="1:7" x14ac:dyDescent="0.2">
      <c r="A32" s="29" t="s">
        <v>47</v>
      </c>
      <c r="B32" s="8" t="s">
        <v>51</v>
      </c>
      <c r="C32" s="20">
        <v>19</v>
      </c>
      <c r="G32" s="47"/>
    </row>
    <row r="33" spans="1:3" x14ac:dyDescent="0.2">
      <c r="A33" s="29" t="s">
        <v>48</v>
      </c>
      <c r="B33" s="8" t="s">
        <v>52</v>
      </c>
      <c r="C33" s="35">
        <f>EOMONTH(C31,C32*Mths_in_Qtr-1)</f>
        <v>41182</v>
      </c>
    </row>
    <row r="34" spans="1:3" x14ac:dyDescent="0.2">
      <c r="B34" s="8"/>
    </row>
    <row r="35" spans="1:3" ht="15" x14ac:dyDescent="0.25">
      <c r="A35" s="21" t="s">
        <v>49</v>
      </c>
      <c r="B35" s="8"/>
    </row>
    <row r="36" spans="1:3" x14ac:dyDescent="0.2">
      <c r="A36" s="29" t="s">
        <v>83</v>
      </c>
      <c r="B36" s="8" t="s">
        <v>58</v>
      </c>
      <c r="C36" s="20">
        <v>365</v>
      </c>
    </row>
    <row r="37" spans="1:3" x14ac:dyDescent="0.2">
      <c r="A37" s="29" t="s">
        <v>37</v>
      </c>
      <c r="B37" s="8" t="s">
        <v>33</v>
      </c>
      <c r="C37" s="20">
        <v>3</v>
      </c>
    </row>
    <row r="38" spans="1:3" x14ac:dyDescent="0.2"/>
    <row r="39" spans="1:3" x14ac:dyDescent="0.2">
      <c r="B39" s="8"/>
    </row>
    <row r="40" spans="1:3" x14ac:dyDescent="0.2">
      <c r="B40" s="8"/>
    </row>
    <row r="41" spans="1:3" x14ac:dyDescent="0.2">
      <c r="B41" s="8"/>
    </row>
    <row r="42" spans="1:3" x14ac:dyDescent="0.2"/>
    <row r="43" spans="1:3" x14ac:dyDescent="0.2"/>
  </sheetData>
  <dataValidations count="1">
    <dataValidation type="list" allowBlank="1" showInputMessage="1" showErrorMessage="1" sqref="C11">
      <formula1>$C$14:$C$16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AA83"/>
  <sheetViews>
    <sheetView zoomScale="90" zoomScaleNormal="90" workbookViewId="0">
      <pane xSplit="7" ySplit="5" topLeftCell="H6" activePane="bottomRight" state="frozen"/>
      <selection pane="topRight" activeCell="H1" sqref="H1"/>
      <selection pane="bottomLeft" activeCell="A7" sqref="A7"/>
      <selection pane="bottomRight" activeCell="A32" sqref="A32"/>
    </sheetView>
  </sheetViews>
  <sheetFormatPr defaultColWidth="0" defaultRowHeight="15.75" customHeight="1" zeroHeight="1" x14ac:dyDescent="0.2"/>
  <cols>
    <col min="1" max="1" width="34" style="29" customWidth="1"/>
    <col min="2" max="2" width="7.625" style="29" bestFit="1" customWidth="1"/>
    <col min="3" max="3" width="10.125" style="29" bestFit="1" customWidth="1"/>
    <col min="4" max="4" width="7.375" style="29" customWidth="1"/>
    <col min="5" max="5" width="1.25" style="29" customWidth="1"/>
    <col min="6" max="6" width="7.125" style="29" bestFit="1" customWidth="1"/>
    <col min="7" max="7" width="10.125" style="29" bestFit="1" customWidth="1"/>
    <col min="8" max="9" width="9.875" style="29" bestFit="1" customWidth="1"/>
    <col min="10" max="11" width="10.125" style="29" bestFit="1" customWidth="1"/>
    <col min="12" max="13" width="9.875" style="29" bestFit="1" customWidth="1"/>
    <col min="14" max="15" width="10.125" style="29" bestFit="1" customWidth="1"/>
    <col min="16" max="17" width="9.875" style="29" bestFit="1" customWidth="1"/>
    <col min="18" max="19" width="10.125" style="29" bestFit="1" customWidth="1"/>
    <col min="20" max="21" width="9.875" style="29" bestFit="1" customWidth="1"/>
    <col min="22" max="23" width="10.125" style="29" bestFit="1" customWidth="1"/>
    <col min="24" max="25" width="9.875" style="29" bestFit="1" customWidth="1"/>
    <col min="26" max="26" width="10.125" style="29" bestFit="1" customWidth="1"/>
    <col min="27" max="27" width="1.625" style="29" customWidth="1"/>
    <col min="28" max="16384" width="0" style="29" hidden="1"/>
  </cols>
  <sheetData>
    <row r="1" spans="1:27" s="19" customFormat="1" ht="23.25" x14ac:dyDescent="0.35">
      <c r="A1" s="52" t="s">
        <v>53</v>
      </c>
    </row>
    <row r="2" spans="1:27" s="19" customFormat="1" ht="23.25" x14ac:dyDescent="0.35">
      <c r="A2" s="30" t="s">
        <v>38</v>
      </c>
      <c r="B2" s="28"/>
      <c r="C2" s="28"/>
      <c r="D2" s="28"/>
      <c r="E2" s="28"/>
      <c r="F2" s="28"/>
    </row>
    <row r="3" spans="1:27" s="33" customFormat="1" ht="14.25" x14ac:dyDescent="0.2">
      <c r="A3" s="32" t="s">
        <v>43</v>
      </c>
      <c r="B3" s="32"/>
      <c r="C3" s="32"/>
      <c r="D3" s="32"/>
      <c r="E3" s="32"/>
      <c r="F3" s="32"/>
      <c r="G3" s="32"/>
      <c r="H3" s="32">
        <f>G4+1</f>
        <v>39448</v>
      </c>
      <c r="I3" s="32">
        <f t="shared" ref="I3:Z3" si="0">H4+1</f>
        <v>39539</v>
      </c>
      <c r="J3" s="32">
        <f t="shared" si="0"/>
        <v>39630</v>
      </c>
      <c r="K3" s="32">
        <f t="shared" si="0"/>
        <v>39722</v>
      </c>
      <c r="L3" s="32">
        <f t="shared" si="0"/>
        <v>39814</v>
      </c>
      <c r="M3" s="32">
        <f t="shared" si="0"/>
        <v>39904</v>
      </c>
      <c r="N3" s="32">
        <f t="shared" si="0"/>
        <v>39995</v>
      </c>
      <c r="O3" s="32">
        <f t="shared" si="0"/>
        <v>40087</v>
      </c>
      <c r="P3" s="32">
        <f t="shared" si="0"/>
        <v>40179</v>
      </c>
      <c r="Q3" s="32">
        <f t="shared" si="0"/>
        <v>40269</v>
      </c>
      <c r="R3" s="32">
        <f t="shared" si="0"/>
        <v>40360</v>
      </c>
      <c r="S3" s="32">
        <f t="shared" si="0"/>
        <v>40452</v>
      </c>
      <c r="T3" s="32">
        <f t="shared" si="0"/>
        <v>40544</v>
      </c>
      <c r="U3" s="32">
        <f t="shared" si="0"/>
        <v>40634</v>
      </c>
      <c r="V3" s="32">
        <f t="shared" si="0"/>
        <v>40725</v>
      </c>
      <c r="W3" s="32">
        <f t="shared" si="0"/>
        <v>40817</v>
      </c>
      <c r="X3" s="32">
        <f t="shared" si="0"/>
        <v>40909</v>
      </c>
      <c r="Y3" s="32">
        <f t="shared" si="0"/>
        <v>41000</v>
      </c>
      <c r="Z3" s="32">
        <f t="shared" si="0"/>
        <v>41091</v>
      </c>
      <c r="AA3" s="28"/>
    </row>
    <row r="4" spans="1:27" ht="14.25" x14ac:dyDescent="0.2">
      <c r="A4" s="19" t="s">
        <v>42</v>
      </c>
      <c r="B4" s="19"/>
      <c r="C4" s="19"/>
      <c r="D4" s="19"/>
      <c r="E4" s="19"/>
      <c r="F4" s="19"/>
      <c r="G4" s="27">
        <f>Ops_Start-1</f>
        <v>39447</v>
      </c>
      <c r="H4" s="23">
        <f t="shared" ref="H4" si="1">EOMONTH(H3,Mths_in_Qtr-1)</f>
        <v>39538</v>
      </c>
      <c r="I4" s="23">
        <f t="shared" ref="I4:Z4" si="2">EOMONTH(I3,Mths_in_Qtr-1)</f>
        <v>39629</v>
      </c>
      <c r="J4" s="23">
        <f t="shared" si="2"/>
        <v>39721</v>
      </c>
      <c r="K4" s="23">
        <f t="shared" si="2"/>
        <v>39813</v>
      </c>
      <c r="L4" s="23">
        <f t="shared" si="2"/>
        <v>39903</v>
      </c>
      <c r="M4" s="23">
        <f t="shared" si="2"/>
        <v>39994</v>
      </c>
      <c r="N4" s="23">
        <f t="shared" si="2"/>
        <v>40086</v>
      </c>
      <c r="O4" s="23">
        <f t="shared" si="2"/>
        <v>40178</v>
      </c>
      <c r="P4" s="23">
        <f t="shared" si="2"/>
        <v>40268</v>
      </c>
      <c r="Q4" s="23">
        <f t="shared" si="2"/>
        <v>40359</v>
      </c>
      <c r="R4" s="23">
        <f t="shared" si="2"/>
        <v>40451</v>
      </c>
      <c r="S4" s="23">
        <f t="shared" si="2"/>
        <v>40543</v>
      </c>
      <c r="T4" s="23">
        <f t="shared" si="2"/>
        <v>40633</v>
      </c>
      <c r="U4" s="23">
        <f t="shared" si="2"/>
        <v>40724</v>
      </c>
      <c r="V4" s="23">
        <f t="shared" si="2"/>
        <v>40816</v>
      </c>
      <c r="W4" s="23">
        <f t="shared" si="2"/>
        <v>40908</v>
      </c>
      <c r="X4" s="23">
        <f t="shared" si="2"/>
        <v>40999</v>
      </c>
      <c r="Y4" s="23">
        <f t="shared" si="2"/>
        <v>41090</v>
      </c>
      <c r="Z4" s="23">
        <f t="shared" si="2"/>
        <v>41182</v>
      </c>
      <c r="AA4" s="19"/>
    </row>
    <row r="5" spans="1:27" ht="14.25" x14ac:dyDescent="0.2">
      <c r="A5" s="19" t="s">
        <v>39</v>
      </c>
      <c r="B5" s="19"/>
      <c r="C5" s="19"/>
      <c r="D5" s="19"/>
      <c r="E5" s="19"/>
      <c r="F5" s="19"/>
      <c r="G5" s="19"/>
      <c r="H5" s="38">
        <f t="shared" ref="H5:Z5" si="3">IF(H4&lt;=Ops_End,1,0)</f>
        <v>1</v>
      </c>
      <c r="I5" s="38">
        <f t="shared" si="3"/>
        <v>1</v>
      </c>
      <c r="J5" s="38">
        <f t="shared" si="3"/>
        <v>1</v>
      </c>
      <c r="K5" s="38">
        <f t="shared" si="3"/>
        <v>1</v>
      </c>
      <c r="L5" s="38">
        <f t="shared" si="3"/>
        <v>1</v>
      </c>
      <c r="M5" s="38">
        <f t="shared" si="3"/>
        <v>1</v>
      </c>
      <c r="N5" s="38">
        <f t="shared" si="3"/>
        <v>1</v>
      </c>
      <c r="O5" s="38">
        <f t="shared" si="3"/>
        <v>1</v>
      </c>
      <c r="P5" s="38">
        <f t="shared" si="3"/>
        <v>1</v>
      </c>
      <c r="Q5" s="38">
        <f t="shared" si="3"/>
        <v>1</v>
      </c>
      <c r="R5" s="38">
        <f t="shared" si="3"/>
        <v>1</v>
      </c>
      <c r="S5" s="38">
        <f t="shared" si="3"/>
        <v>1</v>
      </c>
      <c r="T5" s="38">
        <f t="shared" si="3"/>
        <v>1</v>
      </c>
      <c r="U5" s="38">
        <f t="shared" si="3"/>
        <v>1</v>
      </c>
      <c r="V5" s="38">
        <f t="shared" si="3"/>
        <v>1</v>
      </c>
      <c r="W5" s="38">
        <f t="shared" si="3"/>
        <v>1</v>
      </c>
      <c r="X5" s="38">
        <f t="shared" si="3"/>
        <v>1</v>
      </c>
      <c r="Y5" s="38">
        <f t="shared" si="3"/>
        <v>1</v>
      </c>
      <c r="Z5" s="38">
        <f t="shared" si="3"/>
        <v>1</v>
      </c>
      <c r="AA5" s="19"/>
    </row>
    <row r="6" spans="1:27" ht="14.25" x14ac:dyDescent="0.2"/>
    <row r="7" spans="1:27" ht="18" x14ac:dyDescent="0.25">
      <c r="A7" s="6" t="s">
        <v>64</v>
      </c>
      <c r="B7" s="8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7" ht="15" x14ac:dyDescent="0.25">
      <c r="A8" s="21" t="s">
        <v>62</v>
      </c>
      <c r="B8" s="8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7" ht="14.25" x14ac:dyDescent="0.2">
      <c r="A9" s="29" t="s">
        <v>87</v>
      </c>
      <c r="B9" s="8" t="s">
        <v>58</v>
      </c>
      <c r="G9" s="37"/>
      <c r="H9" s="26">
        <f t="shared" ref="H9:Z9" si="4">H4-H3+1</f>
        <v>91</v>
      </c>
      <c r="I9" s="26">
        <f t="shared" si="4"/>
        <v>91</v>
      </c>
      <c r="J9" s="26">
        <f t="shared" si="4"/>
        <v>92</v>
      </c>
      <c r="K9" s="26">
        <f t="shared" si="4"/>
        <v>92</v>
      </c>
      <c r="L9" s="26">
        <f t="shared" si="4"/>
        <v>90</v>
      </c>
      <c r="M9" s="26">
        <f t="shared" si="4"/>
        <v>91</v>
      </c>
      <c r="N9" s="26">
        <f t="shared" si="4"/>
        <v>92</v>
      </c>
      <c r="O9" s="26">
        <f t="shared" si="4"/>
        <v>92</v>
      </c>
      <c r="P9" s="26">
        <f t="shared" si="4"/>
        <v>90</v>
      </c>
      <c r="Q9" s="26">
        <f t="shared" si="4"/>
        <v>91</v>
      </c>
      <c r="R9" s="26">
        <f t="shared" si="4"/>
        <v>92</v>
      </c>
      <c r="S9" s="26">
        <f t="shared" si="4"/>
        <v>92</v>
      </c>
      <c r="T9" s="26">
        <f t="shared" si="4"/>
        <v>90</v>
      </c>
      <c r="U9" s="26">
        <f t="shared" si="4"/>
        <v>91</v>
      </c>
      <c r="V9" s="26">
        <f t="shared" si="4"/>
        <v>92</v>
      </c>
      <c r="W9" s="26">
        <f t="shared" si="4"/>
        <v>92</v>
      </c>
      <c r="X9" s="26">
        <f t="shared" si="4"/>
        <v>91</v>
      </c>
      <c r="Y9" s="26">
        <f t="shared" si="4"/>
        <v>91</v>
      </c>
      <c r="Z9" s="26">
        <f t="shared" si="4"/>
        <v>92</v>
      </c>
    </row>
    <row r="10" spans="1:27" ht="14.25" x14ac:dyDescent="0.2">
      <c r="A10" s="29" t="s">
        <v>85</v>
      </c>
      <c r="B10" s="8" t="s">
        <v>50</v>
      </c>
      <c r="G10" s="37"/>
      <c r="H10" s="26">
        <f>SUM($H5:H5)*H5</f>
        <v>1</v>
      </c>
      <c r="I10" s="26">
        <f>SUM($H5:I5)*I5</f>
        <v>2</v>
      </c>
      <c r="J10" s="26">
        <f>SUM($H5:J5)*J5</f>
        <v>3</v>
      </c>
      <c r="K10" s="26">
        <f>SUM($H5:K5)*K5</f>
        <v>4</v>
      </c>
      <c r="L10" s="26">
        <f>SUM($H5:L5)*L5</f>
        <v>5</v>
      </c>
      <c r="M10" s="26">
        <f>SUM($H5:M5)*M5</f>
        <v>6</v>
      </c>
      <c r="N10" s="26">
        <f>SUM($H5:N5)*N5</f>
        <v>7</v>
      </c>
      <c r="O10" s="26">
        <f>SUM($H5:O5)*O5</f>
        <v>8</v>
      </c>
      <c r="P10" s="26">
        <f>SUM($H5:P5)*P5</f>
        <v>9</v>
      </c>
      <c r="Q10" s="26">
        <f>SUM($H5:Q5)*Q5</f>
        <v>10</v>
      </c>
      <c r="R10" s="26">
        <f>SUM($H5:R5)*R5</f>
        <v>11</v>
      </c>
      <c r="S10" s="26">
        <f>SUM($H5:S5)*S5</f>
        <v>12</v>
      </c>
      <c r="T10" s="26">
        <f>SUM($H5:T5)*T5</f>
        <v>13</v>
      </c>
      <c r="U10" s="26">
        <f>SUM($H5:U5)*U5</f>
        <v>14</v>
      </c>
      <c r="V10" s="26">
        <f>SUM($H5:V5)*V5</f>
        <v>15</v>
      </c>
      <c r="W10" s="26">
        <f>SUM($H5:W5)*W5</f>
        <v>16</v>
      </c>
      <c r="X10" s="26">
        <f>SUM($H5:X5)*X5</f>
        <v>17</v>
      </c>
      <c r="Y10" s="26">
        <f>SUM($H5:Y5)*Y5</f>
        <v>18</v>
      </c>
      <c r="Z10" s="26">
        <f>SUM($H5:Z5)*Z5</f>
        <v>19</v>
      </c>
    </row>
    <row r="11" spans="1:27" ht="0" hidden="1" customHeight="1" x14ac:dyDescent="0.2"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7" ht="14.25" x14ac:dyDescent="0.2">
      <c r="B12" s="8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7" ht="15" x14ac:dyDescent="0.25">
      <c r="A13" s="21" t="s">
        <v>36</v>
      </c>
      <c r="B13" s="8"/>
      <c r="C13" s="14" t="s">
        <v>65</v>
      </c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7" ht="14.25" x14ac:dyDescent="0.2">
      <c r="A14" s="29" t="s">
        <v>84</v>
      </c>
      <c r="B14" s="8" t="s">
        <v>31</v>
      </c>
      <c r="C14" s="27">
        <f>Inputs!C8</f>
        <v>40178</v>
      </c>
      <c r="G14" s="40" t="s">
        <v>81</v>
      </c>
      <c r="H14" s="42">
        <f t="shared" ref="H14:Z14" si="5">IF(H4&lt;=$C$14,1,0)</f>
        <v>1</v>
      </c>
      <c r="I14" s="42">
        <f t="shared" si="5"/>
        <v>1</v>
      </c>
      <c r="J14" s="42">
        <f t="shared" si="5"/>
        <v>1</v>
      </c>
      <c r="K14" s="42">
        <f t="shared" si="5"/>
        <v>1</v>
      </c>
      <c r="L14" s="42">
        <f t="shared" si="5"/>
        <v>1</v>
      </c>
      <c r="M14" s="42">
        <f t="shared" si="5"/>
        <v>1</v>
      </c>
      <c r="N14" s="42">
        <f t="shared" si="5"/>
        <v>1</v>
      </c>
      <c r="O14" s="42">
        <f t="shared" si="5"/>
        <v>1</v>
      </c>
      <c r="P14" s="42">
        <f t="shared" si="5"/>
        <v>0</v>
      </c>
      <c r="Q14" s="42">
        <f t="shared" si="5"/>
        <v>0</v>
      </c>
      <c r="R14" s="42">
        <f t="shared" si="5"/>
        <v>0</v>
      </c>
      <c r="S14" s="42">
        <f t="shared" si="5"/>
        <v>0</v>
      </c>
      <c r="T14" s="42">
        <f t="shared" si="5"/>
        <v>0</v>
      </c>
      <c r="U14" s="42">
        <f t="shared" si="5"/>
        <v>0</v>
      </c>
      <c r="V14" s="42">
        <f t="shared" si="5"/>
        <v>0</v>
      </c>
      <c r="W14" s="42">
        <f t="shared" si="5"/>
        <v>0</v>
      </c>
      <c r="X14" s="42">
        <f t="shared" si="5"/>
        <v>0</v>
      </c>
      <c r="Y14" s="42">
        <f t="shared" si="5"/>
        <v>0</v>
      </c>
      <c r="Z14" s="42">
        <f t="shared" si="5"/>
        <v>0</v>
      </c>
    </row>
    <row r="15" spans="1:27" ht="14.25" x14ac:dyDescent="0.2">
      <c r="A15" s="29" t="s">
        <v>86</v>
      </c>
      <c r="B15" s="8" t="s">
        <v>50</v>
      </c>
      <c r="G15" s="26">
        <f>MAX(H15:Z15)</f>
        <v>8</v>
      </c>
      <c r="H15" s="26">
        <f>SUM($H14:H14)*H14</f>
        <v>1</v>
      </c>
      <c r="I15" s="26">
        <f>SUM($H14:I14)*I14</f>
        <v>2</v>
      </c>
      <c r="J15" s="26">
        <f>SUM($H14:J14)*J14</f>
        <v>3</v>
      </c>
      <c r="K15" s="26">
        <f>SUM($H14:K14)*K14</f>
        <v>4</v>
      </c>
      <c r="L15" s="26">
        <f>SUM($H14:L14)*L14</f>
        <v>5</v>
      </c>
      <c r="M15" s="26">
        <f>SUM($H14:M14)*M14</f>
        <v>6</v>
      </c>
      <c r="N15" s="26">
        <f>SUM($H14:N14)*N14</f>
        <v>7</v>
      </c>
      <c r="O15" s="26">
        <f>SUM($H14:O14)*O14</f>
        <v>8</v>
      </c>
      <c r="P15" s="26">
        <f>SUM($H14:P14)*P14</f>
        <v>0</v>
      </c>
      <c r="Q15" s="26">
        <f>SUM($H14:Q14)*Q14</f>
        <v>0</v>
      </c>
      <c r="R15" s="26">
        <f>SUM($H14:R14)*R14</f>
        <v>0</v>
      </c>
      <c r="S15" s="26">
        <f>SUM($H14:S14)*S14</f>
        <v>0</v>
      </c>
      <c r="T15" s="26">
        <f>SUM($H14:T14)*T14</f>
        <v>0</v>
      </c>
      <c r="U15" s="26">
        <f>SUM($H14:U14)*U14</f>
        <v>0</v>
      </c>
      <c r="V15" s="26">
        <f>SUM($H14:V14)*V14</f>
        <v>0</v>
      </c>
      <c r="W15" s="26">
        <f>SUM($H14:W14)*W14</f>
        <v>0</v>
      </c>
      <c r="X15" s="26">
        <f>SUM($H14:X14)*X14</f>
        <v>0</v>
      </c>
      <c r="Y15" s="26">
        <f>SUM($H14:Y14)*Y14</f>
        <v>0</v>
      </c>
      <c r="Z15" s="26">
        <f>SUM($H14:Z14)*Z14</f>
        <v>0</v>
      </c>
    </row>
    <row r="16" spans="1:27" ht="14.25" x14ac:dyDescent="0.2">
      <c r="B16" s="8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7" ht="18" x14ac:dyDescent="0.25">
      <c r="A17" s="6" t="s">
        <v>63</v>
      </c>
    </row>
    <row r="18" spans="1:27" ht="15" x14ac:dyDescent="0.25">
      <c r="A18" s="21" t="s">
        <v>88</v>
      </c>
      <c r="B18" s="8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7" ht="14.25" x14ac:dyDescent="0.2">
      <c r="A19" s="29" t="s">
        <v>59</v>
      </c>
      <c r="B19" s="8" t="s">
        <v>32</v>
      </c>
      <c r="G19" s="37"/>
      <c r="H19" s="37">
        <f>G21</f>
        <v>22.5</v>
      </c>
      <c r="I19" s="37">
        <f t="shared" ref="I19:Z19" si="6">H21</f>
        <v>19.6875</v>
      </c>
      <c r="J19" s="37">
        <f t="shared" si="6"/>
        <v>16.875</v>
      </c>
      <c r="K19" s="37">
        <f t="shared" si="6"/>
        <v>14.0625</v>
      </c>
      <c r="L19" s="37">
        <f t="shared" si="6"/>
        <v>11.25</v>
      </c>
      <c r="M19" s="37">
        <f t="shared" si="6"/>
        <v>8.4375</v>
      </c>
      <c r="N19" s="37">
        <f t="shared" si="6"/>
        <v>5.625</v>
      </c>
      <c r="O19" s="37">
        <f t="shared" si="6"/>
        <v>2.8125</v>
      </c>
      <c r="P19" s="37">
        <f t="shared" si="6"/>
        <v>0</v>
      </c>
      <c r="Q19" s="37">
        <f t="shared" si="6"/>
        <v>0</v>
      </c>
      <c r="R19" s="37">
        <f t="shared" si="6"/>
        <v>0</v>
      </c>
      <c r="S19" s="37">
        <f t="shared" si="6"/>
        <v>0</v>
      </c>
      <c r="T19" s="37">
        <f t="shared" si="6"/>
        <v>0</v>
      </c>
      <c r="U19" s="37">
        <f t="shared" si="6"/>
        <v>0</v>
      </c>
      <c r="V19" s="37">
        <f t="shared" si="6"/>
        <v>0</v>
      </c>
      <c r="W19" s="37">
        <f t="shared" si="6"/>
        <v>0</v>
      </c>
      <c r="X19" s="37">
        <f t="shared" si="6"/>
        <v>0</v>
      </c>
      <c r="Y19" s="37">
        <f t="shared" si="6"/>
        <v>0</v>
      </c>
      <c r="Z19" s="37">
        <f t="shared" si="6"/>
        <v>0</v>
      </c>
    </row>
    <row r="20" spans="1:27" ht="14.25" x14ac:dyDescent="0.2">
      <c r="A20" s="29" t="s">
        <v>40</v>
      </c>
      <c r="B20" s="8" t="s">
        <v>32</v>
      </c>
      <c r="G20" s="48">
        <f>SUM(H20:Z20)</f>
        <v>-22.5</v>
      </c>
      <c r="H20" s="37">
        <f t="shared" ref="H20:Z20" si="7">-$G$21/$G$15*H14</f>
        <v>-2.8125</v>
      </c>
      <c r="I20" s="37">
        <f t="shared" si="7"/>
        <v>-2.8125</v>
      </c>
      <c r="J20" s="37">
        <f t="shared" si="7"/>
        <v>-2.8125</v>
      </c>
      <c r="K20" s="37">
        <f t="shared" si="7"/>
        <v>-2.8125</v>
      </c>
      <c r="L20" s="37">
        <f t="shared" si="7"/>
        <v>-2.8125</v>
      </c>
      <c r="M20" s="37">
        <f t="shared" si="7"/>
        <v>-2.8125</v>
      </c>
      <c r="N20" s="37">
        <f t="shared" si="7"/>
        <v>-2.8125</v>
      </c>
      <c r="O20" s="37">
        <f t="shared" si="7"/>
        <v>-2.8125</v>
      </c>
      <c r="P20" s="37">
        <f t="shared" si="7"/>
        <v>0</v>
      </c>
      <c r="Q20" s="37">
        <f t="shared" si="7"/>
        <v>0</v>
      </c>
      <c r="R20" s="37">
        <f t="shared" si="7"/>
        <v>0</v>
      </c>
      <c r="S20" s="37">
        <f t="shared" si="7"/>
        <v>0</v>
      </c>
      <c r="T20" s="37">
        <f t="shared" si="7"/>
        <v>0</v>
      </c>
      <c r="U20" s="37">
        <f t="shared" si="7"/>
        <v>0</v>
      </c>
      <c r="V20" s="37">
        <f t="shared" si="7"/>
        <v>0</v>
      </c>
      <c r="W20" s="37">
        <f t="shared" si="7"/>
        <v>0</v>
      </c>
      <c r="X20" s="37">
        <f t="shared" si="7"/>
        <v>0</v>
      </c>
      <c r="Y20" s="37">
        <f t="shared" si="7"/>
        <v>0</v>
      </c>
      <c r="Z20" s="37">
        <f t="shared" si="7"/>
        <v>0</v>
      </c>
    </row>
    <row r="21" spans="1:27" ht="15" thickBot="1" x14ac:dyDescent="0.25">
      <c r="A21" s="29" t="s">
        <v>60</v>
      </c>
      <c r="B21" s="8" t="s">
        <v>32</v>
      </c>
      <c r="G21" s="43">
        <f>Inputs!C6</f>
        <v>22.5</v>
      </c>
      <c r="H21" s="51">
        <f t="shared" ref="H21:Z21" si="8">SUM(H19:H20)</f>
        <v>19.6875</v>
      </c>
      <c r="I21" s="51">
        <f t="shared" si="8"/>
        <v>16.875</v>
      </c>
      <c r="J21" s="51">
        <f t="shared" si="8"/>
        <v>14.0625</v>
      </c>
      <c r="K21" s="51">
        <f t="shared" si="8"/>
        <v>11.25</v>
      </c>
      <c r="L21" s="51">
        <f t="shared" si="8"/>
        <v>8.4375</v>
      </c>
      <c r="M21" s="51">
        <f t="shared" si="8"/>
        <v>5.625</v>
      </c>
      <c r="N21" s="51">
        <f t="shared" si="8"/>
        <v>2.8125</v>
      </c>
      <c r="O21" s="51">
        <f t="shared" si="8"/>
        <v>0</v>
      </c>
      <c r="P21" s="51">
        <f t="shared" si="8"/>
        <v>0</v>
      </c>
      <c r="Q21" s="51">
        <f t="shared" si="8"/>
        <v>0</v>
      </c>
      <c r="R21" s="51">
        <f t="shared" si="8"/>
        <v>0</v>
      </c>
      <c r="S21" s="51">
        <f t="shared" si="8"/>
        <v>0</v>
      </c>
      <c r="T21" s="51">
        <f t="shared" si="8"/>
        <v>0</v>
      </c>
      <c r="U21" s="51">
        <f t="shared" si="8"/>
        <v>0</v>
      </c>
      <c r="V21" s="51">
        <f t="shared" si="8"/>
        <v>0</v>
      </c>
      <c r="W21" s="51">
        <f t="shared" si="8"/>
        <v>0</v>
      </c>
      <c r="X21" s="51">
        <f t="shared" si="8"/>
        <v>0</v>
      </c>
      <c r="Y21" s="51">
        <f t="shared" si="8"/>
        <v>0</v>
      </c>
      <c r="Z21" s="51">
        <f t="shared" si="8"/>
        <v>0</v>
      </c>
    </row>
    <row r="22" spans="1:27" ht="15" thickTop="1" x14ac:dyDescent="0.2">
      <c r="B22" s="8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7" ht="15" x14ac:dyDescent="0.25">
      <c r="A23" s="21" t="s">
        <v>90</v>
      </c>
      <c r="B23" s="8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7" ht="14.25" x14ac:dyDescent="0.2">
      <c r="A24" s="29" t="s">
        <v>67</v>
      </c>
      <c r="B24" s="8" t="s">
        <v>34</v>
      </c>
      <c r="C24" s="25">
        <f ca="1">Inputs!D17</f>
        <v>0.05</v>
      </c>
      <c r="G24" s="37"/>
      <c r="H24" s="36">
        <f t="shared" ref="H24:Z24" ca="1" si="9">$C$24*H14</f>
        <v>0.05</v>
      </c>
      <c r="I24" s="36">
        <f t="shared" ca="1" si="9"/>
        <v>0.05</v>
      </c>
      <c r="J24" s="36">
        <f t="shared" ca="1" si="9"/>
        <v>0.05</v>
      </c>
      <c r="K24" s="36">
        <f t="shared" ca="1" si="9"/>
        <v>0.05</v>
      </c>
      <c r="L24" s="36">
        <f t="shared" ca="1" si="9"/>
        <v>0.05</v>
      </c>
      <c r="M24" s="36">
        <f t="shared" ca="1" si="9"/>
        <v>0.05</v>
      </c>
      <c r="N24" s="36">
        <f t="shared" ca="1" si="9"/>
        <v>0.05</v>
      </c>
      <c r="O24" s="36">
        <f t="shared" ca="1" si="9"/>
        <v>0.05</v>
      </c>
      <c r="P24" s="36">
        <f t="shared" ca="1" si="9"/>
        <v>0</v>
      </c>
      <c r="Q24" s="36">
        <f t="shared" ca="1" si="9"/>
        <v>0</v>
      </c>
      <c r="R24" s="36">
        <f t="shared" ca="1" si="9"/>
        <v>0</v>
      </c>
      <c r="S24" s="36">
        <f t="shared" ca="1" si="9"/>
        <v>0</v>
      </c>
      <c r="T24" s="36">
        <f t="shared" ca="1" si="9"/>
        <v>0</v>
      </c>
      <c r="U24" s="36">
        <f t="shared" ca="1" si="9"/>
        <v>0</v>
      </c>
      <c r="V24" s="36">
        <f t="shared" ca="1" si="9"/>
        <v>0</v>
      </c>
      <c r="W24" s="36">
        <f t="shared" ca="1" si="9"/>
        <v>0</v>
      </c>
      <c r="X24" s="36">
        <f t="shared" ca="1" si="9"/>
        <v>0</v>
      </c>
      <c r="Y24" s="36">
        <f t="shared" ca="1" si="9"/>
        <v>0</v>
      </c>
      <c r="Z24" s="36">
        <f t="shared" ca="1" si="9"/>
        <v>0</v>
      </c>
    </row>
    <row r="25" spans="1:27" ht="14.25" x14ac:dyDescent="0.2">
      <c r="A25" s="29" t="s">
        <v>67</v>
      </c>
      <c r="B25" s="8" t="s">
        <v>66</v>
      </c>
      <c r="G25" s="37"/>
      <c r="H25" s="36">
        <f t="shared" ref="H25:Z25" ca="1" si="10">(1+H24)^(H9/Days_in_Yr)-1</f>
        <v>1.2238406961043724E-2</v>
      </c>
      <c r="I25" s="36">
        <f t="shared" ca="1" si="10"/>
        <v>1.2238406961043724E-2</v>
      </c>
      <c r="J25" s="36">
        <f t="shared" ca="1" si="10"/>
        <v>1.2373723615952237E-2</v>
      </c>
      <c r="K25" s="36">
        <f t="shared" ca="1" si="10"/>
        <v>1.2373723615952237E-2</v>
      </c>
      <c r="L25" s="36">
        <f t="shared" ca="1" si="10"/>
        <v>1.2103108392931272E-2</v>
      </c>
      <c r="M25" s="36">
        <f t="shared" ca="1" si="10"/>
        <v>1.2238406961043724E-2</v>
      </c>
      <c r="N25" s="36">
        <f t="shared" ca="1" si="10"/>
        <v>1.2373723615952237E-2</v>
      </c>
      <c r="O25" s="36">
        <f t="shared" ca="1" si="10"/>
        <v>1.2373723615952237E-2</v>
      </c>
      <c r="P25" s="36">
        <f t="shared" ca="1" si="10"/>
        <v>0</v>
      </c>
      <c r="Q25" s="36">
        <f t="shared" ca="1" si="10"/>
        <v>0</v>
      </c>
      <c r="R25" s="36">
        <f t="shared" ca="1" si="10"/>
        <v>0</v>
      </c>
      <c r="S25" s="36">
        <f t="shared" ca="1" si="10"/>
        <v>0</v>
      </c>
      <c r="T25" s="36">
        <f t="shared" ca="1" si="10"/>
        <v>0</v>
      </c>
      <c r="U25" s="36">
        <f t="shared" ca="1" si="10"/>
        <v>0</v>
      </c>
      <c r="V25" s="36">
        <f t="shared" ca="1" si="10"/>
        <v>0</v>
      </c>
      <c r="W25" s="36">
        <f t="shared" ca="1" si="10"/>
        <v>0</v>
      </c>
      <c r="X25" s="36">
        <f t="shared" ca="1" si="10"/>
        <v>0</v>
      </c>
      <c r="Y25" s="36">
        <f t="shared" ca="1" si="10"/>
        <v>0</v>
      </c>
      <c r="Z25" s="36">
        <f t="shared" ca="1" si="10"/>
        <v>0</v>
      </c>
    </row>
    <row r="26" spans="1:27" ht="14.25" x14ac:dyDescent="0.2">
      <c r="A26" s="29" t="s">
        <v>61</v>
      </c>
      <c r="B26" s="8" t="s">
        <v>32</v>
      </c>
      <c r="G26" s="48">
        <f ca="1">SUM(H26:Z26)</f>
        <v>1.2429446892014349</v>
      </c>
      <c r="H26" s="37">
        <f t="shared" ref="H26:Z26" ca="1" si="11">H19*H25</f>
        <v>0.27536415662348379</v>
      </c>
      <c r="I26" s="37">
        <f t="shared" ca="1" si="11"/>
        <v>0.24094363704554833</v>
      </c>
      <c r="J26" s="37">
        <f t="shared" ca="1" si="11"/>
        <v>0.208806586019194</v>
      </c>
      <c r="K26" s="37">
        <f t="shared" ca="1" si="11"/>
        <v>0.17400548834932833</v>
      </c>
      <c r="L26" s="37">
        <f t="shared" ca="1" si="11"/>
        <v>0.13615996942047681</v>
      </c>
      <c r="M26" s="37">
        <f t="shared" ca="1" si="11"/>
        <v>0.10326155873380642</v>
      </c>
      <c r="N26" s="37">
        <f t="shared" ca="1" si="11"/>
        <v>6.9602195339731332E-2</v>
      </c>
      <c r="O26" s="37">
        <f t="shared" ca="1" si="11"/>
        <v>3.4801097669865666E-2</v>
      </c>
      <c r="P26" s="37">
        <f t="shared" ca="1" si="11"/>
        <v>0</v>
      </c>
      <c r="Q26" s="37">
        <f t="shared" ca="1" si="11"/>
        <v>0</v>
      </c>
      <c r="R26" s="37">
        <f t="shared" ca="1" si="11"/>
        <v>0</v>
      </c>
      <c r="S26" s="37">
        <f t="shared" ca="1" si="11"/>
        <v>0</v>
      </c>
      <c r="T26" s="37">
        <f t="shared" ca="1" si="11"/>
        <v>0</v>
      </c>
      <c r="U26" s="37">
        <f t="shared" ca="1" si="11"/>
        <v>0</v>
      </c>
      <c r="V26" s="37">
        <f t="shared" ca="1" si="11"/>
        <v>0</v>
      </c>
      <c r="W26" s="37">
        <f t="shared" ca="1" si="11"/>
        <v>0</v>
      </c>
      <c r="X26" s="37">
        <f t="shared" ca="1" si="11"/>
        <v>0</v>
      </c>
      <c r="Y26" s="37">
        <f t="shared" ca="1" si="11"/>
        <v>0</v>
      </c>
      <c r="Z26" s="37">
        <f t="shared" ca="1" si="11"/>
        <v>0</v>
      </c>
    </row>
    <row r="27" spans="1:27" ht="14.25" x14ac:dyDescent="0.2">
      <c r="B27" s="8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7" ht="15" x14ac:dyDescent="0.25">
      <c r="A28" s="21" t="s">
        <v>91</v>
      </c>
      <c r="B28" s="8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7" ht="14.25" x14ac:dyDescent="0.2">
      <c r="A29" s="29" t="s">
        <v>68</v>
      </c>
      <c r="B29" s="8" t="s">
        <v>32</v>
      </c>
      <c r="C29" s="14" t="s">
        <v>89</v>
      </c>
      <c r="G29" s="48">
        <f ca="1">SUM(H29:Z29)</f>
        <v>23.742944689201433</v>
      </c>
      <c r="H29" s="37">
        <f ca="1">-H20+H26</f>
        <v>3.0878641566234837</v>
      </c>
      <c r="I29" s="37">
        <f t="shared" ref="I29:Z29" ca="1" si="12">-I20+I26</f>
        <v>3.0534436370455484</v>
      </c>
      <c r="J29" s="37">
        <f t="shared" ca="1" si="12"/>
        <v>3.0213065860191941</v>
      </c>
      <c r="K29" s="37">
        <f t="shared" ca="1" si="12"/>
        <v>2.9865054883493283</v>
      </c>
      <c r="L29" s="37">
        <f t="shared" ca="1" si="12"/>
        <v>2.9486599694204769</v>
      </c>
      <c r="M29" s="37">
        <f t="shared" ca="1" si="12"/>
        <v>2.9157615587338066</v>
      </c>
      <c r="N29" s="37">
        <f t="shared" ca="1" si="12"/>
        <v>2.8821021953397312</v>
      </c>
      <c r="O29" s="37">
        <f t="shared" ca="1" si="12"/>
        <v>2.8473010976698658</v>
      </c>
      <c r="P29" s="37">
        <f t="shared" ca="1" si="12"/>
        <v>0</v>
      </c>
      <c r="Q29" s="37">
        <f t="shared" ca="1" si="12"/>
        <v>0</v>
      </c>
      <c r="R29" s="37">
        <f t="shared" ca="1" si="12"/>
        <v>0</v>
      </c>
      <c r="S29" s="37">
        <f t="shared" ca="1" si="12"/>
        <v>0</v>
      </c>
      <c r="T29" s="37">
        <f t="shared" ca="1" si="12"/>
        <v>0</v>
      </c>
      <c r="U29" s="37">
        <f t="shared" ca="1" si="12"/>
        <v>0</v>
      </c>
      <c r="V29" s="37">
        <f t="shared" ca="1" si="12"/>
        <v>0</v>
      </c>
      <c r="W29" s="37">
        <f t="shared" ca="1" si="12"/>
        <v>0</v>
      </c>
      <c r="X29" s="37">
        <f t="shared" ca="1" si="12"/>
        <v>0</v>
      </c>
      <c r="Y29" s="37">
        <f t="shared" ca="1" si="12"/>
        <v>0</v>
      </c>
      <c r="Z29" s="37">
        <f t="shared" ca="1" si="12"/>
        <v>0</v>
      </c>
      <c r="AA29" s="34"/>
    </row>
    <row r="30" spans="1:27" ht="14.25" x14ac:dyDescent="0.2">
      <c r="A30" s="29" t="s">
        <v>41</v>
      </c>
      <c r="B30" s="8" t="s">
        <v>32</v>
      </c>
      <c r="C30" s="46">
        <f>Inputs!C20</f>
        <v>2</v>
      </c>
      <c r="G30" s="37"/>
      <c r="H30" s="37">
        <f t="shared" ref="H30:Z30" ca="1" si="13">SUM(OFFSET(I29,0,0,1,$C$30))*H14</f>
        <v>6.0747502230647425</v>
      </c>
      <c r="I30" s="37">
        <f t="shared" ca="1" si="13"/>
        <v>6.0078120743685224</v>
      </c>
      <c r="J30" s="37">
        <f t="shared" ca="1" si="13"/>
        <v>5.9351654577698056</v>
      </c>
      <c r="K30" s="37">
        <f t="shared" ca="1" si="13"/>
        <v>5.8644215281542831</v>
      </c>
      <c r="L30" s="37">
        <f t="shared" ca="1" si="13"/>
        <v>5.7978637540735374</v>
      </c>
      <c r="M30" s="37">
        <f t="shared" ca="1" si="13"/>
        <v>5.7294032930095966</v>
      </c>
      <c r="N30" s="37">
        <f t="shared" ca="1" si="13"/>
        <v>2.8473010976698658</v>
      </c>
      <c r="O30" s="37">
        <f t="shared" ca="1" si="13"/>
        <v>0</v>
      </c>
      <c r="P30" s="37">
        <f t="shared" ca="1" si="13"/>
        <v>0</v>
      </c>
      <c r="Q30" s="37">
        <f t="shared" ca="1" si="13"/>
        <v>0</v>
      </c>
      <c r="R30" s="37">
        <f t="shared" ca="1" si="13"/>
        <v>0</v>
      </c>
      <c r="S30" s="37">
        <f t="shared" ca="1" si="13"/>
        <v>0</v>
      </c>
      <c r="T30" s="37">
        <f t="shared" ca="1" si="13"/>
        <v>0</v>
      </c>
      <c r="U30" s="37">
        <f t="shared" ca="1" si="13"/>
        <v>0</v>
      </c>
      <c r="V30" s="37">
        <f t="shared" ca="1" si="13"/>
        <v>0</v>
      </c>
      <c r="W30" s="37">
        <f t="shared" ca="1" si="13"/>
        <v>0</v>
      </c>
      <c r="X30" s="37">
        <f t="shared" ca="1" si="13"/>
        <v>0</v>
      </c>
      <c r="Y30" s="37">
        <f t="shared" ca="1" si="13"/>
        <v>0</v>
      </c>
      <c r="Z30" s="37">
        <f t="shared" ca="1" si="13"/>
        <v>0</v>
      </c>
    </row>
    <row r="31" spans="1:27" ht="14.25" x14ac:dyDescent="0.2">
      <c r="B31" s="8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7" ht="15" x14ac:dyDescent="0.25">
      <c r="A32" s="21" t="s">
        <v>96</v>
      </c>
      <c r="B32" s="8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ht="14.25" x14ac:dyDescent="0.2">
      <c r="A33" s="29" t="s">
        <v>97</v>
      </c>
      <c r="B33" s="8" t="s">
        <v>31</v>
      </c>
      <c r="C33" s="24">
        <f>Inputs!C23</f>
        <v>5</v>
      </c>
      <c r="G33" s="37"/>
      <c r="H33" s="42">
        <f>IF(AND(H10&lt;=$C$33,H10&gt;0),1,0)</f>
        <v>1</v>
      </c>
      <c r="I33" s="42">
        <f t="shared" ref="I33:Z33" si="14">IF(AND(I10&lt;=$C$33,I10&gt;0),1,0)</f>
        <v>1</v>
      </c>
      <c r="J33" s="42">
        <f t="shared" si="14"/>
        <v>1</v>
      </c>
      <c r="K33" s="42">
        <f t="shared" si="14"/>
        <v>1</v>
      </c>
      <c r="L33" s="42">
        <f t="shared" si="14"/>
        <v>1</v>
      </c>
      <c r="M33" s="42">
        <f t="shared" si="14"/>
        <v>0</v>
      </c>
      <c r="N33" s="42">
        <f t="shared" si="14"/>
        <v>0</v>
      </c>
      <c r="O33" s="42">
        <f t="shared" si="14"/>
        <v>0</v>
      </c>
      <c r="P33" s="42">
        <f t="shared" si="14"/>
        <v>0</v>
      </c>
      <c r="Q33" s="42">
        <f t="shared" si="14"/>
        <v>0</v>
      </c>
      <c r="R33" s="42">
        <f t="shared" si="14"/>
        <v>0</v>
      </c>
      <c r="S33" s="42">
        <f t="shared" si="14"/>
        <v>0</v>
      </c>
      <c r="T33" s="42">
        <f t="shared" si="14"/>
        <v>0</v>
      </c>
      <c r="U33" s="42">
        <f t="shared" si="14"/>
        <v>0</v>
      </c>
      <c r="V33" s="42">
        <f t="shared" si="14"/>
        <v>0</v>
      </c>
      <c r="W33" s="42">
        <f t="shared" si="14"/>
        <v>0</v>
      </c>
      <c r="X33" s="42">
        <f t="shared" si="14"/>
        <v>0</v>
      </c>
      <c r="Y33" s="42">
        <f t="shared" si="14"/>
        <v>0</v>
      </c>
      <c r="Z33" s="42">
        <f t="shared" si="14"/>
        <v>0</v>
      </c>
    </row>
    <row r="34" spans="1:26" ht="14.25" x14ac:dyDescent="0.2">
      <c r="A34" s="29" t="s">
        <v>94</v>
      </c>
      <c r="B34" s="8" t="s">
        <v>32</v>
      </c>
      <c r="C34" s="50">
        <f>Inputs!C24</f>
        <v>2.5</v>
      </c>
      <c r="G34" s="48">
        <f>SUM(H34:Z34)</f>
        <v>12.5</v>
      </c>
      <c r="H34" s="37">
        <f>H33*$C$34</f>
        <v>2.5</v>
      </c>
      <c r="I34" s="37">
        <f t="shared" ref="I34:Z34" si="15">I33*$C$34</f>
        <v>2.5</v>
      </c>
      <c r="J34" s="37">
        <f t="shared" si="15"/>
        <v>2.5</v>
      </c>
      <c r="K34" s="37">
        <f t="shared" si="15"/>
        <v>2.5</v>
      </c>
      <c r="L34" s="37">
        <f t="shared" si="15"/>
        <v>2.5</v>
      </c>
      <c r="M34" s="37">
        <f t="shared" si="15"/>
        <v>0</v>
      </c>
      <c r="N34" s="37">
        <f t="shared" si="15"/>
        <v>0</v>
      </c>
      <c r="O34" s="37">
        <f t="shared" si="15"/>
        <v>0</v>
      </c>
      <c r="P34" s="37">
        <f t="shared" si="15"/>
        <v>0</v>
      </c>
      <c r="Q34" s="37">
        <f t="shared" si="15"/>
        <v>0</v>
      </c>
      <c r="R34" s="37">
        <f t="shared" si="15"/>
        <v>0</v>
      </c>
      <c r="S34" s="37">
        <f t="shared" si="15"/>
        <v>0</v>
      </c>
      <c r="T34" s="37">
        <f t="shared" si="15"/>
        <v>0</v>
      </c>
      <c r="U34" s="37">
        <f t="shared" si="15"/>
        <v>0</v>
      </c>
      <c r="V34" s="37">
        <f t="shared" si="15"/>
        <v>0</v>
      </c>
      <c r="W34" s="37">
        <f t="shared" si="15"/>
        <v>0</v>
      </c>
      <c r="X34" s="37">
        <f t="shared" si="15"/>
        <v>0</v>
      </c>
      <c r="Y34" s="37">
        <f t="shared" si="15"/>
        <v>0</v>
      </c>
      <c r="Z34" s="37">
        <f t="shared" si="15"/>
        <v>0</v>
      </c>
    </row>
    <row r="35" spans="1:26" ht="14.25" x14ac:dyDescent="0.2">
      <c r="B35" s="8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ht="15" x14ac:dyDescent="0.25">
      <c r="A36" s="21" t="s">
        <v>45</v>
      </c>
      <c r="B36" s="8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ht="14.25" x14ac:dyDescent="0.2">
      <c r="A37" s="29" t="s">
        <v>70</v>
      </c>
      <c r="B37" s="8" t="s">
        <v>50</v>
      </c>
      <c r="G37" s="37"/>
      <c r="H37" s="26">
        <f t="shared" ref="H37:Z37" si="16">MIN($C$41,H10)</f>
        <v>1</v>
      </c>
      <c r="I37" s="26">
        <f t="shared" si="16"/>
        <v>2</v>
      </c>
      <c r="J37" s="26">
        <f t="shared" si="16"/>
        <v>3</v>
      </c>
      <c r="K37" s="26">
        <f t="shared" si="16"/>
        <v>4</v>
      </c>
      <c r="L37" s="26">
        <f t="shared" si="16"/>
        <v>5</v>
      </c>
      <c r="M37" s="26">
        <f t="shared" si="16"/>
        <v>5</v>
      </c>
      <c r="N37" s="26">
        <f t="shared" si="16"/>
        <v>5</v>
      </c>
      <c r="O37" s="26">
        <f t="shared" si="16"/>
        <v>5</v>
      </c>
      <c r="P37" s="26">
        <f t="shared" si="16"/>
        <v>5</v>
      </c>
      <c r="Q37" s="26">
        <f t="shared" si="16"/>
        <v>5</v>
      </c>
      <c r="R37" s="26">
        <f t="shared" si="16"/>
        <v>5</v>
      </c>
      <c r="S37" s="26">
        <f t="shared" si="16"/>
        <v>5</v>
      </c>
      <c r="T37" s="26">
        <f t="shared" si="16"/>
        <v>5</v>
      </c>
      <c r="U37" s="26">
        <f t="shared" si="16"/>
        <v>5</v>
      </c>
      <c r="V37" s="26">
        <f t="shared" si="16"/>
        <v>5</v>
      </c>
      <c r="W37" s="26">
        <f t="shared" si="16"/>
        <v>5</v>
      </c>
      <c r="X37" s="26">
        <f t="shared" si="16"/>
        <v>5</v>
      </c>
      <c r="Y37" s="26">
        <f t="shared" si="16"/>
        <v>5</v>
      </c>
      <c r="Z37" s="26">
        <f t="shared" si="16"/>
        <v>5</v>
      </c>
    </row>
    <row r="38" spans="1:26" ht="14.25" x14ac:dyDescent="0.2">
      <c r="B38" s="8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ht="14.25" x14ac:dyDescent="0.2">
      <c r="A39" s="29" t="s">
        <v>59</v>
      </c>
      <c r="B39" s="8" t="s">
        <v>32</v>
      </c>
      <c r="G39" s="37"/>
      <c r="H39" s="37">
        <f t="shared" ref="H39" si="17">G42*H5</f>
        <v>0</v>
      </c>
      <c r="I39" s="37">
        <f t="shared" ref="I39" ca="1" si="18">H42*I5</f>
        <v>2.5</v>
      </c>
      <c r="J39" s="37">
        <f t="shared" ref="J39" ca="1" si="19">I42*J5</f>
        <v>4.5</v>
      </c>
      <c r="K39" s="37">
        <f t="shared" ref="K39" ca="1" si="20">J42*K5</f>
        <v>6</v>
      </c>
      <c r="L39" s="37">
        <f t="shared" ref="L39" ca="1" si="21">K42*L5</f>
        <v>7</v>
      </c>
      <c r="M39" s="37">
        <f t="shared" ref="M39" ca="1" si="22">L42*M5</f>
        <v>7.5</v>
      </c>
      <c r="N39" s="37">
        <f t="shared" ref="N39" ca="1" si="23">M42*N5</f>
        <v>5</v>
      </c>
      <c r="O39" s="37">
        <f t="shared" ref="O39" ca="1" si="24">N42*O5</f>
        <v>3</v>
      </c>
      <c r="P39" s="37">
        <f t="shared" ref="P39" ca="1" si="25">O42*P5</f>
        <v>1.5</v>
      </c>
      <c r="Q39" s="37">
        <f t="shared" ref="Q39" ca="1" si="26">P42*Q5</f>
        <v>0.5</v>
      </c>
      <c r="R39" s="37">
        <f t="shared" ref="R39" ca="1" si="27">Q42*R5</f>
        <v>0</v>
      </c>
      <c r="S39" s="37">
        <f t="shared" ref="S39" ca="1" si="28">R42*S5</f>
        <v>0</v>
      </c>
      <c r="T39" s="37">
        <f t="shared" ref="T39" ca="1" si="29">S42*T5</f>
        <v>0</v>
      </c>
      <c r="U39" s="37">
        <f t="shared" ref="U39" ca="1" si="30">T42*U5</f>
        <v>0</v>
      </c>
      <c r="V39" s="37">
        <f t="shared" ref="V39" ca="1" si="31">U42*V5</f>
        <v>0</v>
      </c>
      <c r="W39" s="37">
        <f t="shared" ref="W39" ca="1" si="32">V42*W5</f>
        <v>0</v>
      </c>
      <c r="X39" s="37">
        <f t="shared" ref="X39" ca="1" si="33">W42*X5</f>
        <v>0</v>
      </c>
      <c r="Y39" s="37">
        <f t="shared" ref="Y39" ca="1" si="34">X42*Y5</f>
        <v>0</v>
      </c>
      <c r="Z39" s="37">
        <f t="shared" ref="Z39" ca="1" si="35">Y42*Z5</f>
        <v>0</v>
      </c>
    </row>
    <row r="40" spans="1:26" ht="14.25" x14ac:dyDescent="0.2">
      <c r="A40" s="29" t="s">
        <v>69</v>
      </c>
      <c r="B40" s="8" t="s">
        <v>32</v>
      </c>
      <c r="C40" s="14" t="s">
        <v>89</v>
      </c>
      <c r="D40" s="14" t="s">
        <v>66</v>
      </c>
      <c r="F40" s="48">
        <f>SUM(H40:Z40)</f>
        <v>12.5</v>
      </c>
      <c r="G40" s="34"/>
      <c r="H40" s="37">
        <f>H34</f>
        <v>2.5</v>
      </c>
      <c r="I40" s="37">
        <f>I34</f>
        <v>2.5</v>
      </c>
      <c r="J40" s="37">
        <f>J34</f>
        <v>2.5</v>
      </c>
      <c r="K40" s="37">
        <f t="shared" ref="K40:Z40" si="36">K34</f>
        <v>2.5</v>
      </c>
      <c r="L40" s="37">
        <f t="shared" si="36"/>
        <v>2.5</v>
      </c>
      <c r="M40" s="37">
        <f t="shared" si="36"/>
        <v>0</v>
      </c>
      <c r="N40" s="37">
        <f t="shared" si="36"/>
        <v>0</v>
      </c>
      <c r="O40" s="37">
        <f t="shared" si="36"/>
        <v>0</v>
      </c>
      <c r="P40" s="37">
        <f t="shared" si="36"/>
        <v>0</v>
      </c>
      <c r="Q40" s="37">
        <f t="shared" si="36"/>
        <v>0</v>
      </c>
      <c r="R40" s="37">
        <f t="shared" si="36"/>
        <v>0</v>
      </c>
      <c r="S40" s="37">
        <f t="shared" si="36"/>
        <v>0</v>
      </c>
      <c r="T40" s="37">
        <f t="shared" si="36"/>
        <v>0</v>
      </c>
      <c r="U40" s="37">
        <f t="shared" si="36"/>
        <v>0</v>
      </c>
      <c r="V40" s="37">
        <f t="shared" si="36"/>
        <v>0</v>
      </c>
      <c r="W40" s="37">
        <f t="shared" si="36"/>
        <v>0</v>
      </c>
      <c r="X40" s="37">
        <f t="shared" si="36"/>
        <v>0</v>
      </c>
      <c r="Y40" s="37">
        <f t="shared" si="36"/>
        <v>0</v>
      </c>
      <c r="Z40" s="37">
        <f t="shared" si="36"/>
        <v>0</v>
      </c>
    </row>
    <row r="41" spans="1:26" ht="14.25" x14ac:dyDescent="0.2">
      <c r="A41" s="29" t="s">
        <v>45</v>
      </c>
      <c r="B41" s="8" t="s">
        <v>32</v>
      </c>
      <c r="C41" s="45">
        <f>Inputs!C27</f>
        <v>5</v>
      </c>
      <c r="D41" s="36">
        <f>1/C41</f>
        <v>0.2</v>
      </c>
      <c r="G41" s="48">
        <f ca="1">SUM(H41:Z41)</f>
        <v>-12.5</v>
      </c>
      <c r="H41" s="37">
        <f ca="1">IF(H5=0,0,-SUM(OFFSET(G40,0,0,1,-H37))*$D$41)</f>
        <v>0</v>
      </c>
      <c r="I41" s="37">
        <f t="shared" ref="I41:Z41" ca="1" si="37">IF(I5=0,0,-SUM(OFFSET(H40,0,0,1,-I37))*$D$41)</f>
        <v>-0.5</v>
      </c>
      <c r="J41" s="37">
        <f t="shared" ca="1" si="37"/>
        <v>-1</v>
      </c>
      <c r="K41" s="37">
        <f t="shared" ca="1" si="37"/>
        <v>-1.5</v>
      </c>
      <c r="L41" s="37">
        <f t="shared" ca="1" si="37"/>
        <v>-2</v>
      </c>
      <c r="M41" s="37">
        <f t="shared" ca="1" si="37"/>
        <v>-2.5</v>
      </c>
      <c r="N41" s="37">
        <f t="shared" ca="1" si="37"/>
        <v>-2</v>
      </c>
      <c r="O41" s="37">
        <f t="shared" ca="1" si="37"/>
        <v>-1.5</v>
      </c>
      <c r="P41" s="37">
        <f t="shared" ca="1" si="37"/>
        <v>-1</v>
      </c>
      <c r="Q41" s="37">
        <f t="shared" ca="1" si="37"/>
        <v>-0.5</v>
      </c>
      <c r="R41" s="37">
        <f t="shared" ca="1" si="37"/>
        <v>0</v>
      </c>
      <c r="S41" s="37">
        <f t="shared" ca="1" si="37"/>
        <v>0</v>
      </c>
      <c r="T41" s="37">
        <f t="shared" ca="1" si="37"/>
        <v>0</v>
      </c>
      <c r="U41" s="37">
        <f t="shared" ca="1" si="37"/>
        <v>0</v>
      </c>
      <c r="V41" s="37">
        <f t="shared" ca="1" si="37"/>
        <v>0</v>
      </c>
      <c r="W41" s="37">
        <f t="shared" ca="1" si="37"/>
        <v>0</v>
      </c>
      <c r="X41" s="37">
        <f t="shared" ca="1" si="37"/>
        <v>0</v>
      </c>
      <c r="Y41" s="37">
        <f t="shared" ca="1" si="37"/>
        <v>0</v>
      </c>
      <c r="Z41" s="37">
        <f t="shared" ca="1" si="37"/>
        <v>0</v>
      </c>
    </row>
    <row r="42" spans="1:26" ht="15" thickBot="1" x14ac:dyDescent="0.25">
      <c r="A42" s="29" t="s">
        <v>60</v>
      </c>
      <c r="B42" s="8" t="s">
        <v>32</v>
      </c>
      <c r="G42" s="39"/>
      <c r="H42" s="51">
        <f ca="1">SUM(H39:H41)</f>
        <v>2.5</v>
      </c>
      <c r="I42" s="51">
        <f t="shared" ref="I42:Z42" ca="1" si="38">SUM(I39:I41)</f>
        <v>4.5</v>
      </c>
      <c r="J42" s="51">
        <f t="shared" ca="1" si="38"/>
        <v>6</v>
      </c>
      <c r="K42" s="51">
        <f t="shared" ca="1" si="38"/>
        <v>7</v>
      </c>
      <c r="L42" s="51">
        <f t="shared" ca="1" si="38"/>
        <v>7.5</v>
      </c>
      <c r="M42" s="51">
        <f t="shared" ca="1" si="38"/>
        <v>5</v>
      </c>
      <c r="N42" s="51">
        <f t="shared" ca="1" si="38"/>
        <v>3</v>
      </c>
      <c r="O42" s="51">
        <f t="shared" ca="1" si="38"/>
        <v>1.5</v>
      </c>
      <c r="P42" s="51">
        <f t="shared" ca="1" si="38"/>
        <v>0.5</v>
      </c>
      <c r="Q42" s="51">
        <f t="shared" ca="1" si="38"/>
        <v>0</v>
      </c>
      <c r="R42" s="51">
        <f t="shared" ca="1" si="38"/>
        <v>0</v>
      </c>
      <c r="S42" s="51">
        <f t="shared" ca="1" si="38"/>
        <v>0</v>
      </c>
      <c r="T42" s="51">
        <f t="shared" ca="1" si="38"/>
        <v>0</v>
      </c>
      <c r="U42" s="51">
        <f t="shared" ca="1" si="38"/>
        <v>0</v>
      </c>
      <c r="V42" s="51">
        <f t="shared" ca="1" si="38"/>
        <v>0</v>
      </c>
      <c r="W42" s="51">
        <f t="shared" ca="1" si="38"/>
        <v>0</v>
      </c>
      <c r="X42" s="51">
        <f t="shared" ca="1" si="38"/>
        <v>0</v>
      </c>
      <c r="Y42" s="51">
        <f t="shared" ca="1" si="38"/>
        <v>0</v>
      </c>
      <c r="Z42" s="51">
        <f t="shared" ca="1" si="38"/>
        <v>0</v>
      </c>
    </row>
    <row r="43" spans="1:26" ht="15.75" customHeight="1" thickTop="1" x14ac:dyDescent="0.2">
      <c r="B43" s="8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ht="15.75" customHeight="1" x14ac:dyDescent="0.2"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spans="2:26" ht="15.75" hidden="1" customHeight="1" x14ac:dyDescent="0.2"/>
    <row r="50" spans="2:26" ht="15.75" hidden="1" customHeight="1" x14ac:dyDescent="0.2"/>
    <row r="51" spans="2:26" ht="15.75" hidden="1" customHeight="1" x14ac:dyDescent="0.2"/>
    <row r="52" spans="2:26" ht="15.75" hidden="1" customHeight="1" x14ac:dyDescent="0.2"/>
    <row r="53" spans="2:26" ht="15.75" hidden="1" customHeight="1" x14ac:dyDescent="0.2">
      <c r="B53" s="8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2:26" ht="15.75" hidden="1" customHeight="1" x14ac:dyDescent="0.2">
      <c r="B54" s="8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2:26" ht="15.75" hidden="1" customHeight="1" x14ac:dyDescent="0.2">
      <c r="B55" s="8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2:26" ht="15.75" hidden="1" customHeight="1" x14ac:dyDescent="0.2">
      <c r="B56" s="8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2:26" ht="15.75" hidden="1" customHeight="1" x14ac:dyDescent="0.2">
      <c r="B57" s="8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2:26" ht="15.75" hidden="1" customHeight="1" x14ac:dyDescent="0.2">
      <c r="B58" s="8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2:26" ht="15.75" hidden="1" customHeight="1" x14ac:dyDescent="0.2">
      <c r="B59" s="8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2:26" ht="15.75" hidden="1" customHeight="1" x14ac:dyDescent="0.2">
      <c r="B60" s="8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2:26" ht="15.75" hidden="1" customHeight="1" x14ac:dyDescent="0.2">
      <c r="B61" s="8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2:26" ht="15.75" hidden="1" customHeight="1" x14ac:dyDescent="0.2">
      <c r="B62" s="8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2:26" ht="15.75" hidden="1" customHeight="1" x14ac:dyDescent="0.2">
      <c r="B63" s="8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2:26" ht="15.75" hidden="1" customHeight="1" x14ac:dyDescent="0.2">
      <c r="B64" s="8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2:26" ht="15.75" hidden="1" customHeight="1" x14ac:dyDescent="0.2">
      <c r="B65" s="8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2:26" ht="15.75" hidden="1" customHeight="1" x14ac:dyDescent="0.2">
      <c r="B66" s="8"/>
    </row>
    <row r="67" spans="2:26" ht="15.75" hidden="1" customHeight="1" x14ac:dyDescent="0.2">
      <c r="B67" s="8"/>
    </row>
    <row r="68" spans="2:26" ht="15.75" hidden="1" customHeight="1" x14ac:dyDescent="0.2"/>
    <row r="69" spans="2:26" ht="15.75" hidden="1" customHeight="1" x14ac:dyDescent="0.2"/>
    <row r="70" spans="2:26" ht="15.75" hidden="1" customHeight="1" x14ac:dyDescent="0.2"/>
    <row r="71" spans="2:26" ht="15.75" hidden="1" customHeight="1" x14ac:dyDescent="0.2"/>
    <row r="72" spans="2:26" ht="15.75" hidden="1" customHeight="1" x14ac:dyDescent="0.2"/>
    <row r="73" spans="2:26" ht="15.75" hidden="1" customHeight="1" x14ac:dyDescent="0.2"/>
    <row r="74" spans="2:26" ht="15.75" hidden="1" customHeight="1" x14ac:dyDescent="0.2"/>
    <row r="75" spans="2:26" ht="15.75" hidden="1" customHeight="1" x14ac:dyDescent="0.2"/>
    <row r="76" spans="2:26" ht="15.75" hidden="1" customHeight="1" x14ac:dyDescent="0.2"/>
    <row r="77" spans="2:26" ht="15.75" hidden="1" customHeight="1" x14ac:dyDescent="0.2"/>
    <row r="78" spans="2:26" ht="15.75" hidden="1" customHeight="1" x14ac:dyDescent="0.2"/>
    <row r="79" spans="2:26" ht="15.75" hidden="1" customHeight="1" x14ac:dyDescent="0.2"/>
    <row r="80" spans="2:26" ht="15.75" hidden="1" customHeight="1" x14ac:dyDescent="0.2"/>
    <row r="81" ht="15.75" hidden="1" customHeight="1" x14ac:dyDescent="0.2"/>
    <row r="82" ht="15.75" hidden="1" customHeight="1" x14ac:dyDescent="0.2"/>
    <row r="83" ht="15.75" hidden="1" customHeight="1" x14ac:dyDescent="0.2"/>
  </sheetData>
  <conditionalFormatting sqref="H14:Z14 H5:Z5 H33:Z33">
    <cfRule type="cellIs" dxfId="1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O32"/>
  <sheetViews>
    <sheetView showGridLines="0" showRowColHeaders="0" workbookViewId="0">
      <selection activeCell="I28" sqref="I28"/>
    </sheetView>
  </sheetViews>
  <sheetFormatPr defaultColWidth="0" defaultRowHeight="14.25" customHeight="1" zeroHeight="1" x14ac:dyDescent="0.2"/>
  <cols>
    <col min="1" max="2" width="4.625" style="33" customWidth="1"/>
    <col min="3" max="15" width="9" style="33" customWidth="1"/>
    <col min="16" max="16384" width="9" style="33" hidden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0.249977111117893"/>
  </sheetPr>
  <dimension ref="A1:Q35"/>
  <sheetViews>
    <sheetView showGridLines="0" showRowColHeaders="0" workbookViewId="0">
      <selection activeCell="N29" sqref="N29"/>
    </sheetView>
  </sheetViews>
  <sheetFormatPr defaultColWidth="0" defaultRowHeight="14.25" customHeight="1" zeroHeight="1" x14ac:dyDescent="0.2"/>
  <cols>
    <col min="1" max="16" width="9" style="29" customWidth="1"/>
    <col min="17" max="17" width="7.625" style="29" customWidth="1"/>
    <col min="18" max="16384" width="9" style="29" hidden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ht="12.75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Title sheet</vt:lpstr>
      <vt:lpstr>SMART</vt:lpstr>
      <vt:lpstr>User guide</vt:lpstr>
      <vt:lpstr>Inputs</vt:lpstr>
      <vt:lpstr>Calculations</vt:lpstr>
      <vt:lpstr>SMART Campus</vt:lpstr>
      <vt:lpstr>Contacts</vt:lpstr>
      <vt:lpstr>Days_in_Yr</vt:lpstr>
      <vt:lpstr>Mths_in_Qtr</vt:lpstr>
      <vt:lpstr>Ops_End</vt:lpstr>
      <vt:lpstr>Ops_Start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CORAL-18</dc:creator>
  <cp:lastModifiedBy>Nicole Turner</cp:lastModifiedBy>
  <cp:lastPrinted>2014-02-28T05:28:07Z</cp:lastPrinted>
  <dcterms:created xsi:type="dcterms:W3CDTF">2014-02-20T22:46:57Z</dcterms:created>
  <dcterms:modified xsi:type="dcterms:W3CDTF">2014-12-17T03:16:35Z</dcterms:modified>
</cp:coreProperties>
</file>