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loch\OneDrive\Desktop\"/>
    </mc:Choice>
  </mc:AlternateContent>
  <xr:revisionPtr revIDLastSave="0" documentId="8_{8AF02ED9-719E-4A2F-B1BD-4DDEEE1D0930}" xr6:coauthVersionLast="47" xr6:coauthVersionMax="47" xr10:uidLastSave="{00000000-0000-0000-0000-000000000000}"/>
  <bookViews>
    <workbookView xWindow="-98" yWindow="-98" windowWidth="20715" windowHeight="13276" firstSheet="2" activeTab="4" xr2:uid="{00000000-000D-0000-FFFF-FFFF00000000}"/>
  </bookViews>
  <sheets>
    <sheet name="Crowdfunding" sheetId="1" r:id="rId1"/>
    <sheet name="Success by Main Category" sheetId="2" r:id="rId2"/>
    <sheet name="Success by Subcategory" sheetId="5" r:id="rId3"/>
    <sheet name="Success vs. Timeline" sheetId="7" r:id="rId4"/>
    <sheet name="Goal Amount vs Success Rate" sheetId="8" r:id="rId5"/>
    <sheet name="Number of Backers" sheetId="14" r:id="rId6"/>
  </sheets>
  <definedNames>
    <definedName name="_xlnm._FilterDatabase" localSheetId="0" hidden="1">Crowdfunding!$A$1:$Y$1001</definedName>
  </definedNames>
  <calcPr calcId="191029"/>
  <pivotCaches>
    <pivotCache cacheId="31" r:id="rId7"/>
  </pivotCaches>
</workbook>
</file>

<file path=xl/calcChain.xml><?xml version="1.0" encoding="utf-8"?>
<calcChain xmlns="http://schemas.openxmlformats.org/spreadsheetml/2006/main">
  <c r="K7" i="14" l="1"/>
  <c r="K6" i="14"/>
  <c r="K5" i="14"/>
  <c r="K4" i="14"/>
  <c r="K3" i="14"/>
  <c r="K2" i="14"/>
  <c r="E7" i="14"/>
  <c r="E6" i="14"/>
  <c r="E5" i="14"/>
  <c r="E4" i="14"/>
  <c r="E3" i="14"/>
  <c r="E2" i="14"/>
  <c r="C8" i="8"/>
  <c r="D13" i="8"/>
  <c r="D12" i="8"/>
  <c r="D11" i="8"/>
  <c r="D10" i="8"/>
  <c r="D9" i="8"/>
  <c r="D8" i="8"/>
  <c r="D7" i="8"/>
  <c r="D6" i="8"/>
  <c r="D5" i="8"/>
  <c r="D4" i="8"/>
  <c r="D3" i="8"/>
  <c r="C13" i="8"/>
  <c r="C12" i="8"/>
  <c r="C11" i="8"/>
  <c r="C10" i="8"/>
  <c r="C9" i="8"/>
  <c r="C7" i="8"/>
  <c r="C6" i="8"/>
  <c r="C5" i="8"/>
  <c r="C4" i="8"/>
  <c r="B13" i="8"/>
  <c r="B12" i="8"/>
  <c r="B11" i="8"/>
  <c r="B10" i="8"/>
  <c r="B9" i="8"/>
  <c r="B8" i="8"/>
  <c r="B7" i="8"/>
  <c r="B6" i="8"/>
  <c r="B5" i="8"/>
  <c r="B4" i="8"/>
  <c r="B3" i="8"/>
  <c r="C3" i="8"/>
  <c r="E3" i="8"/>
  <c r="E13" i="8"/>
  <c r="E12" i="8"/>
  <c r="E11" i="8"/>
  <c r="E10" i="8"/>
  <c r="H10" i="8" s="1"/>
  <c r="E9" i="8"/>
  <c r="E7" i="8"/>
  <c r="E6" i="8"/>
  <c r="E5" i="8"/>
  <c r="E8" i="8"/>
  <c r="E4" i="8"/>
  <c r="B2" i="8"/>
  <c r="F2" i="8" s="1"/>
  <c r="C2" i="8"/>
  <c r="G2" i="8" s="1"/>
  <c r="D2" i="8"/>
  <c r="H2" i="8" s="1"/>
  <c r="E2" i="8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10" i="1"/>
  <c r="R3" i="1"/>
  <c r="R4" i="1"/>
  <c r="R5" i="1"/>
  <c r="R6" i="1"/>
  <c r="R7" i="1"/>
  <c r="R8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5" i="2"/>
  <c r="G14" i="2"/>
  <c r="G13" i="2"/>
  <c r="G12" i="2"/>
  <c r="G11" i="2"/>
  <c r="G10" i="2"/>
  <c r="G9" i="2"/>
  <c r="G8" i="2"/>
  <c r="G7" i="2"/>
  <c r="G6" i="2"/>
  <c r="F9" i="8" l="1"/>
  <c r="G7" i="8"/>
  <c r="H5" i="8"/>
  <c r="H13" i="8"/>
  <c r="G3" i="8"/>
  <c r="F10" i="8"/>
  <c r="G9" i="8"/>
  <c r="H6" i="8"/>
  <c r="F3" i="8"/>
  <c r="F11" i="8"/>
  <c r="G10" i="8"/>
  <c r="H7" i="8"/>
  <c r="F4" i="8"/>
  <c r="F12" i="8"/>
  <c r="G11" i="8"/>
  <c r="H8" i="8"/>
  <c r="F5" i="8"/>
  <c r="F13" i="8"/>
  <c r="G12" i="8"/>
  <c r="H9" i="8"/>
  <c r="F6" i="8"/>
  <c r="G4" i="8"/>
  <c r="G13" i="8"/>
  <c r="F7" i="8"/>
  <c r="G5" i="8"/>
  <c r="H3" i="8"/>
  <c r="H11" i="8"/>
  <c r="F8" i="8"/>
  <c r="G6" i="8"/>
  <c r="H4" i="8"/>
  <c r="H12" i="8"/>
  <c r="G8" i="8"/>
</calcChain>
</file>

<file path=xl/sharedStrings.xml><?xml version="1.0" encoding="utf-8"?>
<sst xmlns="http://schemas.openxmlformats.org/spreadsheetml/2006/main" count="7072" uniqueCount="2121">
  <si>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</si>
  <si>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</si>
  <si>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</si>
  <si>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</si>
  <si>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</si>
  <si>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</si>
  <si>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</si>
  <si>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</si>
  <si>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</si>
  <si>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</si>
  <si>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</si>
  <si>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</si>
  <si>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</si>
  <si>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</si>
  <si>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</si>
  <si>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</si>
  <si>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</si>
  <si>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</si>
  <si>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</si>
  <si>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</si>
  <si>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</si>
  <si>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</si>
  <si>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</si>
  <si>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</si>
  <si>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</si>
  <si>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</si>
  <si>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</si>
  <si>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</si>
  <si>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</si>
  <si>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</si>
  <si>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</si>
  <si>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</si>
  <si>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</si>
  <si>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</si>
  <si>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</si>
  <si>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</si>
  <si>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</si>
  <si>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</si>
  <si>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</si>
  <si>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</si>
  <si>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</si>
  <si>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</si>
  <si>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</si>
  <si>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</si>
  <si>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</si>
  <si>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</si>
  <si>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</si>
  <si>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</si>
  <si>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</si>
  <si>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</si>
  <si>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</si>
  <si>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</si>
  <si>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</si>
  <si>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</si>
  <si>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</si>
  <si>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</si>
  <si>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</si>
  <si>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</si>
  <si>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</si>
  <si>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</si>
  <si>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</si>
  <si>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</si>
  <si>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</si>
  <si>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</si>
  <si>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</si>
  <si>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</si>
  <si>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</si>
  <si>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</si>
  <si>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</si>
  <si>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</si>
  <si>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</si>
  <si>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</si>
  <si>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</si>
  <si>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</si>
  <si>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</si>
  <si>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</si>
  <si>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</si>
  <si>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</si>
  <si>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</si>
  <si>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</si>
  <si>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</si>
  <si>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</si>
  <si>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</si>
  <si>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</si>
  <si>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</si>
  <si>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</si>
  <si>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</si>
  <si>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</si>
  <si>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</si>
  <si>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</si>
  <si>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</si>
  <si>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</si>
  <si>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</si>
  <si>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</si>
  <si>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</si>
  <si>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</si>
  <si>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</si>
  <si>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</si>
  <si>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</si>
  <si>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</si>
  <si>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</si>
  <si>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</si>
  <si>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</si>
  <si>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</si>
  <si>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</si>
  <si>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</si>
  <si>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</si>
  <si>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</si>
  <si>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</si>
  <si>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</si>
  <si>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</si>
  <si>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</si>
  <si>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</si>
  <si>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</si>
  <si>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</si>
  <si>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</si>
  <si>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</si>
  <si>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</si>
  <si>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</si>
  <si>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</si>
  <si>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</si>
  <si>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</si>
  <si>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</si>
  <si>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</si>
  <si>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</si>
  <si>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</si>
  <si>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</si>
  <si>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</si>
  <si>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</si>
  <si>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</si>
  <si>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</si>
  <si>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</si>
  <si>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</si>
  <si>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</si>
  <si>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</si>
  <si>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</si>
  <si>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</si>
  <si>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</si>
  <si>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</si>
  <si>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</si>
  <si>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</si>
  <si>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</si>
  <si>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</si>
  <si>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</si>
  <si>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</si>
  <si>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</si>
  <si>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</si>
  <si>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</si>
  <si>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</si>
  <si>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</si>
  <si>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</si>
  <si>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</si>
  <si>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</si>
  <si>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</si>
  <si>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</si>
  <si>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</si>
  <si>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</si>
  <si>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</si>
  <si>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</si>
  <si>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</si>
  <si>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</si>
  <si>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</si>
  <si>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</si>
  <si>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</si>
  <si>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</si>
  <si>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</si>
  <si>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</si>
  <si>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</si>
  <si>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</si>
  <si>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</si>
  <si>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</si>
  <si>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</si>
  <si>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</si>
  <si>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</si>
  <si>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</si>
  <si>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</si>
  <si>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</si>
  <si>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</si>
  <si>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</si>
  <si>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</si>
  <si>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</si>
  <si>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</si>
  <si>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</si>
  <si>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</si>
  <si>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</si>
  <si>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</si>
  <si>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</si>
  <si>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</si>
  <si>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</si>
  <si>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</si>
  <si>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</si>
  <si>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</si>
  <si>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</si>
  <si>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</si>
  <si>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</si>
  <si>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</si>
  <si>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</si>
  <si>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</si>
  <si>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</si>
  <si>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</si>
  <si>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</si>
  <si>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</si>
  <si>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</si>
  <si>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</si>
  <si>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</si>
  <si>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</si>
  <si>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</si>
  <si>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</si>
  <si>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</si>
  <si>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</si>
  <si>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</si>
  <si>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</si>
  <si>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</si>
  <si>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</si>
  <si>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</si>
  <si>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</si>
  <si>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</si>
  <si>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</si>
  <si>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</si>
  <si>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</si>
  <si>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</si>
  <si>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</si>
  <si>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</si>
  <si>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</si>
  <si>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</si>
  <si>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</si>
  <si>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</si>
  <si>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</si>
  <si>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</si>
  <si>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</si>
  <si>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</si>
  <si>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</si>
  <si>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</si>
  <si>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</si>
  <si>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</si>
  <si>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</si>
  <si>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</si>
  <si>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</si>
  <si>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</si>
  <si>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</si>
  <si>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</si>
  <si>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</si>
  <si>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</si>
  <si>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</si>
  <si>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</si>
  <si>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</si>
  <si>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</si>
  <si>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</si>
  <si>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</si>
  <si>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</si>
  <si>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</si>
  <si>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</si>
  <si>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</si>
  <si>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</si>
  <si>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</si>
  <si>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</si>
  <si>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</si>
  <si>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</si>
  <si>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</si>
  <si>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</si>
  <si>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</si>
  <si>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</si>
  <si>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</si>
  <si>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</si>
  <si>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</si>
  <si>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</si>
  <si>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</si>
  <si>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</si>
  <si>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</si>
  <si>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</si>
  <si>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</si>
  <si>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</si>
  <si>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</si>
  <si>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</si>
  <si>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</si>
  <si>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</si>
  <si>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</si>
  <si>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</si>
  <si>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</si>
  <si>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</si>
  <si>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</si>
  <si>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</si>
  <si>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</si>
  <si>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</si>
  <si>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</si>
  <si>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</si>
  <si>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</si>
  <si>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</si>
  <si>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</si>
  <si>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</si>
  <si>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</si>
  <si>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</si>
  <si>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</si>
  <si>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</si>
  <si>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</si>
  <si>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</si>
  <si>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</si>
  <si>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</si>
  <si>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</si>
  <si>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</si>
  <si>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</si>
  <si>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</si>
  <si>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</si>
  <si>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</si>
  <si>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</si>
  <si>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</si>
  <si>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</si>
  <si>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</si>
  <si>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</si>
  <si>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</si>
  <si>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</si>
  <si>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</si>
  <si>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</si>
  <si>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</si>
  <si>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</si>
  <si>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</si>
  <si>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</si>
  <si>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</si>
  <si>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</si>
  <si>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</si>
  <si>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</si>
  <si>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</si>
  <si>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</si>
  <si>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</si>
  <si>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</si>
  <si>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</si>
  <si>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</si>
  <si>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</si>
  <si>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</si>
  <si>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</si>
  <si>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</si>
  <si>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</si>
  <si>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</si>
  <si>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</si>
  <si>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</si>
  <si>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</si>
  <si>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</si>
  <si>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</si>
  <si>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</si>
  <si>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</si>
  <si>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</si>
  <si>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</si>
  <si>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</si>
  <si>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</si>
  <si>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</si>
  <si>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</si>
  <si>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</si>
  <si>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</si>
  <si>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</si>
  <si>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</si>
  <si>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</si>
  <si>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</si>
  <si>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</si>
  <si>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</si>
  <si>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</si>
  <si>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</si>
  <si>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</si>
  <si>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</si>
  <si>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</si>
  <si>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</si>
  <si>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</si>
  <si>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</si>
  <si>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</si>
  <si>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</si>
  <si>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</si>
  <si>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</si>
  <si>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</si>
  <si>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</si>
  <si>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</si>
  <si>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</si>
  <si>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</si>
  <si>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</si>
  <si>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</si>
  <si>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</si>
  <si>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</si>
  <si>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</si>
  <si>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</si>
  <si>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</si>
  <si>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</si>
  <si>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</si>
  <si>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</si>
  <si>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</si>
  <si>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</si>
  <si>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</si>
  <si>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</si>
  <si>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</si>
  <si>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</si>
  <si>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</si>
  <si>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</si>
  <si>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</si>
  <si>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</si>
  <si>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</si>
  <si>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</si>
  <si>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</si>
  <si>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</si>
  <si>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</si>
  <si>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</si>
  <si>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</si>
  <si>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</si>
  <si>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</si>
  <si>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</si>
  <si>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</si>
  <si>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</si>
  <si>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</si>
  <si>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</si>
  <si>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</si>
  <si>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</si>
  <si>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</si>
  <si>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</si>
  <si>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</si>
  <si>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</si>
  <si>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</si>
  <si>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</si>
  <si>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</si>
  <si>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</si>
  <si>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</si>
  <si>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</si>
  <si>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</si>
  <si>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</si>
  <si>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</si>
  <si>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</si>
  <si>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</si>
  <si>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</si>
  <si>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</si>
  <si>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</si>
  <si>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</si>
  <si>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</si>
  <si>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</si>
  <si>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</si>
  <si>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</si>
  <si>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</si>
  <si>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</si>
  <si>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</si>
  <si>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</si>
  <si>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</si>
  <si>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</si>
  <si>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</si>
  <si>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</si>
  <si>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</si>
  <si>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</si>
  <si>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</si>
  <si>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</si>
  <si>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</si>
  <si>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</si>
  <si>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</si>
  <si>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</si>
  <si>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</si>
  <si>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</si>
  <si>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</si>
  <si>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</si>
  <si>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</si>
  <si>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</si>
  <si>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</si>
  <si>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</si>
  <si>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</si>
  <si>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</si>
  <si>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</si>
  <si>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</si>
  <si>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</si>
  <si>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</si>
  <si>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</si>
  <si>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</si>
  <si>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</si>
  <si>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</si>
  <si>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</si>
  <si>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</si>
  <si>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</si>
  <si>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</si>
  <si>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</si>
  <si>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</si>
  <si>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</si>
  <si>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</si>
  <si>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</si>
  <si>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</si>
  <si>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</si>
  <si>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</si>
  <si>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</si>
  <si>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</si>
  <si>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</si>
  <si>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</si>
  <si>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</si>
  <si>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</si>
  <si>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</si>
  <si>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</si>
  <si>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</si>
  <si>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</si>
  <si>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</si>
  <si>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</si>
  <si>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</si>
  <si>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</si>
  <si>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</si>
  <si>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</si>
  <si>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</si>
  <si>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</si>
  <si>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</si>
  <si>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</si>
  <si>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</si>
  <si>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</si>
  <si>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</si>
  <si>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</si>
  <si>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</si>
  <si>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</si>
  <si>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</si>
  <si>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</si>
  <si>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</si>
  <si>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</si>
  <si>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</si>
  <si>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</si>
  <si>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</si>
  <si>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</si>
  <si>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</si>
  <si>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</si>
  <si>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</si>
  <si>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</si>
  <si>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</si>
  <si>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</si>
  <si>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</si>
  <si>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</si>
  <si>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</si>
  <si>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</si>
  <si>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</si>
  <si>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</si>
  <si>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</si>
  <si>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</si>
  <si>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</si>
  <si>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</si>
  <si>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</si>
  <si>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</si>
  <si>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</si>
  <si>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</si>
  <si>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</si>
  <si>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</si>
  <si>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</si>
  <si>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</si>
  <si>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</si>
  <si>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</si>
  <si>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</si>
  <si>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</si>
  <si>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</si>
  <si>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</si>
  <si>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</si>
  <si>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</si>
  <si>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</si>
  <si>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</si>
  <si>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</si>
  <si>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</si>
  <si>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</si>
  <si>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</si>
  <si>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</si>
  <si>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</si>
  <si>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</si>
  <si>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</si>
  <si>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</si>
  <si>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</si>
  <si>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</si>
  <si>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</si>
  <si>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</si>
  <si>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</si>
  <si>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</si>
  <si>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</si>
  <si>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</si>
  <si>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</si>
  <si>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</si>
  <si>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</si>
  <si>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</si>
  <si>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</si>
  <si>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</si>
  <si>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</si>
  <si>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</si>
  <si>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</si>
  <si>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</si>
  <si>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</si>
  <si>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</si>
  <si>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</si>
  <si>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</si>
  <si>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</si>
  <si>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</si>
  <si>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</si>
  <si>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</si>
  <si>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</si>
  <si>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</si>
  <si>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</si>
  <si>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</si>
  <si>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</si>
  <si>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</si>
  <si>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</si>
  <si>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</si>
  <si>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</si>
  <si>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</si>
  <si>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</si>
  <si>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</si>
  <si>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</si>
  <si>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</si>
  <si>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</si>
  <si>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</si>
  <si>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</si>
  <si>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</si>
  <si>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</si>
  <si>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</si>
  <si>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</si>
  <si>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</si>
  <si>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</si>
  <si>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</si>
  <si>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</si>
  <si>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</si>
  <si>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</si>
  <si>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</si>
  <si>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</si>
  <si>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</si>
  <si>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</si>
  <si>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</si>
  <si>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</si>
  <si>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</si>
  <si>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</si>
  <si>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</si>
  <si>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</si>
  <si>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</si>
  <si>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</si>
  <si>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</si>
  <si>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</si>
  <si>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</si>
  <si>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</si>
  <si>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</si>
  <si>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</si>
  <si>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</si>
  <si>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</si>
  <si>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</si>
  <si>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</si>
  <si>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</si>
  <si>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</si>
  <si>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</si>
  <si>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</si>
  <si>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</si>
  <si>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</si>
  <si>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</si>
  <si>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</si>
  <si>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</si>
  <si>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</si>
  <si>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</si>
  <si>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</si>
  <si>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</si>
  <si>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</si>
  <si>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</si>
  <si>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</si>
  <si>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</si>
  <si>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</si>
  <si>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</si>
  <si>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</si>
  <si>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</si>
  <si>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</si>
  <si>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</si>
  <si>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</si>
  <si>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</si>
  <si>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</si>
  <si>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</si>
  <si>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</si>
  <si>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</si>
  <si>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</si>
  <si>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</si>
  <si>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</si>
  <si>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</si>
  <si>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</si>
  <si>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</si>
  <si>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</si>
  <si>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</si>
  <si>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</si>
  <si>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</si>
  <si>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</si>
  <si>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</si>
  <si>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</si>
  <si>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</si>
  <si>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</si>
  <si>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</si>
  <si>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</si>
  <si>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</si>
  <si>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</si>
  <si>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</si>
  <si>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</si>
  <si>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</si>
  <si>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</si>
  <si>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</si>
  <si>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</si>
  <si>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</si>
  <si>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</si>
  <si>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</si>
  <si>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</si>
  <si>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</si>
  <si>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</si>
  <si>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</si>
  <si>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</si>
  <si>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</si>
  <si>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</si>
  <si>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</si>
  <si>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</si>
  <si>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</si>
  <si>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</si>
  <si>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</si>
  <si>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</si>
  <si>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</si>
  <si>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</si>
  <si>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</si>
  <si>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</si>
  <si>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</si>
  <si>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</si>
  <si>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</si>
  <si>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</si>
  <si>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</si>
  <si>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</si>
  <si>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</si>
  <si>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</si>
  <si>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</si>
  <si>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</si>
  <si>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</si>
  <si>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</si>
  <si>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</si>
  <si>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</si>
  <si>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</si>
  <si>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</si>
  <si>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</si>
  <si>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</si>
  <si>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</si>
  <si>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</si>
  <si>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</si>
  <si>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</si>
  <si>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</si>
  <si>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</si>
  <si>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</si>
  <si>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</si>
  <si>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</si>
  <si>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</si>
  <si>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</si>
  <si>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</si>
  <si>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</si>
  <si>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</si>
  <si>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</si>
  <si>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</si>
  <si>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</si>
  <si>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</si>
  <si>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</si>
  <si>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</si>
  <si>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</si>
  <si>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</si>
  <si>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</si>
  <si>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</si>
  <si>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</si>
  <si>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</si>
  <si>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</si>
  <si>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</si>
  <si>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</si>
  <si>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</si>
  <si>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</si>
  <si>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</si>
  <si>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</si>
  <si>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</si>
  <si>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</si>
  <si>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</si>
  <si>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</si>
  <si>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</si>
  <si>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</si>
  <si>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</si>
  <si>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</si>
  <si>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</si>
  <si>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</si>
  <si>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</si>
  <si>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</si>
  <si>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</si>
  <si>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</si>
  <si>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</si>
  <si>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</si>
  <si>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</si>
  <si>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</si>
  <si>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</si>
  <si>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</si>
  <si>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</si>
  <si>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</si>
  <si>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</si>
  <si>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</si>
  <si>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</si>
  <si>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</si>
  <si>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</si>
  <si>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</si>
  <si>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</si>
  <si>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</si>
  <si>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</si>
  <si>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</si>
  <si>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</si>
  <si>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</si>
  <si>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</si>
  <si>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</si>
  <si>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</si>
  <si>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</si>
  <si>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</si>
  <si>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</si>
  <si>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</si>
  <si>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</si>
  <si>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</si>
  <si>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</si>
  <si>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</si>
  <si>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</si>
  <si>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</si>
  <si>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</si>
  <si>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</si>
  <si>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</si>
  <si>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</si>
  <si>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</si>
  <si>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</si>
  <si>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</si>
  <si>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</si>
  <si>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</si>
  <si>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</si>
  <si>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</si>
  <si>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</si>
  <si>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</si>
  <si>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</si>
  <si>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</si>
  <si>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</si>
  <si>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</si>
  <si>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</si>
  <si>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</si>
  <si>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</si>
  <si>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</si>
  <si>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</si>
  <si>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</si>
  <si>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</si>
  <si>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</si>
  <si>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</si>
  <si>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</si>
  <si>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</si>
  <si>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</si>
  <si>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</si>
  <si>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</si>
  <si>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</si>
  <si>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</si>
  <si>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</si>
  <si>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</si>
  <si>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</si>
  <si>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</si>
  <si>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</si>
  <si>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</si>
  <si>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</si>
  <si>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</si>
  <si>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</si>
  <si>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</si>
  <si>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</si>
  <si>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</si>
  <si>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</si>
  <si>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</si>
  <si>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</si>
  <si>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</si>
  <si>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</si>
  <si>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</si>
  <si>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</si>
  <si>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</si>
  <si>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</si>
  <si>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</si>
  <si>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</si>
  <si>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</si>
  <si>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</si>
  <si>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</si>
  <si>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</si>
  <si>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</si>
  <si>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</si>
  <si>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</si>
  <si>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</si>
  <si>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</si>
  <si>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</si>
  <si>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</si>
  <si>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</si>
  <si>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</si>
  <si>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</si>
  <si>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</si>
  <si>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</si>
  <si>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</si>
  <si>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</si>
  <si>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</si>
  <si>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</si>
  <si>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</si>
  <si>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</si>
  <si>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</si>
  <si>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</si>
  <si>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</si>
  <si>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</si>
  <si>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</si>
  <si>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</si>
  <si>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</si>
  <si>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</si>
  <si>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</si>
  <si>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</si>
  <si>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</si>
  <si>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</si>
  <si>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</si>
  <si>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</si>
  <si>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</si>
  <si>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</si>
  <si>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</si>
  <si>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</si>
  <si>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</si>
  <si>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</si>
  <si>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</si>
  <si>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</si>
  <si>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</si>
  <si>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</si>
  <si>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</si>
  <si>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</si>
  <si>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</si>
  <si>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</si>
  <si>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</si>
  <si>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</si>
  <si>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</si>
  <si>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</si>
  <si>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</si>
  <si>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</si>
  <si>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</si>
  <si>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</si>
  <si>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</si>
  <si>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</si>
  <si>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</si>
  <si>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</si>
  <si>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</si>
  <si>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</si>
  <si>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</si>
  <si>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</si>
  <si>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</si>
  <si>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</si>
  <si>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</si>
  <si>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</si>
  <si>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</si>
  <si>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</si>
  <si>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</si>
  <si>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</si>
  <si>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</si>
  <si>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</si>
  <si>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</si>
  <si>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</si>
  <si>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</si>
  <si>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</si>
  <si>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</si>
  <si>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</si>
  <si>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</si>
  <si>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</si>
  <si>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</si>
  <si>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</si>
  <si>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</si>
  <si>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</si>
  <si>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</si>
  <si>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</si>
  <si>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</si>
  <si>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</si>
  <si>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</si>
  <si>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</si>
  <si>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</si>
  <si>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</si>
  <si>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</si>
  <si>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</si>
  <si>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</si>
  <si>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</si>
  <si>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</si>
  <si>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</si>
  <si>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</si>
  <si>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</si>
  <si>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</si>
  <si>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</si>
  <si>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</si>
  <si>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</si>
  <si>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</si>
  <si>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</si>
  <si>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</si>
  <si>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</si>
  <si>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</si>
  <si>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</si>
  <si>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</si>
  <si>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</si>
  <si>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</si>
  <si>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</si>
  <si>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</si>
  <si>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</si>
  <si>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</si>
  <si>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</si>
  <si>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</si>
  <si>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</si>
  <si>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</si>
  <si>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</si>
  <si>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</si>
  <si>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</si>
  <si>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</si>
  <si>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</si>
  <si>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</si>
  <si>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</si>
  <si>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</si>
  <si>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</si>
  <si>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</si>
  <si>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</si>
  <si>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</si>
  <si>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</si>
  <si>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</si>
  <si>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</si>
  <si>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</si>
  <si>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</si>
  <si>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</si>
  <si>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</si>
  <si>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</si>
  <si>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</si>
  <si>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</si>
  <si>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</si>
  <si>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</si>
  <si>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</si>
  <si>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</si>
  <si>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</si>
  <si>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</si>
  <si>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</si>
  <si>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</si>
  <si>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</si>
  <si>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</si>
  <si>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</si>
  <si>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</si>
  <si>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</si>
  <si>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</si>
  <si>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</si>
  <si>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</si>
  <si>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</si>
  <si>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</si>
  <si>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</si>
  <si>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</si>
  <si>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</si>
  <si>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</si>
  <si>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</si>
  <si>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</si>
  <si>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</si>
  <si>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</si>
  <si>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</si>
  <si>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</si>
  <si>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</si>
  <si>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</si>
  <si>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</si>
  <si>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</si>
  <si>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</si>
  <si>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</si>
  <si>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</si>
  <si>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</si>
  <si>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</si>
  <si>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</si>
  <si>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</si>
  <si>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</si>
  <si>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</si>
  <si>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</si>
  <si>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</si>
  <si>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</si>
  <si>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</si>
  <si>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</si>
  <si>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</si>
  <si>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</si>
  <si>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</si>
  <si>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</si>
  <si>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</si>
  <si>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</si>
  <si>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</si>
  <si>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</si>
  <si>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</si>
  <si>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</si>
  <si>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</si>
  <si>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</si>
  <si>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</si>
  <si>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</si>
  <si>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</si>
  <si>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</si>
  <si>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</si>
  <si>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</si>
  <si>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</si>
  <si>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</si>
  <si>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</si>
  <si>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</si>
  <si>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</si>
  <si>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</si>
  <si>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</si>
  <si>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</si>
  <si>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</si>
  <si>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</si>
  <si>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</si>
  <si>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</si>
  <si>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</si>
  <si>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</si>
  <si>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</si>
  <si>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</si>
  <si>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</si>
  <si>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</si>
  <si>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</si>
  <si>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</si>
  <si>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</si>
  <si>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</si>
  <si>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</si>
  <si>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</si>
  <si>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</si>
  <si>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</si>
  <si>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</si>
  <si>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</si>
  <si>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</si>
  <si>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</si>
  <si>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</si>
  <si>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</si>
  <si>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</si>
  <si>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</si>
  <si>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</si>
  <si>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</si>
  <si>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</si>
  <si>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</si>
  <si>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</si>
  <si>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</si>
  <si>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</si>
  <si>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</si>
  <si>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</si>
  <si>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</si>
  <si>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</si>
  <si>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</si>
  <si>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</si>
  <si>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</si>
  <si>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</si>
  <si>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</si>
  <si>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</si>
  <si>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</si>
  <si>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</si>
  <si>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</si>
  <si>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</si>
  <si>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</si>
  <si>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</si>
  <si>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</si>
  <si>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</si>
  <si>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</si>
  <si>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</si>
  <si>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</si>
  <si>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</si>
  <si>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</si>
  <si>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</si>
  <si>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</si>
  <si>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</si>
  <si>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</si>
  <si>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</si>
  <si>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</si>
  <si>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</si>
  <si>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</si>
  <si>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</si>
  <si>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</si>
  <si>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</si>
  <si>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</si>
  <si>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</si>
  <si>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</si>
  <si>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</si>
  <si>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</si>
  <si>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</si>
  <si>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</si>
  <si>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</si>
  <si>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</si>
  <si>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</si>
  <si>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</si>
  <si>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</si>
  <si>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</si>
  <si>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</si>
  <si>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</si>
  <si>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</si>
  <si>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</si>
  <si>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</si>
  <si>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</si>
  <si>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</si>
  <si>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</si>
  <si>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</si>
  <si>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</si>
  <si>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</si>
  <si>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</si>
  <si>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</si>
  <si>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</si>
  <si>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</si>
  <si>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</si>
  <si>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</si>
  <si>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</si>
  <si>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</si>
  <si>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</si>
  <si>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</si>
  <si>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</si>
  <si>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</si>
  <si>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</si>
  <si>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</si>
  <si>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</si>
  <si>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</si>
  <si>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</si>
  <si>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</si>
  <si>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</si>
  <si>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</si>
  <si>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</si>
  <si>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</si>
  <si>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</si>
  <si>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</si>
  <si>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</si>
  <si>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</si>
  <si>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</si>
  <si>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</si>
  <si>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</si>
  <si>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</si>
  <si>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</si>
  <si>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</si>
  <si>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</si>
  <si>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</si>
  <si>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</si>
  <si>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</si>
  <si>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</si>
  <si>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</si>
  <si>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</si>
  <si>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</si>
  <si>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</si>
  <si>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</si>
  <si>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</si>
  <si>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</si>
  <si>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</si>
  <si>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</si>
  <si>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</si>
  <si>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</si>
  <si>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</si>
  <si>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</si>
  <si>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</si>
  <si>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</si>
  <si>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</si>
  <si>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</si>
  <si>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</si>
  <si>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</si>
  <si>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</si>
  <si>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</si>
  <si>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</si>
  <si>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</si>
  <si>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</si>
  <si>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</si>
  <si>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</si>
  <si>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</si>
  <si>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</si>
  <si>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</si>
  <si>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</si>
  <si>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</si>
  <si>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</si>
  <si>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</si>
  <si>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</si>
  <si>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</si>
  <si>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</si>
  <si>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</si>
  <si>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</si>
  <si>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</si>
  <si>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</si>
  <si>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</si>
  <si>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</si>
  <si>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</si>
  <si>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</si>
  <si>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</si>
  <si>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</si>
  <si>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</si>
  <si>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</si>
  <si>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</si>
  <si>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</si>
  <si>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</si>
  <si>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</si>
  <si>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</si>
  <si>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</si>
  <si>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</si>
  <si>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</si>
  <si>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</si>
  <si>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</si>
  <si>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</si>
  <si>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</si>
  <si>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</si>
  <si>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</si>
  <si>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</si>
  <si>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</si>
  <si>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</si>
  <si>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</si>
  <si>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</si>
  <si>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</si>
  <si>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</si>
  <si>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</si>
  <si>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</si>
  <si>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</si>
  <si>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</si>
  <si>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</si>
  <si>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</si>
  <si>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</si>
  <si>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</si>
  <si>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</si>
  <si>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</si>
  <si>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</si>
  <si>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</si>
  <si>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</si>
  <si>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</si>
  <si>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</si>
  <si>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</si>
  <si>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</si>
  <si>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</si>
  <si>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</si>
  <si>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</si>
  <si>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</si>
  <si>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</si>
  <si>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</si>
  <si>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</si>
  <si>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</si>
  <si>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</si>
  <si>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</si>
  <si>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</si>
  <si>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</si>
  <si>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</si>
  <si>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</si>
  <si>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</si>
  <si>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</si>
  <si>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</si>
  <si>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</si>
  <si>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</si>
  <si>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</si>
  <si>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</si>
  <si>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</si>
  <si>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</si>
  <si>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</si>
  <si>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</si>
  <si>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</si>
  <si>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</si>
  <si>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</si>
  <si>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</si>
  <si>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</si>
  <si>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</si>
  <si>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</si>
  <si>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</si>
  <si>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</si>
  <si>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</si>
  <si>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</si>
  <si>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</si>
  <si>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</si>
  <si>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</si>
  <si>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</si>
  <si>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</si>
  <si>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</si>
  <si>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</si>
  <si>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</si>
  <si>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</si>
  <si>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</si>
  <si>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</si>
  <si>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</si>
  <si>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</si>
  <si>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</si>
  <si>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</si>
  <si>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</si>
  <si>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</si>
  <si>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</si>
  <si>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</si>
  <si>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</si>
  <si>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</si>
  <si>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</si>
  <si>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</si>
  <si>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</si>
  <si>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</si>
  <si>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</si>
  <si>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</si>
  <si>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</si>
  <si>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</si>
  <si>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</si>
  <si>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</si>
  <si>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</si>
  <si>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</si>
  <si>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</si>
  <si>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</si>
  <si>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</si>
  <si>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</si>
  <si>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</si>
  <si>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</si>
  <si>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</si>
  <si>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</si>
  <si>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</si>
  <si>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</si>
  <si>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</si>
  <si>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</si>
  <si>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</si>
  <si>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</si>
  <si>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</si>
  <si>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</si>
  <si>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</si>
  <si>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</si>
  <si>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</si>
  <si>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</si>
  <si>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</si>
  <si>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</si>
  <si>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</si>
  <si>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</si>
  <si>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</si>
  <si>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</si>
  <si>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</si>
  <si>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</si>
  <si>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</si>
  <si>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</si>
  <si>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</si>
  <si>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</si>
  <si>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</si>
  <si>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</si>
  <si>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</si>
  <si>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</si>
  <si>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</si>
  <si>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</si>
  <si>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</si>
  <si>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</si>
  <si>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</si>
  <si>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</si>
  <si>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</si>
  <si>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</si>
  <si>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</si>
  <si>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</si>
  <si>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</si>
  <si>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</si>
  <si>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</si>
  <si>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</si>
  <si>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</si>
  <si>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</si>
  <si>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</si>
  <si>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</si>
  <si>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</si>
  <si>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</si>
  <si>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</si>
  <si>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</si>
  <si>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</si>
  <si>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</si>
  <si>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</si>
  <si>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</si>
  <si>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</si>
  <si>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</si>
  <si>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</si>
  <si>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</si>
  <si>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</si>
  <si>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</si>
  <si>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</si>
  <si>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</si>
  <si>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</si>
  <si>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</si>
  <si>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</si>
  <si>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</si>
  <si>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</si>
  <si>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</si>
  <si>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</si>
  <si>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</si>
  <si>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</si>
  <si>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</si>
  <si>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</si>
  <si>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</si>
  <si>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</si>
  <si>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</si>
  <si>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</si>
  <si>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</si>
  <si>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</si>
  <si>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</si>
  <si>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</si>
  <si>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</si>
  <si>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</si>
  <si>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</si>
  <si>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</si>
  <si>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</si>
  <si>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</si>
  <si>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</si>
  <si>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</si>
  <si>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</si>
  <si>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</si>
  <si>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</si>
  <si>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</si>
  <si>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</si>
  <si>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</si>
  <si>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</si>
  <si>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</si>
  <si>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</si>
  <si>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</si>
  <si>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</si>
  <si>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</si>
  <si>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</si>
  <si>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</si>
  <si>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</si>
  <si>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</si>
  <si>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</si>
  <si>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</si>
  <si>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</si>
  <si>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</si>
  <si>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</si>
  <si>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</si>
  <si>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</si>
  <si>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</si>
  <si>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</si>
  <si>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</si>
  <si>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</si>
  <si>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</si>
  <si>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</si>
  <si>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</si>
  <si>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</si>
  <si>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</si>
  <si>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</si>
  <si>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</si>
  <si>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</si>
  <si>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</si>
  <si>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</si>
  <si>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</si>
  <si>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</si>
  <si>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</si>
  <si>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</si>
  <si>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</si>
  <si>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</si>
  <si>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</si>
  <si>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</si>
  <si>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</si>
  <si>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</si>
  <si>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</si>
  <si>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</si>
  <si>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</si>
  <si>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</si>
  <si>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</si>
  <si>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</si>
  <si>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</si>
  <si>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</si>
  <si>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</si>
  <si>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</si>
  <si>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</si>
  <si>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</si>
  <si>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</si>
  <si>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</si>
  <si>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</si>
  <si>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</si>
  <si>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</si>
  <si>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</si>
  <si>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</si>
  <si>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</si>
  <si>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</si>
  <si>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</si>
  <si>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</si>
  <si>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</si>
  <si>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</si>
  <si>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</si>
  <si>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</si>
  <si>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</si>
  <si>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</si>
  <si>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</si>
  <si>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</si>
  <si>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</si>
  <si>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</si>
  <si>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</si>
  <si>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</si>
  <si>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</si>
  <si>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</si>
  <si>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</si>
  <si>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</si>
  <si>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</si>
  <si>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</si>
  <si>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</si>
  <si>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</si>
  <si>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</si>
  <si>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</si>
  <si>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</si>
  <si>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</si>
  <si>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</si>
  <si>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</si>
  <si>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</si>
  <si>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</si>
  <si>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</si>
  <si>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</si>
  <si>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</si>
  <si>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</si>
  <si>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</si>
  <si>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</si>
  <si>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</si>
  <si>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</si>
  <si>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</si>
  <si>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</si>
  <si>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</si>
  <si>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</si>
  <si>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</si>
  <si>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</si>
  <si>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</si>
  <si>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</si>
  <si>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</si>
  <si>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</si>
  <si>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</si>
  <si>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</si>
  <si>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</si>
  <si>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</si>
  <si>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</si>
  <si>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</si>
  <si>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</si>
  <si>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</si>
  <si>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</si>
  <si>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</si>
  <si>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</si>
  <si>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</si>
  <si>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</si>
  <si>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</si>
  <si>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</si>
  <si>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</si>
  <si>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</si>
  <si>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</si>
  <si>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</si>
  <si>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</si>
  <si>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</si>
  <si>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</si>
  <si>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</si>
  <si>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</si>
  <si>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</si>
  <si>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</si>
  <si>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</si>
  <si>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</si>
  <si>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</si>
  <si>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</si>
  <si>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</si>
  <si>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</si>
  <si>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</si>
  <si>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</si>
  <si>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</si>
  <si>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</si>
  <si>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</si>
  <si>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</si>
  <si>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</si>
  <si>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</si>
  <si>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</si>
  <si>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</si>
  <si>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</si>
  <si>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</si>
  <si>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</si>
  <si>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</si>
  <si>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</si>
  <si>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</si>
  <si>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</si>
  <si>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</si>
  <si>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</si>
  <si>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</si>
  <si>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</si>
  <si>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</si>
  <si>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</si>
  <si>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</si>
  <si>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</si>
  <si>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</si>
  <si>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</si>
  <si>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</si>
  <si>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</si>
  <si>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</si>
  <si>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</si>
  <si>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</si>
  <si>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</si>
  <si>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</si>
  <si>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</si>
  <si>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</si>
  <si>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</si>
  <si>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</si>
  <si>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</si>
  <si>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</si>
  <si>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</si>
  <si>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</si>
  <si>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</si>
  <si>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</si>
  <si>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</si>
  <si>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</si>
  <si>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</si>
  <si>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</si>
  <si>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</si>
  <si>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</si>
  <si>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</si>
  <si>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</si>
  <si>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</si>
  <si>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</si>
  <si>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</si>
  <si>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</si>
  <si>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</si>
  <si>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</si>
  <si>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</si>
  <si>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</si>
  <si>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</si>
  <si>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</si>
  <si>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</si>
  <si>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</si>
  <si>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</si>
  <si>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</si>
  <si>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</si>
  <si>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</si>
  <si>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</si>
  <si>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</si>
  <si>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</si>
  <si>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</si>
  <si>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</si>
  <si>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</si>
  <si>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</si>
  <si>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</si>
  <si>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</si>
  <si>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</si>
  <si>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</si>
  <si>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</si>
  <si>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</si>
  <si>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</si>
  <si>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</si>
  <si>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</si>
  <si>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</si>
  <si>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</si>
  <si>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</si>
  <si>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</si>
  <si>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</si>
  <si>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</si>
  <si>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</si>
  <si>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</si>
  <si>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</si>
  <si>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</si>
  <si>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</si>
  <si>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</si>
  <si>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</si>
  <si>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</si>
  <si>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</si>
  <si>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</si>
  <si>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</si>
  <si>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</si>
  <si>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</si>
  <si>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</si>
  <si>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</si>
  <si>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</si>
  <si>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</si>
  <si>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</si>
  <si>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</si>
  <si>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</si>
  <si>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</si>
  <si>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</si>
  <si>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</si>
  <si>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</si>
  <si>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</si>
  <si>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</si>
  <si>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</si>
  <si>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</si>
  <si>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</si>
  <si>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</si>
  <si>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</si>
  <si>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</si>
  <si>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</si>
  <si>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</si>
  <si>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</si>
  <si>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</si>
  <si>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</si>
  <si>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</si>
  <si>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</si>
  <si>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</si>
  <si>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</si>
  <si>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</si>
  <si>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</si>
  <si>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</si>
  <si>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</si>
  <si>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</si>
  <si>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</si>
  <si>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</si>
  <si>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</si>
  <si>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</si>
  <si>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</si>
  <si>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</si>
  <si>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</si>
  <si>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</si>
  <si>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</si>
  <si>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</si>
  <si>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</si>
  <si>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</si>
  <si>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</si>
  <si>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</si>
  <si>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</si>
  <si>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</si>
  <si>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</si>
  <si>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</si>
  <si>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</si>
  <si>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</si>
  <si>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</si>
  <si>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</si>
  <si>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</si>
  <si>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</si>
  <si>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</si>
  <si>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</si>
  <si>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</si>
  <si>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</si>
  <si>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</si>
  <si>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</si>
  <si>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</si>
  <si>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</si>
  <si>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</si>
  <si>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</si>
  <si>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</si>
  <si>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</si>
  <si>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</si>
  <si>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</si>
  <si>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</si>
  <si>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</si>
  <si>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</si>
  <si>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</si>
  <si>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</si>
  <si>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</si>
  <si>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</si>
  <si>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</si>
  <si>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</si>
  <si>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</si>
  <si>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</si>
  <si>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</si>
  <si>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</si>
  <si>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</si>
  <si>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</si>
  <si>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</si>
  <si>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</si>
  <si>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</si>
  <si>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</si>
  <si>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</si>
  <si>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</si>
  <si>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</si>
  <si>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</si>
  <si>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</si>
  <si>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</si>
  <si>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</si>
  <si>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</si>
  <si>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</si>
  <si>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</si>
  <si>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</si>
  <si>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</si>
  <si>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</si>
  <si>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</si>
  <si>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</si>
  <si>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</si>
  <si>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</si>
  <si>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</si>
  <si>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</si>
  <si>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</si>
  <si>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</si>
  <si>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</si>
  <si>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</si>
  <si>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</si>
  <si>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</si>
  <si>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</si>
  <si>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</si>
  <si>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</si>
  <si>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</si>
  <si>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</si>
  <si>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</si>
  <si>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</si>
  <si>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</si>
  <si>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</si>
  <si>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</si>
  <si>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</si>
  <si>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</si>
  <si>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</si>
  <si>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</si>
  <si>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</si>
  <si>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</si>
  <si>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</si>
  <si>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</si>
  <si>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</si>
  <si>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</si>
  <si>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</si>
  <si>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</si>
  <si>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</si>
  <si>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</si>
  <si>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</si>
  <si>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</si>
  <si>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</si>
  <si>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</si>
  <si>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</si>
  <si>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</si>
  <si>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</si>
  <si>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</si>
  <si>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</si>
  <si>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</si>
  <si>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</si>
  <si>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</si>
  <si>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</si>
  <si>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</si>
  <si>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</si>
  <si>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</si>
  <si>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</si>
  <si>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</si>
  <si>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</si>
  <si>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</si>
  <si>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</si>
  <si>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</si>
  <si>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</si>
  <si>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</si>
  <si>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</si>
  <si>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</si>
  <si>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</si>
  <si>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</si>
  <si>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</si>
  <si>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</si>
  <si>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</si>
  <si>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</si>
  <si>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</si>
  <si>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</si>
  <si>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</si>
  <si>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</si>
  <si>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</si>
  <si>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</si>
  <si>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</si>
  <si>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</si>
  <si>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</si>
  <si>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</si>
  <si>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</si>
  <si>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</si>
  <si>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</si>
  <si>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</si>
  <si>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</si>
  <si>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</si>
  <si>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</si>
  <si>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</si>
  <si>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</si>
  <si>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</si>
  <si>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</si>
  <si>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</si>
  <si>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</si>
  <si>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</si>
  <si>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</si>
  <si>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</si>
  <si>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</si>
  <si>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</si>
  <si>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</si>
  <si>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</si>
  <si>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</si>
  <si>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</si>
  <si>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</si>
  <si>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</si>
  <si>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</si>
  <si>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</si>
  <si>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</si>
  <si>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</si>
  <si>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</si>
  <si>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</si>
  <si>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</si>
  <si>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</si>
  <si>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</si>
  <si>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</si>
  <si>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</si>
  <si>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</si>
  <si>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</si>
  <si>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</si>
  <si>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</si>
  <si>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</si>
  <si>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</si>
  <si>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</si>
  <si>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</si>
  <si>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</si>
  <si>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</si>
  <si>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</si>
  <si>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</si>
  <si>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</si>
  <si>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</si>
  <si>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</si>
  <si>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</si>
  <si>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</si>
  <si>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</si>
  <si>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</si>
  <si>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</si>
  <si>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</si>
  <si>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</si>
  <si>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</si>
  <si>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</si>
  <si>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</si>
  <si>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</si>
  <si>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</si>
  <si>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</si>
  <si>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</si>
  <si>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</si>
  <si>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</si>
  <si>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</si>
  <si>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</si>
  <si>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</si>
  <si>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</si>
  <si>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</si>
  <si>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</si>
  <si>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</si>
  <si>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</si>
  <si>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</si>
  <si>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</si>
  <si>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</si>
  <si>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</si>
  <si>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</si>
  <si>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</si>
  <si>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</si>
  <si>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</si>
  <si>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</si>
  <si>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</si>
  <si>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</si>
  <si>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</si>
  <si>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</si>
  <si>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</si>
  <si>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</si>
  <si>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</si>
  <si>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</si>
  <si>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</si>
  <si>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</si>
  <si>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</si>
  <si>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</si>
  <si>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</si>
  <si>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</si>
  <si>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</si>
  <si>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</si>
  <si>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</si>
  <si>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</si>
  <si>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</si>
  <si>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</si>
  <si>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</si>
  <si>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</si>
  <si>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</si>
  <si>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</si>
  <si>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</si>
  <si>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</si>
  <si>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</si>
  <si>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</si>
  <si>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</si>
  <si>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</si>
  <si>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</si>
  <si>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</si>
  <si>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</si>
  <si>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</si>
  <si>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</si>
  <si>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</si>
  <si>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</si>
  <si>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</si>
  <si>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</si>
  <si>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</si>
  <si>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</si>
  <si>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</si>
  <si>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</si>
  <si>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</si>
  <si>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</si>
  <si>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</si>
  <si>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</si>
  <si>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</si>
  <si>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</si>
  <si>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</si>
  <si>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</si>
  <si>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</si>
  <si>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</si>
  <si>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</si>
  <si>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</si>
  <si>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</si>
  <si>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</si>
  <si>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</si>
  <si>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</si>
  <si>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</si>
  <si>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</si>
  <si>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</si>
  <si>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</si>
  <si>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</si>
  <si>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</si>
  <si>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food</t>
  </si>
  <si>
    <t>theater</t>
  </si>
  <si>
    <t>technology</t>
  </si>
  <si>
    <t>film &amp; video</t>
  </si>
  <si>
    <t>music</t>
  </si>
  <si>
    <t>photography</t>
  </si>
  <si>
    <t>publishing</t>
  </si>
  <si>
    <t>games</t>
  </si>
  <si>
    <t>Column Labels</t>
  </si>
  <si>
    <t>Count of outcome</t>
  </si>
  <si>
    <t>(All)</t>
  </si>
  <si>
    <t>(Multiple Items)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</si>
  <si>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</si>
  <si>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</si>
  <si>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</si>
  <si>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</si>
  <si>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</si>
  <si>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</si>
  <si>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</si>
  <si>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</si>
  <si>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</si>
  <si>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</si>
  <si>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</si>
  <si>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</si>
  <si>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</si>
  <si>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</si>
  <si>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</si>
  <si>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</si>
  <si>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</si>
  <si>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</si>
  <si>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</si>
  <si>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</si>
  <si>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</si>
  <si>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</si>
  <si>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</si>
  <si>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</si>
  <si>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</si>
  <si>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</si>
  <si>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</si>
  <si>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</si>
  <si>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</si>
  <si>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</si>
  <si>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</si>
  <si>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</si>
  <si>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</si>
  <si>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</si>
  <si>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</si>
  <si>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</si>
  <si>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</si>
  <si>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</si>
  <si>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</si>
  <si>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</si>
  <si>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</si>
  <si>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</si>
  <si>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</si>
  <si>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</si>
  <si>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</si>
  <si>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</si>
  <si>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</si>
  <si>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</si>
  <si>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</si>
  <si>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</si>
  <si>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</si>
  <si>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</si>
  <si>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</si>
  <si>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</si>
  <si>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</si>
  <si>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</si>
  <si>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</si>
  <si>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</si>
  <si>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10000 to 14999</t>
  </si>
  <si>
    <t>Mean</t>
  </si>
  <si>
    <t>Median</t>
  </si>
  <si>
    <t>Min</t>
  </si>
  <si>
    <t>Max</t>
  </si>
  <si>
    <t>Variation</t>
  </si>
  <si>
    <t>S.D.</t>
  </si>
  <si>
    <t>In both cases, the mean is much larger than the median indicating right-tailed data.</t>
  </si>
  <si>
    <t>Additionally, both sets of data represent huge variability with large standard deviation values.</t>
  </si>
  <si>
    <t>Considering both of these factors, it is quite likely that the data is skewed by the large values</t>
  </si>
  <si>
    <t xml:space="preserve">in the data sets. Consequently, I would consider the median a better representation of the </t>
  </si>
  <si>
    <t>central tendency of the data overall.</t>
  </si>
  <si>
    <t xml:space="preserve">Furthermore, the variability is larger with the successful campaigns. The SD and variation </t>
  </si>
  <si>
    <t xml:space="preserve">scores in each are greater, which makes sense. There is no upper limit to the number of </t>
  </si>
  <si>
    <t xml:space="preserve">backers for a successful campaign. On the other hand, the failures cannot go below zero and </t>
  </si>
  <si>
    <t xml:space="preserve">in theory have an upper bound for backers before they would become successes.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</si>
</sst>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C816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C816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C816C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C816C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[CrowdfundingBook_Lochan.xlsx]Success by Main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Main Category'!$B$4:$B$5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Main Category'!$A$6:$A$14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'Success by Main Category'!$B$6:$B$14</c:f>
              <c:numCache>
                <c:formatCode>General</c:formatCode>
                <c:ptCount val="8"/>
                <c:pt idx="0">
                  <c:v>26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</c:v>
                </c:pt>
                <c:pt idx="5">
                  <c:v>12</c:v>
                </c:pt>
                <c:pt idx="6">
                  <c:v>19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CC-4075-B6E9-D67360F18F5D}"/>
            </c:ext>
          </c:extLst>
        </c:ser>
        <c:ser>
          <c:idx val="1"/>
          <c:order val="1"/>
          <c:tx>
            <c:strRef>
              <c:f>'Success by Main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'Success by Main Category'!$A$6:$A$14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'Success by Main Category'!$C$6:$C$14</c:f>
              <c:numCache>
                <c:formatCode>General</c:formatCode>
                <c:ptCount val="8"/>
                <c:pt idx="0">
                  <c:v>19</c:v>
                </c:pt>
                <c:pt idx="1">
                  <c:v>5</c:v>
                </c:pt>
                <c:pt idx="2">
                  <c:v>3</c:v>
                </c:pt>
                <c:pt idx="3">
                  <c:v>22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CC-4075-B6E9-D67360F18F5D}"/>
            </c:ext>
          </c:extLst>
        </c:ser>
        <c:ser>
          <c:idx val="2"/>
          <c:order val="2"/>
          <c:tx>
            <c:strRef>
              <c:f>'Success by Main Category'!$D$4:$D$5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'Success by Main Category'!$A$6:$A$14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'Success by Main Category'!$D$6:$D$14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4</c:v>
                </c:pt>
                <c:pt idx="4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CC-4075-B6E9-D67360F18F5D}"/>
            </c:ext>
          </c:extLst>
        </c:ser>
        <c:ser>
          <c:idx val="3"/>
          <c:order val="3"/>
          <c:tx>
            <c:strRef>
              <c:f>'Success by Main Category'!$E$4:$E$5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Main Category'!$A$6:$A$14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'Success by Main Category'!$E$6:$E$14</c:f>
              <c:numCache>
                <c:formatCode>General</c:formatCode>
                <c:ptCount val="8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CC-4075-B6E9-D67360F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0984432"/>
        <c:axId val="1681561136"/>
      </c:barChart>
      <c:catAx>
        <c:axId val="16909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61136"/>
        <c:crosses val="autoZero"/>
        <c:auto val="1"/>
        <c:lblAlgn val="ctr"/>
        <c:lblOffset val="100"/>
        <c:noMultiLvlLbl val="0"/>
      </c:catAx>
      <c:valAx>
        <c:axId val="16815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[CrowdfundingBook_Lochan.xlsx]Success by Subcategory!PivotTable4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Subcategory</a:t>
            </a:r>
            <a:r>
              <a:rPr lang="en-US" baseline="0"/>
              <a:t>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'Success by Subcategory'!$B$6:$B$30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23</c:v>
                </c:pt>
                <c:pt idx="4">
                  <c:v>4</c:v>
                </c:pt>
                <c:pt idx="6">
                  <c:v>2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7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6-4EF5-ABF1-87E29BDD1CCC}"/>
            </c:ext>
          </c:extLst>
        </c:ser>
        <c:ser>
          <c:idx val="1"/>
          <c:order val="1"/>
          <c:tx>
            <c:strRef>
              <c:f>'Success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'Success by Subcategory'!$C$6:$C$30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12</c:v>
                </c:pt>
                <c:pt idx="3">
                  <c:v>132</c:v>
                </c:pt>
                <c:pt idx="4">
                  <c:v>21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16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6-4EF5-ABF1-87E29BDD1CCC}"/>
            </c:ext>
          </c:extLst>
        </c:ser>
        <c:ser>
          <c:idx val="2"/>
          <c:order val="2"/>
          <c:tx>
            <c:strRef>
              <c:f>'Success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'Success by Subcategory'!$D$6:$D$30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6-4EF5-ABF1-87E29BDD1CCC}"/>
            </c:ext>
          </c:extLst>
        </c:ser>
        <c:ser>
          <c:idx val="3"/>
          <c:order val="3"/>
          <c:tx>
            <c:strRef>
              <c:f>'Success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'Success by Subcategory'!$E$6:$E$30</c:f>
              <c:numCache>
                <c:formatCode>General</c:formatCode>
                <c:ptCount val="24"/>
                <c:pt idx="0">
                  <c:v>22</c:v>
                </c:pt>
                <c:pt idx="1">
                  <c:v>49</c:v>
                </c:pt>
                <c:pt idx="2">
                  <c:v>36</c:v>
                </c:pt>
                <c:pt idx="3">
                  <c:v>187</c:v>
                </c:pt>
                <c:pt idx="4">
                  <c:v>34</c:v>
                </c:pt>
                <c:pt idx="5">
                  <c:v>10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13</c:v>
                </c:pt>
                <c:pt idx="10">
                  <c:v>21</c:v>
                </c:pt>
                <c:pt idx="11">
                  <c:v>17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4</c:v>
                </c:pt>
                <c:pt idx="16">
                  <c:v>4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6-4EF5-ABF1-87E29BDD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295872"/>
        <c:axId val="1684633984"/>
      </c:barChart>
      <c:catAx>
        <c:axId val="21142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33984"/>
        <c:crosses val="autoZero"/>
        <c:auto val="1"/>
        <c:lblAlgn val="ctr"/>
        <c:lblOffset val="100"/>
        <c:noMultiLvlLbl val="0"/>
      </c:catAx>
      <c:valAx>
        <c:axId val="16846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[CrowdfundingBook_Lochan.xlsx]Success vs. Timeline!PivotTable6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Overview of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vs. Timeline'!$B$3:$B$4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'Success vs.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Timeline'!$B$5:$B$17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A-4F52-BF17-559F31A5D922}"/>
            </c:ext>
          </c:extLst>
        </c:ser>
        <c:ser>
          <c:idx val="1"/>
          <c:order val="1"/>
          <c:tx>
            <c:strRef>
              <c:f>'Success vs. Timeline'!$C$3:$C$4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'Success vs.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Timeline'!$C$5:$C$17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A-4F52-BF17-559F31A5D922}"/>
            </c:ext>
          </c:extLst>
        </c:ser>
        <c:ser>
          <c:idx val="2"/>
          <c:order val="2"/>
          <c:tx>
            <c:strRef>
              <c:f>'Success vs. Timeline'!$D$3:$D$4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'Success vs. Timeline'!$A$5:$A$17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vs. Timeline'!$D$5:$D$17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A-4F52-BF17-559F31A5D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437152"/>
        <c:axId val="1836110544"/>
      </c:lineChart>
      <c:catAx>
        <c:axId val="1678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0544"/>
        <c:crosses val="autoZero"/>
        <c:auto val="1"/>
        <c:lblAlgn val="ctr"/>
        <c:lblOffset val="100"/>
        <c:noMultiLvlLbl val="0"/>
      </c:catAx>
      <c:valAx>
        <c:axId val="18361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vs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Amount vs Success Rate'!$F$1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Amount vs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Success Rate'!$F$2:$F$13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9-492B-8979-352A2BEAFDED}"/>
            </c:ext>
          </c:extLst>
        </c:ser>
        <c:ser>
          <c:idx val="1"/>
          <c:order val="1"/>
          <c:tx>
            <c:strRef>
              <c:f>'Goal Amount vs Success Rate'!$G$1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Amount vs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Success Rate'!$G$2:$G$13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9-492B-8979-352A2BEAFDED}"/>
            </c:ext>
          </c:extLst>
        </c:ser>
        <c:ser>
          <c:idx val="2"/>
          <c:order val="2"/>
          <c:tx>
            <c:strRef>
              <c:f>'Goal Amount vs Success Rate'!$H$1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'Goal Amount vs Success Rate'!$A$2:$A$13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Amount vs Success Rate'!$H$2:$H$13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9-492B-8979-352A2BEAF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927552"/>
        <c:axId val="1836110048"/>
      </c:lineChart>
      <c:catAx>
        <c:axId val="15779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0048"/>
        <c:crosses val="autoZero"/>
        <c:auto val="1"/>
        <c:lblAlgn val="ctr"/>
        <c:lblOffset val="100"/>
        <c:noMultiLvlLbl val="0"/>
      </c:catAx>
      <c:valAx>
        <c:axId val="18361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9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213134</xdr:colOff>
      <xdr:row>2</xdr:row>
      <xdr:rowOff>168645</xdr:rowOff>
    </xdr:from>
    <xdr:to>
      <xdr:col>20</xdr:col>
      <xdr:colOff>428625</xdr:colOff>
      <xdr:row>30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DCF71-D359-B07D-F8D8-E742A6EA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117499</xdr:colOff>
      <xdr:row>4</xdr:row>
      <xdr:rowOff>185757</xdr:rowOff>
    </xdr:from>
    <xdr:to>
      <xdr:col>20</xdr:col>
      <xdr:colOff>179367</xdr:colOff>
      <xdr:row>33</xdr:row>
      <xdr:rowOff>86590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A8D26-81F7-1A21-E78E-ADE4377D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107156</xdr:rowOff>
    </xdr:from>
    <xdr:to>
      <xdr:col>11</xdr:col>
      <xdr:colOff>638175</xdr:colOff>
      <xdr:row>17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BEFCE-C59A-C35D-AD31-157EB2450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14</xdr:row>
      <xdr:rowOff>2381</xdr:rowOff>
    </xdr:from>
    <xdr:to>
      <xdr:col>6</xdr:col>
      <xdr:colOff>76200</xdr:colOff>
      <xdr:row>27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4265E-0096-5D55-441C-5C4A51F37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vor Lochan" refreshedDate="45277.423949884258" createdVersion="8" refreshedVersion="8" minRefreshableVersion="3" recordCount="1001" xr:uid="{145ADC75-54D2-459B-AF47-ECE0CA6171FD}">
  <cacheSource type="worksheet">
    <worksheetSource ref="A1:T1048576" sheet="Crowdfunding"/>
  </cacheSource>
  <cacheFields count="26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5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4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 ended conversion)" numFmtId="0" databaseField="0">
      <fieldGroup base="12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 ended conversion)" numFmtId="0" databaseField="0">
      <fieldGroup base="12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 ended conversion)" numFmtId="0" databaseField="0">
      <fieldGroup base="12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x v="0"/>
    <x v="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x v="1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x v="2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x v="3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x v="4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x v="5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x v="6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x v="7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x v="8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x v="9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x v="1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x v="11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x v="12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x v="13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x v="14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x v="15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x v="16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x v="17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x v="18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x v="19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x v="2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x v="21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x v="22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x v="23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x v="24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x v="25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x v="26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x v="27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x v="28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x v="29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x v="3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x v="31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x v="32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x v="33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x v="34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x v="35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x v="36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x v="37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x v="38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x v="39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x v="4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x v="41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x v="42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x v="43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x v="44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x v="45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x v="46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x v="47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x v="48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x v="49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x v="5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x v="51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x v="52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x v="53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x v="54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x v="55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x v="56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x v="57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x v="58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x v="59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x v="6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x v="61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x v="62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x v="63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x v="64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x v="65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x v="66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x v="67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x v="68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x v="69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x v="7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x v="71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x v="72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x v="73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x v="74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x v="75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x v="76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x v="77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x v="78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x v="79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x v="8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x v="81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x v="82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x v="83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x v="84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x v="85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x v="86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x v="87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x v="88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x v="89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x v="9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x v="91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x v="92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x v="93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x v="94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x v="95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x v="96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x v="48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x v="97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x v="98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x v="99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x v="1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x v="101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x v="102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x v="103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x v="104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x v="105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x v="106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x v="107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x v="108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x v="109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x v="11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x v="111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x v="112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x v="113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x v="114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x v="115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x v="116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x v="117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x v="118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x v="119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x v="33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x v="12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x v="121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x v="122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x v="123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x v="124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x v="125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x v="126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x v="127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x v="128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x v="129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x v="13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x v="131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x v="132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x v="133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x v="134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x v="135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x v="136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x v="137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x v="138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x v="139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x v="107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x v="14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x v="141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x v="142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x v="143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x v="144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x v="145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x v="146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x v="147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x v="148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x v="149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x v="15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x v="151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x v="152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x v="153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x v="154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x v="155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x v="156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x v="157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x v="158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x v="159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x v="16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x v="161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x v="162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x v="163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x v="164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x v="165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x v="166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x v="167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x v="168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x v="169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x v="17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x v="171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x v="172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x v="173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x v="174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x v="175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x v="176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x v="177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x v="178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x v="179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x v="18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x v="181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x v="182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x v="183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x v="184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x v="185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x v="186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x v="187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x v="188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x v="189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x v="19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x v="191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x v="192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x v="173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x v="193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x v="194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x v="195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x v="152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x v="196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x v="197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x v="198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x v="199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x v="2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x v="201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x v="202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x v="203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x v="204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x v="205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x v="206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x v="207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x v="208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x v="209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x v="21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x v="211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x v="212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x v="213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x v="214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x v="215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x v="216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x v="217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x v="218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x v="219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x v="22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x v="221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x v="222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x v="172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x v="223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x v="224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x v="225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x v="226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x v="227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x v="228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x v="229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x v="23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x v="231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x v="232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x v="233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x v="194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x v="234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x v="235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x v="236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x v="237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x v="238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x v="239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x v="24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x v="241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x v="242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x v="67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x v="243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x v="244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x v="245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x v="246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x v="247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x v="248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x v="249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x v="25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x v="251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x v="136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x v="252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x v="253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x v="254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x v="255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x v="256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x v="257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x v="258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x v="259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x v="26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x v="261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x v="262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x v="263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x v="264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x v="265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x v="266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x v="267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x v="268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x v="269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x v="27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x v="271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x v="272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x v="73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x v="273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x v="274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x v="275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x v="276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x v="277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x v="278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x v="279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x v="28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x v="281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x v="282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x v="283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x v="284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x v="285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x v="286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x v="287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x v="288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x v="289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x v="29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x v="291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x v="292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x v="293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x v="294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x v="295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x v="296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x v="297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x v="298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x v="299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x v="3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x v="247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x v="244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x v="301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x v="188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x v="302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x v="303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x v="304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x v="305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x v="306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x v="307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x v="308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x v="309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x v="31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x v="311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x v="79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x v="312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x v="313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x v="314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x v="315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x v="316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x v="317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x v="318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x v="319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x v="32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x v="32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x v="321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x v="322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x v="323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x v="324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x v="325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x v="326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x v="327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x v="328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x v="329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x v="33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x v="331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x v="332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x v="333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x v="296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x v="334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x v="335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x v="336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x v="337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x v="338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x v="339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x v="34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x v="341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x v="342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x v="343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x v="344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x v="345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x v="65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x v="346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x v="347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x v="348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x v="349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x v="35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x v="351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x v="352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x v="353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x v="354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x v="355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x v="356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x v="357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x v="358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x v="359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x v="12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x v="36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x v="361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x v="362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x v="363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x v="364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x v="21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x v="365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x v="366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x v="367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x v="368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x v="369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x v="37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x v="371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x v="287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x v="372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x v="373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x v="374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x v="375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x v="376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x v="377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x v="378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x v="379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x v="38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x v="381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x v="382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x v="125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x v="383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x v="384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x v="385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x v="386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x v="387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x v="388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x v="277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x v="389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x v="39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x v="391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x v="392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x v="393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x v="394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x v="395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x v="396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x v="397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x v="398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x v="399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x v="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x v="116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x v="401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x v="402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x v="403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x v="404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x v="405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x v="406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x v="407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x v="408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x v="409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x v="41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x v="411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x v="412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x v="413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x v="414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x v="415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x v="416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x v="417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x v="418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x v="419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x v="42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x v="421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x v="422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x v="423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x v="424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x v="425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x v="426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x v="427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x v="428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x v="429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x v="411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x v="43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x v="431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x v="432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x v="433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x v="434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x v="435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x v="8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x v="436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x v="385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x v="437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x v="438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x v="439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x v="44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x v="441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x v="442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x v="443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x v="315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x v="444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x v="445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x v="446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x v="447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x v="448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x v="342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x v="449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x v="45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x v="451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x v="452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x v="453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x v="454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x v="455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x v="456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x v="457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x v="458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x v="459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x v="46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x v="461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x v="462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x v="463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x v="464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x v="465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x v="466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x v="467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x v="468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x v="469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x v="47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x v="471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x v="472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x v="473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x v="474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x v="72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x v="443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x v="475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x v="81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x v="476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x v="192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x v="477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x v="478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x v="479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x v="48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x v="18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x v="481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x v="482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x v="194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x v="483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x v="484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x v="355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x v="485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x v="486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x v="487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x v="488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x v="489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x v="49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x v="312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x v="491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x v="492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x v="493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x v="494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x v="495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x v="496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x v="497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x v="498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x v="499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x v="5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x v="501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x v="502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x v="503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x v="504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x v="505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x v="506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x v="507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x v="508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x v="509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x v="51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x v="511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x v="512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x v="513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x v="514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x v="515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x v="516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x v="517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x v="518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x v="519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x v="52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x v="521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x v="522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x v="523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x v="524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x v="525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x v="188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x v="526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x v="527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x v="528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x v="522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x v="529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x v="53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x v="531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x v="515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x v="532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x v="533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x v="409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x v="534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x v="53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x v="535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x v="536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x v="537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x v="538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x v="539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x v="54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x v="505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x v="541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x v="542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x v="543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x v="544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x v="35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x v="152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x v="545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x v="546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x v="547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x v="548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x v="549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x v="55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x v="551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x v="552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x v="462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x v="553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x v="554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x v="555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x v="548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x v="62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x v="556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x v="557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x v="27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x v="558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x v="559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x v="426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x v="56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x v="561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x v="562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x v="563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x v="564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x v="565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x v="566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x v="567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x v="568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x v="569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x v="57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x v="571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x v="572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x v="573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x v="574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x v="511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x v="575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x v="576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x v="577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x v="578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x v="579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x v="58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x v="581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x v="582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x v="336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x v="583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x v="584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x v="585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x v="586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x v="587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x v="588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x v="589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x v="59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x v="591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x v="592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x v="593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x v="594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x v="595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x v="596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x v="597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x v="598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x v="599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x v="6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x v="601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x v="602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x v="335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x v="603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x v="604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x v="605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x v="606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x v="65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x v="607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x v="608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x v="609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x v="61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x v="541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x v="611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x v="612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x v="613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x v="614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x v="615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x v="9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x v="616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x v="617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x v="618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x v="619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x v="62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x v="621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x v="622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x v="35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x v="623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x v="624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x v="625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x v="626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x v="627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x v="628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x v="629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x v="63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x v="631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x v="632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x v="633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x v="634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x v="635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x v="636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x v="637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x v="638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x v="639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x v="64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x v="641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x v="642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x v="23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x v="67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x v="643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x v="644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x v="645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x v="646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x v="626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x v="647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x v="159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x v="648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x v="267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x v="649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x v="248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x v="571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x v="65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x v="1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x v="651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x v="652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x v="653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x v="654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x v="655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x v="656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x v="657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x v="265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x v="658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x v="659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x v="66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x v="661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x v="4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x v="662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x v="663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x v="664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x v="665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x v="666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x v="43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x v="667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x v="668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x v="669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x v="67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x v="671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x v="672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x v="673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x v="674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x v="675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x v="676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x v="342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x v="677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x v="678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x v="679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x v="68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x v="681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x v="682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x v="683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x v="684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x v="674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x v="685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x v="605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x v="686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x v="687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x v="688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x v="689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x v="69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x v="691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x v="692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x v="693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x v="694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x v="695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x v="123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x v="696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x v="626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x v="697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x v="698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x v="699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x v="7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x v="701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x v="702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x v="703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x v="704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x v="431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x v="705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x v="706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x v="707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x v="708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x v="709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x v="71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x v="711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x v="157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x v="63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x v="712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x v="93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x v="713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x v="714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x v="715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x v="716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x v="448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x v="717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x v="718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x v="719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x v="72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x v="721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x v="722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x v="139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x v="723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x v="704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x v="724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x v="725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x v="66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x v="726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x v="727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x v="728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x v="729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x v="73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x v="731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x v="78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x v="732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x v="733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x v="734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x v="406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x v="735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x v="736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x v="737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x v="192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x v="738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x v="739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x v="613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x v="74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x v="145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x v="741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x v="742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x v="202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x v="743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x v="744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x v="745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x v="746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x v="747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x v="362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x v="748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x v="749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x v="643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x v="75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x v="751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x v="752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x v="753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x v="754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x v="755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x v="756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x v="757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x v="758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x v="759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x v="76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x v="761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x v="762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x v="444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x v="763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x v="764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x v="765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x v="766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x v="767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x v="768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x v="769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x v="77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x v="771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x v="772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x v="773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x v="774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x v="775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x v="776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x v="777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x v="778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x v="779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x v="78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x v="335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x v="535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x v="27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x v="781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x v="782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x v="783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x v="784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x v="785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x v="786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x v="787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x v="788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x v="33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x v="789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x v="79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x v="791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x v="792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x v="793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x v="794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x v="795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x v="796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x v="797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x v="798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x v="799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x v="8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x v="801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x v="802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x v="803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x v="212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x v="804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x v="805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x v="806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x v="807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x v="722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x v="477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x v="259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x v="9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x v="808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x v="809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x v="444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x v="384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x v="81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x v="811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x v="812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x v="813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x v="814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x v="8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x v="815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x v="816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x v="474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x v="817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x v="818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x v="819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x v="609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x v="547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x v="82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x v="821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x v="151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x v="822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x v="823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x v="824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x v="825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x v="826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x v="827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x v="828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x v="829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x v="83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x v="831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x v="832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x v="833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x v="834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x v="835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x v="836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x v="837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x v="219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x v="365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x v="838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x v="839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x v="84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x v="841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x v="842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x v="843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x v="844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x v="845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x v="846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x v="11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x v="847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x v="848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x v="849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x v="78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x v="14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x v="85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x v="851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x v="852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x v="853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x v="854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x v="67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x v="855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x v="107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x v="344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x v="856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x v="857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x v="858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x v="859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x v="86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x v="17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x v="861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x v="862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x v="863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x v="864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x v="527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x v="865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x v="866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x v="867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x v="868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x v="105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x v="481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x v="253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x v="869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x v="864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x v="843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x v="289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x v="87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x v="871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x v="872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x v="873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x v="874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x v="875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x v="876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x v="877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x v="878"/>
    <x v="877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x v="879"/>
    <x v="878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DD7D-96FA-4442-B2CD-02FD9EEFF1DD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4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h="1"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3"/>
    </i>
    <i>
      <x v="4"/>
    </i>
    <i>
      <x v="2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0">
    <chartFormat chart="0" format="1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61B10-ACE5-4F66-8B54-2D2421AAAFC5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6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includeNewItemsInFilter="1">
      <items count="26">
        <item x="0"/>
        <item h="1" x="2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57105-E8E9-4E60-BEB0-CB94D55854E3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17" firstHeaderRow="1" firstDataRow="2" firstDataCol="1" rowPageCount="1" colPageCount="1"/>
  <pivotFields count="26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01"/>
  <sheetViews>
    <sheetView topLeftCell="C1" zoomScale="71" workbookViewId="0">
      <selection activeCell="J81" sqref="J8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7" max="7" width="13" bestFit="1" customWidth="1"/>
    <col min="10" max="11" width="11.1875" bestFit="1" customWidth="1"/>
    <col min="12" max="12" width="21.1875" bestFit="1" customWidth="1"/>
    <col min="13" max="13" width="21.1875" customWidth="1"/>
    <col min="16" max="16" width="28" bestFit="1" customWidth="1"/>
    <col min="17" max="17" width="13.375" style="5" bestFit="1" customWidth="1"/>
    <col min="18" max="18" width="15.25" style="7" bestFit="1" customWidth="1"/>
    <col min="19" max="19" width="13.8125" bestFit="1" customWidth="1"/>
    <col min="20" max="20" width="11.375" bestFit="1" customWidth="1"/>
  </cols>
  <sheetData>
    <row r="1" spans="1:22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2071</v>
      </c>
      <c r="M1" s="1" t="s">
        <v>2072</v>
      </c>
      <c r="N1" s="1" t="s">
        <v>10</v>
      </c>
      <c r="O1" s="1" t="s">
        <v>11</v>
      </c>
      <c r="P1" s="1" t="s">
        <v>2028</v>
      </c>
      <c r="Q1" s="4" t="s">
        <v>2029</v>
      </c>
      <c r="R1" s="6" t="s">
        <v>2030</v>
      </c>
      <c r="S1" s="1" t="s">
        <v>2031</v>
      </c>
      <c r="T1" s="1" t="s">
        <v>2032</v>
      </c>
    </row>
    <row r="2" spans="1:22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17</v>
      </c>
      <c r="Q2" s="5">
        <f>E2/D2</f>
        <v>0</v>
      </c>
      <c r="R2" s="7">
        <v>0</v>
      </c>
      <c r="S2" t="str">
        <f>LEFT(P2, SEARCH("/",P2,1)-1)</f>
        <v>food</v>
      </c>
      <c r="T2" t="str">
        <f>RIGHT(P2, LEN(P2) -FIND("/",P2))</f>
        <v>food trucks</v>
      </c>
      <c r="V2" s="11"/>
    </row>
    <row r="3" spans="1:22" hidden="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s="11">
        <f t="shared" ref="L3:L66" si="0">(((J3/60)/60)/24)+DATE(1970,1,1)</f>
        <v>41870.208333333336</v>
      </c>
      <c r="M3" s="11">
        <f t="shared" ref="M3:M66" si="1">(((K3/60)/60)/24)+DATE(1970,1,1)</f>
        <v>41872.208333333336</v>
      </c>
      <c r="N3" t="b">
        <v>0</v>
      </c>
      <c r="O3" t="b">
        <v>1</v>
      </c>
      <c r="P3" t="s">
        <v>23</v>
      </c>
      <c r="Q3" s="5">
        <f t="shared" ref="Q3:Q66" si="2">E3/D3</f>
        <v>10.4</v>
      </c>
      <c r="R3" s="7">
        <f t="shared" ref="R3:R66" si="3">E3/G3</f>
        <v>92.151898734177209</v>
      </c>
      <c r="S3" t="str">
        <f t="shared" ref="S3:S66" si="4">LEFT(P3, SEARCH("/",P3,1)-1)</f>
        <v>music</v>
      </c>
      <c r="T3" t="str">
        <f t="shared" ref="T3:U66" si="5">RIGHT(P3, LEN(P3) -FIND("/",P3))</f>
        <v>rock</v>
      </c>
    </row>
    <row r="4" spans="1:22" ht="31.5" hidden="1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s="11">
        <f t="shared" si="0"/>
        <v>41595.25</v>
      </c>
      <c r="M4" s="11">
        <f t="shared" si="1"/>
        <v>41597.25</v>
      </c>
      <c r="N4" t="b">
        <v>0</v>
      </c>
      <c r="O4" t="b">
        <v>0</v>
      </c>
      <c r="P4" t="s">
        <v>28</v>
      </c>
      <c r="Q4" s="5">
        <f t="shared" si="2"/>
        <v>1.3147878228782288</v>
      </c>
      <c r="R4" s="7">
        <f t="shared" si="3"/>
        <v>100.01614035087719</v>
      </c>
      <c r="S4" t="str">
        <f t="shared" si="4"/>
        <v>technology</v>
      </c>
      <c r="T4" t="str">
        <f t="shared" si="5"/>
        <v>web</v>
      </c>
    </row>
    <row r="5" spans="1:22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s="11">
        <f t="shared" si="0"/>
        <v>43688.208333333328</v>
      </c>
      <c r="M5" s="11">
        <f t="shared" si="1"/>
        <v>43728.208333333328</v>
      </c>
      <c r="N5" t="b">
        <v>0</v>
      </c>
      <c r="O5" t="b">
        <v>0</v>
      </c>
      <c r="P5" t="s">
        <v>23</v>
      </c>
      <c r="Q5" s="5">
        <f t="shared" si="2"/>
        <v>0.58976190476190471</v>
      </c>
      <c r="R5" s="7">
        <f t="shared" si="3"/>
        <v>103.20833333333333</v>
      </c>
      <c r="S5" t="str">
        <f t="shared" si="4"/>
        <v>music</v>
      </c>
      <c r="T5" t="str">
        <f t="shared" si="5"/>
        <v>rock</v>
      </c>
    </row>
    <row r="6" spans="1:22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s="11">
        <f t="shared" si="0"/>
        <v>43485.25</v>
      </c>
      <c r="M6" s="11">
        <f t="shared" si="1"/>
        <v>43489.25</v>
      </c>
      <c r="N6" t="b">
        <v>0</v>
      </c>
      <c r="O6" t="b">
        <v>0</v>
      </c>
      <c r="P6" t="s">
        <v>33</v>
      </c>
      <c r="Q6" s="5">
        <f t="shared" si="2"/>
        <v>0.69276315789473686</v>
      </c>
      <c r="R6" s="7">
        <f t="shared" si="3"/>
        <v>99.339622641509436</v>
      </c>
      <c r="S6" t="str">
        <f t="shared" si="4"/>
        <v>theater</v>
      </c>
      <c r="T6" t="str">
        <f t="shared" si="5"/>
        <v>plays</v>
      </c>
    </row>
    <row r="7" spans="1:22" hidden="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s="11">
        <f t="shared" si="0"/>
        <v>41149.208333333336</v>
      </c>
      <c r="M7" s="11">
        <f t="shared" si="1"/>
        <v>41160.208333333336</v>
      </c>
      <c r="N7" t="b">
        <v>0</v>
      </c>
      <c r="O7" t="b">
        <v>0</v>
      </c>
      <c r="P7" t="s">
        <v>33</v>
      </c>
      <c r="Q7" s="5">
        <f t="shared" si="2"/>
        <v>1.7361842105263159</v>
      </c>
      <c r="R7" s="7">
        <f t="shared" si="3"/>
        <v>75.833333333333329</v>
      </c>
      <c r="S7" t="str">
        <f t="shared" si="4"/>
        <v>theater</v>
      </c>
      <c r="T7" t="str">
        <f t="shared" si="5"/>
        <v>plays</v>
      </c>
    </row>
    <row r="8" spans="1:22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s="11">
        <f t="shared" si="0"/>
        <v>42991.208333333328</v>
      </c>
      <c r="M8" s="11">
        <f t="shared" si="1"/>
        <v>42992.208333333328</v>
      </c>
      <c r="N8" t="b">
        <v>0</v>
      </c>
      <c r="O8" t="b">
        <v>0</v>
      </c>
      <c r="P8" t="s">
        <v>42</v>
      </c>
      <c r="Q8" s="5">
        <f t="shared" si="2"/>
        <v>0.20961538461538462</v>
      </c>
      <c r="R8" s="7">
        <f t="shared" si="3"/>
        <v>60.555555555555557</v>
      </c>
      <c r="S8" t="str">
        <f t="shared" si="4"/>
        <v>film &amp; video</v>
      </c>
      <c r="T8" t="str">
        <f t="shared" si="5"/>
        <v>documentary</v>
      </c>
    </row>
    <row r="9" spans="1:22" hidden="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s="11">
        <f t="shared" si="0"/>
        <v>42229.208333333328</v>
      </c>
      <c r="M9" s="11">
        <f t="shared" si="1"/>
        <v>42231.208333333328</v>
      </c>
      <c r="N9" t="b">
        <v>0</v>
      </c>
      <c r="O9" t="b">
        <v>0</v>
      </c>
      <c r="P9" t="s">
        <v>33</v>
      </c>
      <c r="Q9" s="5">
        <f t="shared" si="2"/>
        <v>3.2757777777777779</v>
      </c>
      <c r="R9" s="7">
        <f t="shared" si="3"/>
        <v>64.93832599118943</v>
      </c>
      <c r="S9" t="str">
        <f t="shared" si="4"/>
        <v>theater</v>
      </c>
      <c r="T9" t="str">
        <f t="shared" si="5"/>
        <v>plays</v>
      </c>
    </row>
    <row r="10" spans="1:22" hidden="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s="11">
        <f t="shared" si="0"/>
        <v>40399.208333333336</v>
      </c>
      <c r="M10" s="11">
        <f t="shared" si="1"/>
        <v>40401.208333333336</v>
      </c>
      <c r="N10" t="b">
        <v>0</v>
      </c>
      <c r="O10" t="b">
        <v>0</v>
      </c>
      <c r="P10" t="s">
        <v>33</v>
      </c>
      <c r="Q10" s="5">
        <f t="shared" si="2"/>
        <v>0.19932788374205268</v>
      </c>
      <c r="R10" s="7">
        <f>E10/G10</f>
        <v>30.997175141242938</v>
      </c>
      <c r="S10" t="str">
        <f t="shared" si="4"/>
        <v>theater</v>
      </c>
      <c r="T10" t="str">
        <f t="shared" si="5"/>
        <v>plays</v>
      </c>
    </row>
    <row r="11" spans="1:22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s="11">
        <f t="shared" si="0"/>
        <v>41536.208333333336</v>
      </c>
      <c r="M11" s="11">
        <f t="shared" si="1"/>
        <v>41585.25</v>
      </c>
      <c r="N11" t="b">
        <v>0</v>
      </c>
      <c r="O11" t="b">
        <v>0</v>
      </c>
      <c r="P11" t="s">
        <v>50</v>
      </c>
      <c r="Q11" s="5">
        <f t="shared" si="2"/>
        <v>0.51741935483870971</v>
      </c>
      <c r="R11" s="7">
        <f t="shared" si="3"/>
        <v>72.909090909090907</v>
      </c>
      <c r="S11" t="str">
        <f t="shared" si="4"/>
        <v>music</v>
      </c>
      <c r="T11" t="str">
        <f t="shared" si="5"/>
        <v>electric music</v>
      </c>
    </row>
    <row r="12" spans="1:22" hidden="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s="11">
        <f t="shared" si="0"/>
        <v>40404.208333333336</v>
      </c>
      <c r="M12" s="11">
        <f t="shared" si="1"/>
        <v>40452.208333333336</v>
      </c>
      <c r="N12" t="b">
        <v>0</v>
      </c>
      <c r="O12" t="b">
        <v>0</v>
      </c>
      <c r="P12" t="s">
        <v>53</v>
      </c>
      <c r="Q12" s="5">
        <f t="shared" si="2"/>
        <v>2.6611538461538462</v>
      </c>
      <c r="R12" s="7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2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s="11">
        <f t="shared" si="0"/>
        <v>40442.208333333336</v>
      </c>
      <c r="M13" s="11">
        <f t="shared" si="1"/>
        <v>40448.208333333336</v>
      </c>
      <c r="N13" t="b">
        <v>0</v>
      </c>
      <c r="O13" t="b">
        <v>1</v>
      </c>
      <c r="P13" t="s">
        <v>33</v>
      </c>
      <c r="Q13" s="5">
        <f t="shared" si="2"/>
        <v>0.48095238095238096</v>
      </c>
      <c r="R13" s="7">
        <f t="shared" si="3"/>
        <v>112.22222222222223</v>
      </c>
      <c r="S13" t="str">
        <f t="shared" si="4"/>
        <v>theater</v>
      </c>
      <c r="T13" t="str">
        <f t="shared" si="5"/>
        <v>plays</v>
      </c>
    </row>
    <row r="14" spans="1:22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s="11">
        <f t="shared" si="0"/>
        <v>43760.208333333328</v>
      </c>
      <c r="M14" s="11">
        <f t="shared" si="1"/>
        <v>43768.208333333328</v>
      </c>
      <c r="N14" t="b">
        <v>0</v>
      </c>
      <c r="O14" t="b">
        <v>0</v>
      </c>
      <c r="P14" t="s">
        <v>53</v>
      </c>
      <c r="Q14" s="5">
        <f t="shared" si="2"/>
        <v>0.89349206349206345</v>
      </c>
      <c r="R14" s="7">
        <f t="shared" si="3"/>
        <v>102.34545454545454</v>
      </c>
      <c r="S14" t="str">
        <f t="shared" si="4"/>
        <v>film &amp; video</v>
      </c>
      <c r="T14" t="str">
        <f t="shared" si="5"/>
        <v>drama</v>
      </c>
    </row>
    <row r="15" spans="1:22" ht="31.5" hidden="1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s="11">
        <f t="shared" si="0"/>
        <v>42532.208333333328</v>
      </c>
      <c r="M15" s="11">
        <f t="shared" si="1"/>
        <v>42544.208333333328</v>
      </c>
      <c r="N15" t="b">
        <v>0</v>
      </c>
      <c r="O15" t="b">
        <v>0</v>
      </c>
      <c r="P15" t="s">
        <v>60</v>
      </c>
      <c r="Q15" s="5">
        <f t="shared" si="2"/>
        <v>2.4511904761904764</v>
      </c>
      <c r="R15" s="7">
        <f t="shared" si="3"/>
        <v>105.05102040816327</v>
      </c>
      <c r="S15" t="str">
        <f t="shared" si="4"/>
        <v>music</v>
      </c>
      <c r="T15" t="str">
        <f t="shared" si="5"/>
        <v>indie rock</v>
      </c>
    </row>
    <row r="16" spans="1:22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s="11">
        <f t="shared" si="0"/>
        <v>40974.25</v>
      </c>
      <c r="M16" s="11">
        <f t="shared" si="1"/>
        <v>41001.208333333336</v>
      </c>
      <c r="N16" t="b">
        <v>0</v>
      </c>
      <c r="O16" t="b">
        <v>0</v>
      </c>
      <c r="P16" t="s">
        <v>60</v>
      </c>
      <c r="Q16" s="5">
        <f t="shared" si="2"/>
        <v>0.66769503546099296</v>
      </c>
      <c r="R16" s="7">
        <f t="shared" si="3"/>
        <v>94.144999999999996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s="11">
        <f t="shared" si="0"/>
        <v>43809.25</v>
      </c>
      <c r="M17" s="11">
        <f t="shared" si="1"/>
        <v>43813.25</v>
      </c>
      <c r="N17" t="b">
        <v>0</v>
      </c>
      <c r="O17" t="b">
        <v>0</v>
      </c>
      <c r="P17" t="s">
        <v>65</v>
      </c>
      <c r="Q17" s="5">
        <f t="shared" si="2"/>
        <v>0.47307881773399013</v>
      </c>
      <c r="R17" s="7">
        <f t="shared" si="3"/>
        <v>84.986725663716811</v>
      </c>
      <c r="S17" t="str">
        <f t="shared" si="4"/>
        <v>technology</v>
      </c>
      <c r="T17" t="str">
        <f t="shared" si="5"/>
        <v>wearables</v>
      </c>
    </row>
    <row r="18" spans="1:20" hidden="1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s="11">
        <f t="shared" si="0"/>
        <v>41661.25</v>
      </c>
      <c r="M18" s="11">
        <f t="shared" si="1"/>
        <v>41683.25</v>
      </c>
      <c r="N18" t="b">
        <v>0</v>
      </c>
      <c r="O18" t="b">
        <v>0</v>
      </c>
      <c r="P18" t="s">
        <v>68</v>
      </c>
      <c r="Q18" s="5">
        <f t="shared" si="2"/>
        <v>6.4947058823529416</v>
      </c>
      <c r="R18" s="7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hidden="1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s="11">
        <f t="shared" si="0"/>
        <v>40555.25</v>
      </c>
      <c r="M19" s="11">
        <f t="shared" si="1"/>
        <v>40556.25</v>
      </c>
      <c r="N19" t="b">
        <v>0</v>
      </c>
      <c r="O19" t="b">
        <v>0</v>
      </c>
      <c r="P19" t="s">
        <v>71</v>
      </c>
      <c r="Q19" s="5">
        <f t="shared" si="2"/>
        <v>1.5939125295508274</v>
      </c>
      <c r="R19" s="7">
        <f t="shared" si="3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hidden="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s="11">
        <f t="shared" si="0"/>
        <v>43351.208333333328</v>
      </c>
      <c r="M20" s="11">
        <f t="shared" si="1"/>
        <v>43359.208333333328</v>
      </c>
      <c r="N20" t="b">
        <v>0</v>
      </c>
      <c r="O20" t="b">
        <v>0</v>
      </c>
      <c r="P20" t="s">
        <v>33</v>
      </c>
      <c r="Q20" s="5">
        <f t="shared" si="2"/>
        <v>0.66912087912087914</v>
      </c>
      <c r="R20" s="7">
        <f t="shared" si="3"/>
        <v>45.103703703703701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s="11">
        <f t="shared" si="0"/>
        <v>43528.25</v>
      </c>
      <c r="M21" s="11">
        <f t="shared" si="1"/>
        <v>43549.208333333328</v>
      </c>
      <c r="N21" t="b">
        <v>0</v>
      </c>
      <c r="O21" t="b">
        <v>1</v>
      </c>
      <c r="P21" t="s">
        <v>33</v>
      </c>
      <c r="Q21" s="5">
        <f t="shared" si="2"/>
        <v>0.48529600000000001</v>
      </c>
      <c r="R21" s="7">
        <f t="shared" si="3"/>
        <v>45.001483679525222</v>
      </c>
      <c r="S21" t="str">
        <f t="shared" si="4"/>
        <v>theater</v>
      </c>
      <c r="T21" t="str">
        <f t="shared" si="5"/>
        <v>plays</v>
      </c>
    </row>
    <row r="22" spans="1:20" hidden="1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s="11">
        <f t="shared" si="0"/>
        <v>41848.208333333336</v>
      </c>
      <c r="M22" s="11">
        <f t="shared" si="1"/>
        <v>41848.208333333336</v>
      </c>
      <c r="N22" t="b">
        <v>0</v>
      </c>
      <c r="O22" t="b">
        <v>0</v>
      </c>
      <c r="P22" t="s">
        <v>53</v>
      </c>
      <c r="Q22" s="5">
        <f t="shared" si="2"/>
        <v>1.1224279210925645</v>
      </c>
      <c r="R22" s="7">
        <f t="shared" si="3"/>
        <v>105.97134670487107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s="11">
        <f t="shared" si="0"/>
        <v>40770.208333333336</v>
      </c>
      <c r="M23" s="11">
        <f t="shared" si="1"/>
        <v>40804.208333333336</v>
      </c>
      <c r="N23" t="b">
        <v>0</v>
      </c>
      <c r="O23" t="b">
        <v>0</v>
      </c>
      <c r="P23" t="s">
        <v>33</v>
      </c>
      <c r="Q23" s="5">
        <f t="shared" si="2"/>
        <v>0.40992553191489361</v>
      </c>
      <c r="R23" s="7">
        <f t="shared" si="3"/>
        <v>69.055555555555557</v>
      </c>
      <c r="S23" t="str">
        <f t="shared" si="4"/>
        <v>theater</v>
      </c>
      <c r="T23" t="str">
        <f t="shared" si="5"/>
        <v>plays</v>
      </c>
    </row>
    <row r="24" spans="1:20" hidden="1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s="11">
        <f t="shared" si="0"/>
        <v>43193.208333333328</v>
      </c>
      <c r="M24" s="11">
        <f t="shared" si="1"/>
        <v>43208.208333333328</v>
      </c>
      <c r="N24" t="b">
        <v>0</v>
      </c>
      <c r="O24" t="b">
        <v>0</v>
      </c>
      <c r="P24" t="s">
        <v>33</v>
      </c>
      <c r="Q24" s="5">
        <f t="shared" si="2"/>
        <v>1.2807106598984772</v>
      </c>
      <c r="R24" s="7">
        <f t="shared" si="3"/>
        <v>85.044943820224717</v>
      </c>
      <c r="S24" t="str">
        <f t="shared" si="4"/>
        <v>theater</v>
      </c>
      <c r="T24" t="str">
        <f t="shared" si="5"/>
        <v>plays</v>
      </c>
    </row>
    <row r="25" spans="1:20" hidden="1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s="11">
        <f t="shared" si="0"/>
        <v>43510.25</v>
      </c>
      <c r="M25" s="11">
        <f t="shared" si="1"/>
        <v>43563.208333333328</v>
      </c>
      <c r="N25" t="b">
        <v>0</v>
      </c>
      <c r="O25" t="b">
        <v>0</v>
      </c>
      <c r="P25" t="s">
        <v>42</v>
      </c>
      <c r="Q25" s="5">
        <f t="shared" si="2"/>
        <v>3.3204444444444445</v>
      </c>
      <c r="R25" s="7">
        <f t="shared" si="3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s="11">
        <f t="shared" si="0"/>
        <v>41811.208333333336</v>
      </c>
      <c r="M26" s="11">
        <f t="shared" si="1"/>
        <v>41813.208333333336</v>
      </c>
      <c r="N26" t="b">
        <v>0</v>
      </c>
      <c r="O26" t="b">
        <v>0</v>
      </c>
      <c r="P26" t="s">
        <v>65</v>
      </c>
      <c r="Q26" s="5">
        <f t="shared" si="2"/>
        <v>1.1283225108225108</v>
      </c>
      <c r="R26" s="7">
        <f t="shared" si="3"/>
        <v>39.003741114852225</v>
      </c>
      <c r="S26" t="str">
        <f t="shared" si="4"/>
        <v>technology</v>
      </c>
      <c r="T26" t="str">
        <f t="shared" si="5"/>
        <v>wearables</v>
      </c>
    </row>
    <row r="27" spans="1:20" hidden="1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s="11">
        <f t="shared" si="0"/>
        <v>40681.208333333336</v>
      </c>
      <c r="M27" s="11">
        <f t="shared" si="1"/>
        <v>40701.208333333336</v>
      </c>
      <c r="N27" t="b">
        <v>0</v>
      </c>
      <c r="O27" t="b">
        <v>1</v>
      </c>
      <c r="P27" t="s">
        <v>89</v>
      </c>
      <c r="Q27" s="5">
        <f t="shared" si="2"/>
        <v>2.1643636363636363</v>
      </c>
      <c r="R27" s="7">
        <f t="shared" si="3"/>
        <v>73.030674846625772</v>
      </c>
      <c r="S27" t="str">
        <f t="shared" si="4"/>
        <v>games</v>
      </c>
      <c r="T27" t="str">
        <f t="shared" si="5"/>
        <v>video games</v>
      </c>
    </row>
    <row r="28" spans="1:20" hidden="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s="11">
        <f t="shared" si="0"/>
        <v>43312.208333333328</v>
      </c>
      <c r="M28" s="11">
        <f t="shared" si="1"/>
        <v>43339.208333333328</v>
      </c>
      <c r="N28" t="b">
        <v>0</v>
      </c>
      <c r="O28" t="b">
        <v>0</v>
      </c>
      <c r="P28" t="s">
        <v>33</v>
      </c>
      <c r="Q28" s="5">
        <f t="shared" si="2"/>
        <v>0.4819906976744186</v>
      </c>
      <c r="R28" s="7">
        <f t="shared" si="3"/>
        <v>35.009459459459457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s="11">
        <f t="shared" si="0"/>
        <v>42280.208333333328</v>
      </c>
      <c r="M29" s="11">
        <f t="shared" si="1"/>
        <v>42288.208333333328</v>
      </c>
      <c r="N29" t="b">
        <v>0</v>
      </c>
      <c r="O29" t="b">
        <v>0</v>
      </c>
      <c r="P29" t="s">
        <v>23</v>
      </c>
      <c r="Q29" s="5">
        <f t="shared" si="2"/>
        <v>0.79949999999999999</v>
      </c>
      <c r="R29" s="7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hidden="1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s="11">
        <f t="shared" si="0"/>
        <v>40218.25</v>
      </c>
      <c r="M30" s="11">
        <f t="shared" si="1"/>
        <v>40241.25</v>
      </c>
      <c r="N30" t="b">
        <v>0</v>
      </c>
      <c r="O30" t="b">
        <v>1</v>
      </c>
      <c r="P30" t="s">
        <v>33</v>
      </c>
      <c r="Q30" s="5">
        <f t="shared" si="2"/>
        <v>1.0522553516819573</v>
      </c>
      <c r="R30" s="7">
        <f t="shared" si="3"/>
        <v>61.997747747747745</v>
      </c>
      <c r="S30" t="str">
        <f t="shared" si="4"/>
        <v>theater</v>
      </c>
      <c r="T30" t="str">
        <f t="shared" si="5"/>
        <v>plays</v>
      </c>
    </row>
    <row r="31" spans="1:20" hidden="1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s="11">
        <f t="shared" si="0"/>
        <v>43301.208333333328</v>
      </c>
      <c r="M31" s="11">
        <f t="shared" si="1"/>
        <v>43341.208333333328</v>
      </c>
      <c r="N31" t="b">
        <v>0</v>
      </c>
      <c r="O31" t="b">
        <v>0</v>
      </c>
      <c r="P31" t="s">
        <v>100</v>
      </c>
      <c r="Q31" s="5">
        <f t="shared" si="2"/>
        <v>3.2889978213507627</v>
      </c>
      <c r="R31" s="7">
        <f t="shared" si="3"/>
        <v>94.000622665006233</v>
      </c>
      <c r="S31" t="str">
        <f t="shared" si="4"/>
        <v>film &amp; video</v>
      </c>
      <c r="T31" t="str">
        <f t="shared" si="5"/>
        <v>shorts</v>
      </c>
    </row>
    <row r="32" spans="1:20" hidden="1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s="11">
        <f t="shared" si="0"/>
        <v>43609.208333333328</v>
      </c>
      <c r="M32" s="11">
        <f t="shared" si="1"/>
        <v>43614.208333333328</v>
      </c>
      <c r="N32" t="b">
        <v>0</v>
      </c>
      <c r="O32" t="b">
        <v>0</v>
      </c>
      <c r="P32" t="s">
        <v>71</v>
      </c>
      <c r="Q32" s="5">
        <f t="shared" si="2"/>
        <v>1.606111111111111</v>
      </c>
      <c r="R32" s="7">
        <f t="shared" si="3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hidden="1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s="11">
        <f t="shared" si="0"/>
        <v>42374.25</v>
      </c>
      <c r="M33" s="11">
        <f t="shared" si="1"/>
        <v>42402.25</v>
      </c>
      <c r="N33" t="b">
        <v>0</v>
      </c>
      <c r="O33" t="b">
        <v>0</v>
      </c>
      <c r="P33" t="s">
        <v>89</v>
      </c>
      <c r="Q33" s="5">
        <f t="shared" si="2"/>
        <v>3.1</v>
      </c>
      <c r="R33" s="7">
        <f t="shared" si="3"/>
        <v>48.008849557522126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s="11">
        <f t="shared" si="0"/>
        <v>43110.25</v>
      </c>
      <c r="M34" s="11">
        <f t="shared" si="1"/>
        <v>43137.25</v>
      </c>
      <c r="N34" t="b">
        <v>0</v>
      </c>
      <c r="O34" t="b">
        <v>0</v>
      </c>
      <c r="P34" t="s">
        <v>42</v>
      </c>
      <c r="Q34" s="5">
        <f t="shared" si="2"/>
        <v>0.86807920792079207</v>
      </c>
      <c r="R34" s="7">
        <f t="shared" si="3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s="11">
        <f t="shared" si="0"/>
        <v>41917.208333333336</v>
      </c>
      <c r="M35" s="11">
        <f t="shared" si="1"/>
        <v>41954.25</v>
      </c>
      <c r="N35" t="b">
        <v>0</v>
      </c>
      <c r="O35" t="b">
        <v>0</v>
      </c>
      <c r="P35" t="s">
        <v>33</v>
      </c>
      <c r="Q35" s="5">
        <f t="shared" si="2"/>
        <v>3.7782071713147412</v>
      </c>
      <c r="R35" s="7">
        <f t="shared" si="3"/>
        <v>35.000184535892231</v>
      </c>
      <c r="S35" t="str">
        <f t="shared" si="4"/>
        <v>theater</v>
      </c>
      <c r="T35" t="str">
        <f t="shared" si="5"/>
        <v>plays</v>
      </c>
    </row>
    <row r="36" spans="1:20" ht="31.5" hidden="1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s="11">
        <f t="shared" si="0"/>
        <v>42817.208333333328</v>
      </c>
      <c r="M36" s="11">
        <f t="shared" si="1"/>
        <v>42822.208333333328</v>
      </c>
      <c r="N36" t="b">
        <v>0</v>
      </c>
      <c r="O36" t="b">
        <v>0</v>
      </c>
      <c r="P36" t="s">
        <v>42</v>
      </c>
      <c r="Q36" s="5">
        <f t="shared" si="2"/>
        <v>1.5080645161290323</v>
      </c>
      <c r="R36" s="7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s="11">
        <f t="shared" si="0"/>
        <v>43484.25</v>
      </c>
      <c r="M37" s="11">
        <f t="shared" si="1"/>
        <v>43526.25</v>
      </c>
      <c r="N37" t="b">
        <v>0</v>
      </c>
      <c r="O37" t="b">
        <v>1</v>
      </c>
      <c r="P37" t="s">
        <v>53</v>
      </c>
      <c r="Q37" s="5">
        <f t="shared" si="2"/>
        <v>1.5030119521912351</v>
      </c>
      <c r="R37" s="7">
        <f t="shared" si="3"/>
        <v>95.993893129770996</v>
      </c>
      <c r="S37" t="str">
        <f t="shared" si="4"/>
        <v>film &amp; video</v>
      </c>
      <c r="T37" t="str">
        <f t="shared" si="5"/>
        <v>drama</v>
      </c>
    </row>
    <row r="38" spans="1:20" hidden="1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s="11">
        <f t="shared" si="0"/>
        <v>40600.25</v>
      </c>
      <c r="M38" s="11">
        <f t="shared" si="1"/>
        <v>40625.208333333336</v>
      </c>
      <c r="N38" t="b">
        <v>0</v>
      </c>
      <c r="O38" t="b">
        <v>0</v>
      </c>
      <c r="P38" t="s">
        <v>33</v>
      </c>
      <c r="Q38" s="5">
        <f t="shared" si="2"/>
        <v>1.572857142857143</v>
      </c>
      <c r="R38" s="7">
        <f t="shared" si="3"/>
        <v>68.8125</v>
      </c>
      <c r="S38" t="str">
        <f t="shared" si="4"/>
        <v>theater</v>
      </c>
      <c r="T38" t="str">
        <f t="shared" si="5"/>
        <v>plays</v>
      </c>
    </row>
    <row r="39" spans="1:20" ht="31.5" hidden="1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s="11">
        <f t="shared" si="0"/>
        <v>43744.208333333328</v>
      </c>
      <c r="M39" s="11">
        <f t="shared" si="1"/>
        <v>43777.25</v>
      </c>
      <c r="N39" t="b">
        <v>0</v>
      </c>
      <c r="O39" t="b">
        <v>1</v>
      </c>
      <c r="P39" t="s">
        <v>119</v>
      </c>
      <c r="Q39" s="5">
        <f t="shared" si="2"/>
        <v>1.3998765432098765</v>
      </c>
      <c r="R39" s="7">
        <f t="shared" si="3"/>
        <v>105.97196261682242</v>
      </c>
      <c r="S39" t="str">
        <f t="shared" si="4"/>
        <v>publishing</v>
      </c>
      <c r="T39" t="str">
        <f t="shared" si="5"/>
        <v>fiction</v>
      </c>
    </row>
    <row r="40" spans="1:20" hidden="1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s="11">
        <f t="shared" si="0"/>
        <v>40469.208333333336</v>
      </c>
      <c r="M40" s="11">
        <f t="shared" si="1"/>
        <v>40474.208333333336</v>
      </c>
      <c r="N40" t="b">
        <v>0</v>
      </c>
      <c r="O40" t="b">
        <v>0</v>
      </c>
      <c r="P40" t="s">
        <v>122</v>
      </c>
      <c r="Q40" s="5">
        <f t="shared" si="2"/>
        <v>3.2532258064516131</v>
      </c>
      <c r="R40" s="7">
        <f t="shared" si="3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s="11">
        <f t="shared" si="0"/>
        <v>41330.25</v>
      </c>
      <c r="M41" s="11">
        <f t="shared" si="1"/>
        <v>41344.208333333336</v>
      </c>
      <c r="N41" t="b">
        <v>0</v>
      </c>
      <c r="O41" t="b">
        <v>0</v>
      </c>
      <c r="P41" t="s">
        <v>33</v>
      </c>
      <c r="Q41" s="5">
        <f t="shared" si="2"/>
        <v>0.50777777777777777</v>
      </c>
      <c r="R41" s="7">
        <f t="shared" si="3"/>
        <v>57.125</v>
      </c>
      <c r="S41" t="str">
        <f t="shared" si="4"/>
        <v>theater</v>
      </c>
      <c r="T41" t="str">
        <f t="shared" si="5"/>
        <v>plays</v>
      </c>
    </row>
    <row r="42" spans="1:20" hidden="1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s="11">
        <f t="shared" si="0"/>
        <v>40334.208333333336</v>
      </c>
      <c r="M42" s="11">
        <f t="shared" si="1"/>
        <v>40353.208333333336</v>
      </c>
      <c r="N42" t="b">
        <v>0</v>
      </c>
      <c r="O42" t="b">
        <v>1</v>
      </c>
      <c r="P42" t="s">
        <v>65</v>
      </c>
      <c r="Q42" s="5">
        <f t="shared" si="2"/>
        <v>1.6906818181818182</v>
      </c>
      <c r="R42" s="7">
        <f t="shared" si="3"/>
        <v>75.141414141414145</v>
      </c>
      <c r="S42" t="str">
        <f t="shared" si="4"/>
        <v>technology</v>
      </c>
      <c r="T42" t="str">
        <f t="shared" si="5"/>
        <v>wearables</v>
      </c>
    </row>
    <row r="43" spans="1:20" hidden="1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s="11">
        <f t="shared" si="0"/>
        <v>41156.208333333336</v>
      </c>
      <c r="M43" s="11">
        <f t="shared" si="1"/>
        <v>41182.208333333336</v>
      </c>
      <c r="N43" t="b">
        <v>0</v>
      </c>
      <c r="O43" t="b">
        <v>1</v>
      </c>
      <c r="P43" t="s">
        <v>23</v>
      </c>
      <c r="Q43" s="5">
        <f t="shared" si="2"/>
        <v>2.1292857142857144</v>
      </c>
      <c r="R43" s="7">
        <f t="shared" si="3"/>
        <v>107.42342342342343</v>
      </c>
      <c r="S43" t="str">
        <f t="shared" si="4"/>
        <v>music</v>
      </c>
      <c r="T43" t="str">
        <f t="shared" si="5"/>
        <v>rock</v>
      </c>
    </row>
    <row r="44" spans="1:20" hidden="1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s="11">
        <f t="shared" si="0"/>
        <v>40728.208333333336</v>
      </c>
      <c r="M44" s="11">
        <f t="shared" si="1"/>
        <v>40737.208333333336</v>
      </c>
      <c r="N44" t="b">
        <v>0</v>
      </c>
      <c r="O44" t="b">
        <v>0</v>
      </c>
      <c r="P44" t="s">
        <v>17</v>
      </c>
      <c r="Q44" s="5">
        <f t="shared" si="2"/>
        <v>4.4394444444444447</v>
      </c>
      <c r="R44" s="7">
        <f t="shared" si="3"/>
        <v>35.995495495495497</v>
      </c>
      <c r="S44" t="str">
        <f t="shared" si="4"/>
        <v>food</v>
      </c>
      <c r="T44" t="str">
        <f t="shared" si="5"/>
        <v>food trucks</v>
      </c>
    </row>
    <row r="45" spans="1:20" hidden="1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s="11">
        <f t="shared" si="0"/>
        <v>41844.208333333336</v>
      </c>
      <c r="M45" s="11">
        <f t="shared" si="1"/>
        <v>41860.208333333336</v>
      </c>
      <c r="N45" t="b">
        <v>0</v>
      </c>
      <c r="O45" t="b">
        <v>0</v>
      </c>
      <c r="P45" t="s">
        <v>133</v>
      </c>
      <c r="Q45" s="5">
        <f t="shared" si="2"/>
        <v>1.859390243902439</v>
      </c>
      <c r="R45" s="7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s="11">
        <f t="shared" si="0"/>
        <v>43541.208333333328</v>
      </c>
      <c r="M46" s="11">
        <f t="shared" si="1"/>
        <v>43542.208333333328</v>
      </c>
      <c r="N46" t="b">
        <v>0</v>
      </c>
      <c r="O46" t="b">
        <v>0</v>
      </c>
      <c r="P46" t="s">
        <v>119</v>
      </c>
      <c r="Q46" s="5">
        <f t="shared" si="2"/>
        <v>6.5881249999999998</v>
      </c>
      <c r="R46" s="7">
        <f t="shared" si="3"/>
        <v>107.56122448979592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s="11">
        <f t="shared" si="0"/>
        <v>42676.208333333328</v>
      </c>
      <c r="M47" s="11">
        <f t="shared" si="1"/>
        <v>42691.25</v>
      </c>
      <c r="N47" t="b">
        <v>0</v>
      </c>
      <c r="O47" t="b">
        <v>1</v>
      </c>
      <c r="P47" t="s">
        <v>33</v>
      </c>
      <c r="Q47" s="5">
        <f t="shared" si="2"/>
        <v>0.4768421052631579</v>
      </c>
      <c r="R47" s="7">
        <f t="shared" si="3"/>
        <v>94.375</v>
      </c>
      <c r="S47" t="str">
        <f t="shared" si="4"/>
        <v>theater</v>
      </c>
      <c r="T47" t="str">
        <f t="shared" si="5"/>
        <v>plays</v>
      </c>
    </row>
    <row r="48" spans="1:20" hidden="1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s="11">
        <f t="shared" si="0"/>
        <v>40367.208333333336</v>
      </c>
      <c r="M48" s="11">
        <f t="shared" si="1"/>
        <v>40390.208333333336</v>
      </c>
      <c r="N48" t="b">
        <v>0</v>
      </c>
      <c r="O48" t="b">
        <v>0</v>
      </c>
      <c r="P48" t="s">
        <v>23</v>
      </c>
      <c r="Q48" s="5">
        <f t="shared" si="2"/>
        <v>1.1478378378378378</v>
      </c>
      <c r="R48" s="7">
        <f t="shared" si="3"/>
        <v>46.163043478260867</v>
      </c>
      <c r="S48" t="str">
        <f t="shared" si="4"/>
        <v>music</v>
      </c>
      <c r="T48" t="str">
        <f t="shared" si="5"/>
        <v>rock</v>
      </c>
    </row>
    <row r="49" spans="1:20" hidden="1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s="11">
        <f t="shared" si="0"/>
        <v>41727.208333333336</v>
      </c>
      <c r="M49" s="11">
        <f t="shared" si="1"/>
        <v>41757.208333333336</v>
      </c>
      <c r="N49" t="b">
        <v>0</v>
      </c>
      <c r="O49" t="b">
        <v>0</v>
      </c>
      <c r="P49" t="s">
        <v>33</v>
      </c>
      <c r="Q49" s="5">
        <f t="shared" si="2"/>
        <v>4.7526666666666664</v>
      </c>
      <c r="R49" s="7">
        <f t="shared" si="3"/>
        <v>47.845637583892618</v>
      </c>
      <c r="S49" t="str">
        <f t="shared" si="4"/>
        <v>theater</v>
      </c>
      <c r="T49" t="str">
        <f t="shared" si="5"/>
        <v>plays</v>
      </c>
    </row>
    <row r="50" spans="1:20" hidden="1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s="11">
        <f t="shared" si="0"/>
        <v>42180.208333333328</v>
      </c>
      <c r="M50" s="11">
        <f t="shared" si="1"/>
        <v>42192.208333333328</v>
      </c>
      <c r="N50" t="b">
        <v>0</v>
      </c>
      <c r="O50" t="b">
        <v>0</v>
      </c>
      <c r="P50" t="s">
        <v>33</v>
      </c>
      <c r="Q50" s="5">
        <f t="shared" si="2"/>
        <v>3.86972972972973</v>
      </c>
      <c r="R50" s="7">
        <f t="shared" si="3"/>
        <v>53.007815713698065</v>
      </c>
      <c r="S50" t="str">
        <f t="shared" si="4"/>
        <v>theater</v>
      </c>
      <c r="T50" t="str">
        <f t="shared" si="5"/>
        <v>plays</v>
      </c>
    </row>
    <row r="51" spans="1:20" hidden="1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s="11">
        <f t="shared" si="0"/>
        <v>43758.208333333328</v>
      </c>
      <c r="M51" s="11">
        <f t="shared" si="1"/>
        <v>43803.25</v>
      </c>
      <c r="N51" t="b">
        <v>0</v>
      </c>
      <c r="O51" t="b">
        <v>0</v>
      </c>
      <c r="P51" t="s">
        <v>23</v>
      </c>
      <c r="Q51" s="5">
        <f t="shared" si="2"/>
        <v>1.89625</v>
      </c>
      <c r="R51" s="7">
        <f t="shared" si="3"/>
        <v>45.059405940594061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s="11">
        <f t="shared" si="0"/>
        <v>41487.208333333336</v>
      </c>
      <c r="M52" s="11">
        <f t="shared" si="1"/>
        <v>41515.208333333336</v>
      </c>
      <c r="N52" t="b">
        <v>0</v>
      </c>
      <c r="O52" t="b">
        <v>0</v>
      </c>
      <c r="P52" t="s">
        <v>148</v>
      </c>
      <c r="Q52" s="5">
        <f t="shared" si="2"/>
        <v>0.02</v>
      </c>
      <c r="R52" s="7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s="11">
        <f t="shared" si="0"/>
        <v>40995.208333333336</v>
      </c>
      <c r="M53" s="11">
        <f t="shared" si="1"/>
        <v>41011.208333333336</v>
      </c>
      <c r="N53" t="b">
        <v>0</v>
      </c>
      <c r="O53" t="b">
        <v>1</v>
      </c>
      <c r="P53" t="s">
        <v>65</v>
      </c>
      <c r="Q53" s="5">
        <f t="shared" si="2"/>
        <v>0.91867805186590767</v>
      </c>
      <c r="R53" s="7">
        <f t="shared" si="3"/>
        <v>99.006816632583508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s="11">
        <f t="shared" si="0"/>
        <v>40436.208333333336</v>
      </c>
      <c r="M54" s="11">
        <f t="shared" si="1"/>
        <v>40440.208333333336</v>
      </c>
      <c r="N54" t="b">
        <v>0</v>
      </c>
      <c r="O54" t="b">
        <v>0</v>
      </c>
      <c r="P54" t="s">
        <v>33</v>
      </c>
      <c r="Q54" s="5">
        <f t="shared" si="2"/>
        <v>0.34152777777777776</v>
      </c>
      <c r="R54" s="7">
        <f t="shared" si="3"/>
        <v>32.786666666666669</v>
      </c>
      <c r="S54" t="str">
        <f t="shared" si="4"/>
        <v>theater</v>
      </c>
      <c r="T54" t="str">
        <f t="shared" si="5"/>
        <v>plays</v>
      </c>
    </row>
    <row r="55" spans="1:20" hidden="1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s="11">
        <f t="shared" si="0"/>
        <v>41779.208333333336</v>
      </c>
      <c r="M55" s="11">
        <f t="shared" si="1"/>
        <v>41818.208333333336</v>
      </c>
      <c r="N55" t="b">
        <v>0</v>
      </c>
      <c r="O55" t="b">
        <v>0</v>
      </c>
      <c r="P55" t="s">
        <v>53</v>
      </c>
      <c r="Q55" s="5">
        <f t="shared" si="2"/>
        <v>1.4040909090909091</v>
      </c>
      <c r="R55" s="7">
        <f t="shared" si="3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s="11">
        <f t="shared" si="0"/>
        <v>43170.25</v>
      </c>
      <c r="M56" s="11">
        <f t="shared" si="1"/>
        <v>43176.208333333328</v>
      </c>
      <c r="N56" t="b">
        <v>0</v>
      </c>
      <c r="O56" t="b">
        <v>0</v>
      </c>
      <c r="P56" t="s">
        <v>65</v>
      </c>
      <c r="Q56" s="5">
        <f t="shared" si="2"/>
        <v>0.89866666666666661</v>
      </c>
      <c r="R56" s="7">
        <f t="shared" si="3"/>
        <v>44.93333333333333</v>
      </c>
      <c r="S56" t="str">
        <f t="shared" si="4"/>
        <v>technology</v>
      </c>
      <c r="T56" t="str">
        <f t="shared" si="5"/>
        <v>wearables</v>
      </c>
    </row>
    <row r="57" spans="1:20" hidden="1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s="11">
        <f t="shared" si="0"/>
        <v>43311.208333333328</v>
      </c>
      <c r="M57" s="11">
        <f t="shared" si="1"/>
        <v>43316.208333333328</v>
      </c>
      <c r="N57" t="b">
        <v>0</v>
      </c>
      <c r="O57" t="b">
        <v>0</v>
      </c>
      <c r="P57" t="s">
        <v>159</v>
      </c>
      <c r="Q57" s="5">
        <f t="shared" si="2"/>
        <v>1.7796969696969698</v>
      </c>
      <c r="R57" s="7">
        <f t="shared" si="3"/>
        <v>89.664122137404576</v>
      </c>
      <c r="S57" t="str">
        <f t="shared" si="4"/>
        <v>music</v>
      </c>
      <c r="T57" t="str">
        <f t="shared" si="5"/>
        <v>jazz</v>
      </c>
    </row>
    <row r="58" spans="1:20" ht="31.5" hidden="1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s="11">
        <f t="shared" si="0"/>
        <v>42014.25</v>
      </c>
      <c r="M58" s="11">
        <f t="shared" si="1"/>
        <v>42021.25</v>
      </c>
      <c r="N58" t="b">
        <v>0</v>
      </c>
      <c r="O58" t="b">
        <v>0</v>
      </c>
      <c r="P58" t="s">
        <v>65</v>
      </c>
      <c r="Q58" s="5">
        <f t="shared" si="2"/>
        <v>1.436625</v>
      </c>
      <c r="R58" s="7">
        <f t="shared" si="3"/>
        <v>70.079268292682926</v>
      </c>
      <c r="S58" t="str">
        <f t="shared" si="4"/>
        <v>technology</v>
      </c>
      <c r="T58" t="str">
        <f t="shared" si="5"/>
        <v>wearables</v>
      </c>
    </row>
    <row r="59" spans="1:20" hidden="1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s="11">
        <f t="shared" si="0"/>
        <v>42979.208333333328</v>
      </c>
      <c r="M59" s="11">
        <f t="shared" si="1"/>
        <v>42991.208333333328</v>
      </c>
      <c r="N59" t="b">
        <v>0</v>
      </c>
      <c r="O59" t="b">
        <v>0</v>
      </c>
      <c r="P59" t="s">
        <v>89</v>
      </c>
      <c r="Q59" s="5">
        <f t="shared" si="2"/>
        <v>2.1527586206896552</v>
      </c>
      <c r="R59" s="7">
        <f t="shared" si="3"/>
        <v>31.059701492537314</v>
      </c>
      <c r="S59" t="str">
        <f t="shared" si="4"/>
        <v>games</v>
      </c>
      <c r="T59" t="str">
        <f t="shared" si="5"/>
        <v>video games</v>
      </c>
    </row>
    <row r="60" spans="1:20" hidden="1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s="11">
        <f t="shared" si="0"/>
        <v>42268.208333333328</v>
      </c>
      <c r="M60" s="11">
        <f t="shared" si="1"/>
        <v>42281.208333333328</v>
      </c>
      <c r="N60" t="b">
        <v>0</v>
      </c>
      <c r="O60" t="b">
        <v>0</v>
      </c>
      <c r="P60" t="s">
        <v>33</v>
      </c>
      <c r="Q60" s="5">
        <f t="shared" si="2"/>
        <v>2.2711111111111113</v>
      </c>
      <c r="R60" s="7">
        <f t="shared" si="3"/>
        <v>29.061611374407583</v>
      </c>
      <c r="S60" t="str">
        <f t="shared" si="4"/>
        <v>theater</v>
      </c>
      <c r="T60" t="str">
        <f t="shared" si="5"/>
        <v>plays</v>
      </c>
    </row>
    <row r="61" spans="1:20" hidden="1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s="11">
        <f t="shared" si="0"/>
        <v>42898.208333333328</v>
      </c>
      <c r="M61" s="11">
        <f t="shared" si="1"/>
        <v>42913.208333333328</v>
      </c>
      <c r="N61" t="b">
        <v>0</v>
      </c>
      <c r="O61" t="b">
        <v>1</v>
      </c>
      <c r="P61" t="s">
        <v>33</v>
      </c>
      <c r="Q61" s="5">
        <f t="shared" si="2"/>
        <v>2.7507142857142859</v>
      </c>
      <c r="R61" s="7">
        <f t="shared" si="3"/>
        <v>30.0859375</v>
      </c>
      <c r="S61" t="str">
        <f t="shared" si="4"/>
        <v>theater</v>
      </c>
      <c r="T61" t="str">
        <f t="shared" si="5"/>
        <v>plays</v>
      </c>
    </row>
    <row r="62" spans="1:20" hidden="1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0"/>
        <v>41107.208333333336</v>
      </c>
      <c r="M62" s="11">
        <f t="shared" si="1"/>
        <v>41110.208333333336</v>
      </c>
      <c r="N62" t="b">
        <v>0</v>
      </c>
      <c r="O62" t="b">
        <v>0</v>
      </c>
      <c r="P62" t="s">
        <v>33</v>
      </c>
      <c r="Q62" s="5">
        <f t="shared" si="2"/>
        <v>1.4437048832271762</v>
      </c>
      <c r="R62" s="7">
        <f t="shared" si="3"/>
        <v>84.998125000000002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0"/>
        <v>40595.25</v>
      </c>
      <c r="M63" s="11">
        <f t="shared" si="1"/>
        <v>40635.208333333336</v>
      </c>
      <c r="N63" t="b">
        <v>0</v>
      </c>
      <c r="O63" t="b">
        <v>0</v>
      </c>
      <c r="P63" t="s">
        <v>33</v>
      </c>
      <c r="Q63" s="5">
        <f t="shared" si="2"/>
        <v>0.92745983935742971</v>
      </c>
      <c r="R63" s="7">
        <f t="shared" si="3"/>
        <v>82.001775410563695</v>
      </c>
      <c r="S63" t="str">
        <f t="shared" si="4"/>
        <v>theater</v>
      </c>
      <c r="T63" t="str">
        <f t="shared" si="5"/>
        <v>plays</v>
      </c>
    </row>
    <row r="64" spans="1:20" hidden="1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s="11">
        <f t="shared" si="0"/>
        <v>42160.208333333328</v>
      </c>
      <c r="M64" s="11">
        <f t="shared" si="1"/>
        <v>42161.208333333328</v>
      </c>
      <c r="N64" t="b">
        <v>0</v>
      </c>
      <c r="O64" t="b">
        <v>0</v>
      </c>
      <c r="P64" t="s">
        <v>28</v>
      </c>
      <c r="Q64" s="5">
        <f t="shared" si="2"/>
        <v>7.226</v>
      </c>
      <c r="R64" s="7">
        <f t="shared" si="3"/>
        <v>58.040160642570278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s="11">
        <f t="shared" si="0"/>
        <v>42853.208333333328</v>
      </c>
      <c r="M65" s="11">
        <f t="shared" si="1"/>
        <v>42859.208333333328</v>
      </c>
      <c r="N65" t="b">
        <v>0</v>
      </c>
      <c r="O65" t="b">
        <v>0</v>
      </c>
      <c r="P65" t="s">
        <v>33</v>
      </c>
      <c r="Q65" s="5">
        <f t="shared" si="2"/>
        <v>0.11851063829787234</v>
      </c>
      <c r="R65" s="7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s="11">
        <f t="shared" si="0"/>
        <v>43283.208333333328</v>
      </c>
      <c r="M66" s="11">
        <f t="shared" si="1"/>
        <v>43298.208333333328</v>
      </c>
      <c r="N66" t="b">
        <v>0</v>
      </c>
      <c r="O66" t="b">
        <v>1</v>
      </c>
      <c r="P66" t="s">
        <v>28</v>
      </c>
      <c r="Q66" s="5">
        <f t="shared" si="2"/>
        <v>0.97642857142857142</v>
      </c>
      <c r="R66" s="7">
        <f t="shared" si="3"/>
        <v>71.94736842105263</v>
      </c>
      <c r="S66" t="str">
        <f t="shared" si="4"/>
        <v>technology</v>
      </c>
      <c r="T66" t="str">
        <f t="shared" si="5"/>
        <v>web</v>
      </c>
    </row>
    <row r="67" spans="1:20" hidden="1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s="11">
        <f t="shared" ref="L67:L130" si="6">(((J67/60)/60)/24)+DATE(1970,1,1)</f>
        <v>40570.25</v>
      </c>
      <c r="M67" s="11">
        <f t="shared" ref="M67:M130" si="7">(((K67/60)/60)/24)+DATE(1970,1,1)</f>
        <v>40577.25</v>
      </c>
      <c r="N67" t="b">
        <v>0</v>
      </c>
      <c r="O67" t="b">
        <v>0</v>
      </c>
      <c r="P67" t="s">
        <v>33</v>
      </c>
      <c r="Q67" s="5">
        <f t="shared" ref="Q67:Q130" si="8">E67/D67</f>
        <v>2.3614754098360655</v>
      </c>
      <c r="R67" s="7">
        <f t="shared" ref="R67:R130" si="9">E67/G67</f>
        <v>61.038135593220339</v>
      </c>
      <c r="S67" t="str">
        <f t="shared" ref="S67:S130" si="10">LEFT(P67, SEARCH("/",P67,1)-1)</f>
        <v>theater</v>
      </c>
      <c r="T67" t="str">
        <f t="shared" ref="T67:U130" si="11">RIGHT(P67, LEN(P67) -FIND("/",P67))</f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s="11">
        <f t="shared" si="6"/>
        <v>42102.208333333328</v>
      </c>
      <c r="M68" s="11">
        <f t="shared" si="7"/>
        <v>42107.208333333328</v>
      </c>
      <c r="N68" t="b">
        <v>0</v>
      </c>
      <c r="O68" t="b">
        <v>1</v>
      </c>
      <c r="P68" t="s">
        <v>33</v>
      </c>
      <c r="Q68" s="5">
        <f t="shared" si="8"/>
        <v>0.45068965517241377</v>
      </c>
      <c r="R68" s="7">
        <f t="shared" si="9"/>
        <v>108.91666666666667</v>
      </c>
      <c r="S68" t="str">
        <f t="shared" si="10"/>
        <v>theater</v>
      </c>
      <c r="T68" t="str">
        <f t="shared" si="11"/>
        <v>plays</v>
      </c>
    </row>
    <row r="69" spans="1:20" ht="31.5" hidden="1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s="11">
        <f t="shared" si="6"/>
        <v>40203.25</v>
      </c>
      <c r="M69" s="11">
        <f t="shared" si="7"/>
        <v>40208.25</v>
      </c>
      <c r="N69" t="b">
        <v>0</v>
      </c>
      <c r="O69" t="b">
        <v>1</v>
      </c>
      <c r="P69" t="s">
        <v>65</v>
      </c>
      <c r="Q69" s="5">
        <f t="shared" si="8"/>
        <v>1.6238567493112948</v>
      </c>
      <c r="R69" s="7">
        <f t="shared" si="9"/>
        <v>29.001722017220171</v>
      </c>
      <c r="S69" t="str">
        <f t="shared" si="10"/>
        <v>technology</v>
      </c>
      <c r="T69" t="str">
        <f t="shared" si="11"/>
        <v>wearables</v>
      </c>
    </row>
    <row r="70" spans="1:20" hidden="1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s="11">
        <f t="shared" si="6"/>
        <v>42943.208333333328</v>
      </c>
      <c r="M70" s="11">
        <f t="shared" si="7"/>
        <v>42990.208333333328</v>
      </c>
      <c r="N70" t="b">
        <v>0</v>
      </c>
      <c r="O70" t="b">
        <v>1</v>
      </c>
      <c r="P70" t="s">
        <v>33</v>
      </c>
      <c r="Q70" s="5">
        <f t="shared" si="8"/>
        <v>2.5452631578947367</v>
      </c>
      <c r="R70" s="7">
        <f t="shared" si="9"/>
        <v>58.975609756097562</v>
      </c>
      <c r="S70" t="str">
        <f t="shared" si="10"/>
        <v>theater</v>
      </c>
      <c r="T70" t="str">
        <f t="shared" si="11"/>
        <v>plays</v>
      </c>
    </row>
    <row r="71" spans="1:20" hidden="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s="11">
        <f t="shared" si="6"/>
        <v>40531.25</v>
      </c>
      <c r="M71" s="11">
        <f t="shared" si="7"/>
        <v>40565.25</v>
      </c>
      <c r="N71" t="b">
        <v>0</v>
      </c>
      <c r="O71" t="b">
        <v>0</v>
      </c>
      <c r="P71" t="s">
        <v>33</v>
      </c>
      <c r="Q71" s="5">
        <f t="shared" si="8"/>
        <v>0.24063291139240506</v>
      </c>
      <c r="R71" s="7">
        <f t="shared" si="9"/>
        <v>111.82352941176471</v>
      </c>
      <c r="S71" t="str">
        <f t="shared" si="10"/>
        <v>theater</v>
      </c>
      <c r="T71" t="str">
        <f t="shared" si="11"/>
        <v>plays</v>
      </c>
    </row>
    <row r="72" spans="1:20" hidden="1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s="11">
        <f t="shared" si="6"/>
        <v>40484.208333333336</v>
      </c>
      <c r="M72" s="11">
        <f t="shared" si="7"/>
        <v>40533.25</v>
      </c>
      <c r="N72" t="b">
        <v>0</v>
      </c>
      <c r="O72" t="b">
        <v>1</v>
      </c>
      <c r="P72" t="s">
        <v>33</v>
      </c>
      <c r="Q72" s="5">
        <f t="shared" si="8"/>
        <v>1.2374140625000001</v>
      </c>
      <c r="R72" s="7">
        <f t="shared" si="9"/>
        <v>63.995555555555555</v>
      </c>
      <c r="S72" t="str">
        <f t="shared" si="10"/>
        <v>theater</v>
      </c>
      <c r="T72" t="str">
        <f t="shared" si="11"/>
        <v>plays</v>
      </c>
    </row>
    <row r="73" spans="1:20" ht="31.5" hidden="1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s="11">
        <f t="shared" si="6"/>
        <v>43799.25</v>
      </c>
      <c r="M73" s="11">
        <f t="shared" si="7"/>
        <v>43803.25</v>
      </c>
      <c r="N73" t="b">
        <v>0</v>
      </c>
      <c r="O73" t="b">
        <v>0</v>
      </c>
      <c r="P73" t="s">
        <v>33</v>
      </c>
      <c r="Q73" s="5">
        <f t="shared" si="8"/>
        <v>1.0806666666666667</v>
      </c>
      <c r="R73" s="7">
        <f t="shared" si="9"/>
        <v>85.315789473684205</v>
      </c>
      <c r="S73" t="str">
        <f t="shared" si="10"/>
        <v>theater</v>
      </c>
      <c r="T73" t="str">
        <f t="shared" si="11"/>
        <v>plays</v>
      </c>
    </row>
    <row r="74" spans="1:20" hidden="1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s="11">
        <f t="shared" si="6"/>
        <v>42186.208333333328</v>
      </c>
      <c r="M74" s="11">
        <f t="shared" si="7"/>
        <v>42222.208333333328</v>
      </c>
      <c r="N74" t="b">
        <v>0</v>
      </c>
      <c r="O74" t="b">
        <v>0</v>
      </c>
      <c r="P74" t="s">
        <v>71</v>
      </c>
      <c r="Q74" s="5">
        <f t="shared" si="8"/>
        <v>6.7033333333333331</v>
      </c>
      <c r="R74" s="7">
        <f t="shared" si="9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s="11">
        <f t="shared" si="6"/>
        <v>42701.25</v>
      </c>
      <c r="M75" s="11">
        <f t="shared" si="7"/>
        <v>42704.25</v>
      </c>
      <c r="N75" t="b">
        <v>0</v>
      </c>
      <c r="O75" t="b">
        <v>0</v>
      </c>
      <c r="P75" t="s">
        <v>159</v>
      </c>
      <c r="Q75" s="5">
        <f t="shared" si="8"/>
        <v>6.609285714285714</v>
      </c>
      <c r="R75" s="7">
        <f t="shared" si="9"/>
        <v>105.14772727272727</v>
      </c>
      <c r="S75" t="str">
        <f t="shared" si="10"/>
        <v>music</v>
      </c>
      <c r="T75" t="str">
        <f t="shared" si="11"/>
        <v>jazz</v>
      </c>
    </row>
    <row r="76" spans="1:20" hidden="1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s="11">
        <f t="shared" si="6"/>
        <v>42456.208333333328</v>
      </c>
      <c r="M76" s="11">
        <f t="shared" si="7"/>
        <v>42457.208333333328</v>
      </c>
      <c r="N76" t="b">
        <v>0</v>
      </c>
      <c r="O76" t="b">
        <v>0</v>
      </c>
      <c r="P76" t="s">
        <v>148</v>
      </c>
      <c r="Q76" s="5">
        <f t="shared" si="8"/>
        <v>1.2246153846153847</v>
      </c>
      <c r="R76" s="7">
        <f t="shared" si="9"/>
        <v>56.188235294117646</v>
      </c>
      <c r="S76" t="str">
        <f t="shared" si="10"/>
        <v>music</v>
      </c>
      <c r="T76" t="str">
        <f t="shared" si="11"/>
        <v>metal</v>
      </c>
    </row>
    <row r="77" spans="1:20" hidden="1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s="11">
        <f t="shared" si="6"/>
        <v>43296.208333333328</v>
      </c>
      <c r="M77" s="11">
        <f t="shared" si="7"/>
        <v>43304.208333333328</v>
      </c>
      <c r="N77" t="b">
        <v>0</v>
      </c>
      <c r="O77" t="b">
        <v>0</v>
      </c>
      <c r="P77" t="s">
        <v>122</v>
      </c>
      <c r="Q77" s="5">
        <f t="shared" si="8"/>
        <v>1.5057731958762886</v>
      </c>
      <c r="R77" s="7">
        <f t="shared" si="9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s="11">
        <f t="shared" si="6"/>
        <v>42027.25</v>
      </c>
      <c r="M78" s="11">
        <f t="shared" si="7"/>
        <v>42076.208333333328</v>
      </c>
      <c r="N78" t="b">
        <v>1</v>
      </c>
      <c r="O78" t="b">
        <v>1</v>
      </c>
      <c r="P78" t="s">
        <v>33</v>
      </c>
      <c r="Q78" s="5">
        <f t="shared" si="8"/>
        <v>0.78106590724165992</v>
      </c>
      <c r="R78" s="7">
        <f t="shared" si="9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s="11">
        <f t="shared" si="6"/>
        <v>40448.208333333336</v>
      </c>
      <c r="M79" s="11">
        <f t="shared" si="7"/>
        <v>40462.208333333336</v>
      </c>
      <c r="N79" t="b">
        <v>0</v>
      </c>
      <c r="O79" t="b">
        <v>1</v>
      </c>
      <c r="P79" t="s">
        <v>71</v>
      </c>
      <c r="Q79" s="5">
        <f t="shared" si="8"/>
        <v>0.46947368421052632</v>
      </c>
      <c r="R79" s="7">
        <f t="shared" si="9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hidden="1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s="11">
        <f t="shared" si="6"/>
        <v>43206.208333333328</v>
      </c>
      <c r="M80" s="11">
        <f t="shared" si="7"/>
        <v>43207.208333333328</v>
      </c>
      <c r="N80" t="b">
        <v>0</v>
      </c>
      <c r="O80" t="b">
        <v>0</v>
      </c>
      <c r="P80" t="s">
        <v>206</v>
      </c>
      <c r="Q80" s="5">
        <f t="shared" si="8"/>
        <v>3.008</v>
      </c>
      <c r="R80" s="7">
        <f t="shared" si="9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s="11">
        <f t="shared" si="6"/>
        <v>43267.208333333328</v>
      </c>
      <c r="M81" s="11">
        <f t="shared" si="7"/>
        <v>43272.208333333328</v>
      </c>
      <c r="N81" t="b">
        <v>0</v>
      </c>
      <c r="O81" t="b">
        <v>0</v>
      </c>
      <c r="P81" t="s">
        <v>33</v>
      </c>
      <c r="Q81" s="5">
        <f t="shared" si="8"/>
        <v>0.6959861591695502</v>
      </c>
      <c r="R81" s="7">
        <f t="shared" si="9"/>
        <v>48.004773269689736</v>
      </c>
      <c r="S81" t="str">
        <f t="shared" si="10"/>
        <v>theater</v>
      </c>
      <c r="T81" t="str">
        <f t="shared" si="11"/>
        <v>plays</v>
      </c>
    </row>
    <row r="82" spans="1:20" hidden="1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s="11">
        <f t="shared" si="6"/>
        <v>42976.208333333328</v>
      </c>
      <c r="M82" s="11">
        <f t="shared" si="7"/>
        <v>43006.208333333328</v>
      </c>
      <c r="N82" t="b">
        <v>0</v>
      </c>
      <c r="O82" t="b">
        <v>0</v>
      </c>
      <c r="P82" t="s">
        <v>89</v>
      </c>
      <c r="Q82" s="5">
        <f t="shared" si="8"/>
        <v>6.374545454545455</v>
      </c>
      <c r="R82" s="7">
        <f t="shared" si="9"/>
        <v>55.212598425196852</v>
      </c>
      <c r="S82" t="str">
        <f t="shared" si="10"/>
        <v>games</v>
      </c>
      <c r="T82" t="str">
        <f t="shared" si="11"/>
        <v>video games</v>
      </c>
    </row>
    <row r="83" spans="1:20" hidden="1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s="11">
        <f t="shared" si="6"/>
        <v>43062.25</v>
      </c>
      <c r="M83" s="11">
        <f t="shared" si="7"/>
        <v>43087.25</v>
      </c>
      <c r="N83" t="b">
        <v>0</v>
      </c>
      <c r="O83" t="b">
        <v>0</v>
      </c>
      <c r="P83" t="s">
        <v>23</v>
      </c>
      <c r="Q83" s="5">
        <f t="shared" si="8"/>
        <v>2.253392857142857</v>
      </c>
      <c r="R83" s="7">
        <f t="shared" si="9"/>
        <v>92.109489051094897</v>
      </c>
      <c r="S83" t="str">
        <f t="shared" si="10"/>
        <v>music</v>
      </c>
      <c r="T83" t="str">
        <f t="shared" si="11"/>
        <v>rock</v>
      </c>
    </row>
    <row r="84" spans="1:20" hidden="1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s="11">
        <f t="shared" si="6"/>
        <v>43482.25</v>
      </c>
      <c r="M84" s="11">
        <f t="shared" si="7"/>
        <v>43489.25</v>
      </c>
      <c r="N84" t="b">
        <v>0</v>
      </c>
      <c r="O84" t="b">
        <v>1</v>
      </c>
      <c r="P84" t="s">
        <v>89</v>
      </c>
      <c r="Q84" s="5">
        <f t="shared" si="8"/>
        <v>14.973000000000001</v>
      </c>
      <c r="R84" s="7">
        <f t="shared" si="9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s="11">
        <f t="shared" si="6"/>
        <v>42579.208333333328</v>
      </c>
      <c r="M85" s="11">
        <f t="shared" si="7"/>
        <v>42601.208333333328</v>
      </c>
      <c r="N85" t="b">
        <v>0</v>
      </c>
      <c r="O85" t="b">
        <v>0</v>
      </c>
      <c r="P85" t="s">
        <v>50</v>
      </c>
      <c r="Q85" s="5">
        <f t="shared" si="8"/>
        <v>0.37590225563909774</v>
      </c>
      <c r="R85" s="7">
        <f t="shared" si="9"/>
        <v>39.996000000000002</v>
      </c>
      <c r="S85" t="str">
        <f t="shared" si="10"/>
        <v>music</v>
      </c>
      <c r="T85" t="str">
        <f t="shared" si="11"/>
        <v>electric music</v>
      </c>
    </row>
    <row r="86" spans="1:20" hidden="1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s="11">
        <f t="shared" si="6"/>
        <v>41118.208333333336</v>
      </c>
      <c r="M86" s="11">
        <f t="shared" si="7"/>
        <v>41128.208333333336</v>
      </c>
      <c r="N86" t="b">
        <v>0</v>
      </c>
      <c r="O86" t="b">
        <v>0</v>
      </c>
      <c r="P86" t="s">
        <v>65</v>
      </c>
      <c r="Q86" s="5">
        <f t="shared" si="8"/>
        <v>1.3236942675159236</v>
      </c>
      <c r="R86" s="7">
        <f t="shared" si="9"/>
        <v>111.1336898395722</v>
      </c>
      <c r="S86" t="str">
        <f t="shared" si="10"/>
        <v>technology</v>
      </c>
      <c r="T86" t="str">
        <f t="shared" si="11"/>
        <v>wearables</v>
      </c>
    </row>
    <row r="87" spans="1:20" hidden="1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s="11">
        <f t="shared" si="6"/>
        <v>40797.208333333336</v>
      </c>
      <c r="M87" s="11">
        <f t="shared" si="7"/>
        <v>40805.208333333336</v>
      </c>
      <c r="N87" t="b">
        <v>0</v>
      </c>
      <c r="O87" t="b">
        <v>0</v>
      </c>
      <c r="P87" t="s">
        <v>60</v>
      </c>
      <c r="Q87" s="5">
        <f t="shared" si="8"/>
        <v>1.3122448979591836</v>
      </c>
      <c r="R87" s="7">
        <f t="shared" si="9"/>
        <v>90.563380281690144</v>
      </c>
      <c r="S87" t="str">
        <f t="shared" si="10"/>
        <v>music</v>
      </c>
      <c r="T87" t="str">
        <f t="shared" si="11"/>
        <v>indie rock</v>
      </c>
    </row>
    <row r="88" spans="1:20" hidden="1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s="11">
        <f t="shared" si="6"/>
        <v>42128.208333333328</v>
      </c>
      <c r="M88" s="11">
        <f t="shared" si="7"/>
        <v>42141.208333333328</v>
      </c>
      <c r="N88" t="b">
        <v>1</v>
      </c>
      <c r="O88" t="b">
        <v>0</v>
      </c>
      <c r="P88" t="s">
        <v>33</v>
      </c>
      <c r="Q88" s="5">
        <f t="shared" si="8"/>
        <v>1.6763513513513513</v>
      </c>
      <c r="R88" s="7">
        <f t="shared" si="9"/>
        <v>61.108374384236456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s="11">
        <f t="shared" si="6"/>
        <v>40610.25</v>
      </c>
      <c r="M89" s="11">
        <f t="shared" si="7"/>
        <v>40621.208333333336</v>
      </c>
      <c r="N89" t="b">
        <v>0</v>
      </c>
      <c r="O89" t="b">
        <v>1</v>
      </c>
      <c r="P89" t="s">
        <v>23</v>
      </c>
      <c r="Q89" s="5">
        <f t="shared" si="8"/>
        <v>0.6198488664987406</v>
      </c>
      <c r="R89" s="7">
        <f t="shared" si="9"/>
        <v>83.022941970310384</v>
      </c>
      <c r="S89" t="str">
        <f t="shared" si="10"/>
        <v>music</v>
      </c>
      <c r="T89" t="str">
        <f t="shared" si="11"/>
        <v>rock</v>
      </c>
    </row>
    <row r="90" spans="1:20" hidden="1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s="11">
        <f t="shared" si="6"/>
        <v>42110.208333333328</v>
      </c>
      <c r="M90" s="11">
        <f t="shared" si="7"/>
        <v>42132.208333333328</v>
      </c>
      <c r="N90" t="b">
        <v>0</v>
      </c>
      <c r="O90" t="b">
        <v>0</v>
      </c>
      <c r="P90" t="s">
        <v>206</v>
      </c>
      <c r="Q90" s="5">
        <f t="shared" si="8"/>
        <v>2.6074999999999999</v>
      </c>
      <c r="R90" s="7">
        <f t="shared" si="9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hidden="1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s="11">
        <f t="shared" si="6"/>
        <v>40283.208333333336</v>
      </c>
      <c r="M91" s="11">
        <f t="shared" si="7"/>
        <v>40285.208333333336</v>
      </c>
      <c r="N91" t="b">
        <v>0</v>
      </c>
      <c r="O91" t="b">
        <v>0</v>
      </c>
      <c r="P91" t="s">
        <v>33</v>
      </c>
      <c r="Q91" s="5">
        <f t="shared" si="8"/>
        <v>2.5258823529411765</v>
      </c>
      <c r="R91" s="7">
        <f t="shared" si="9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s="11">
        <f t="shared" si="6"/>
        <v>42425.25</v>
      </c>
      <c r="M92" s="11">
        <f t="shared" si="7"/>
        <v>42425.25</v>
      </c>
      <c r="N92" t="b">
        <v>0</v>
      </c>
      <c r="O92" t="b">
        <v>1</v>
      </c>
      <c r="P92" t="s">
        <v>33</v>
      </c>
      <c r="Q92" s="5">
        <f t="shared" si="8"/>
        <v>0.7861538461538462</v>
      </c>
      <c r="R92" s="7">
        <f t="shared" si="9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s="11">
        <f t="shared" si="6"/>
        <v>42588.208333333328</v>
      </c>
      <c r="M93" s="11">
        <f t="shared" si="7"/>
        <v>42616.208333333328</v>
      </c>
      <c r="N93" t="b">
        <v>0</v>
      </c>
      <c r="O93" t="b">
        <v>0</v>
      </c>
      <c r="P93" t="s">
        <v>206</v>
      </c>
      <c r="Q93" s="5">
        <f t="shared" si="8"/>
        <v>0.48404406999351912</v>
      </c>
      <c r="R93" s="7">
        <f t="shared" si="9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idden="1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s="11">
        <f t="shared" si="6"/>
        <v>40352.208333333336</v>
      </c>
      <c r="M94" s="11">
        <f t="shared" si="7"/>
        <v>40353.208333333336</v>
      </c>
      <c r="N94" t="b">
        <v>0</v>
      </c>
      <c r="O94" t="b">
        <v>1</v>
      </c>
      <c r="P94" t="s">
        <v>89</v>
      </c>
      <c r="Q94" s="5">
        <f t="shared" si="8"/>
        <v>2.5887500000000001</v>
      </c>
      <c r="R94" s="7">
        <f t="shared" si="9"/>
        <v>103.96586345381526</v>
      </c>
      <c r="S94" t="str">
        <f t="shared" si="10"/>
        <v>games</v>
      </c>
      <c r="T94" t="str">
        <f t="shared" si="11"/>
        <v>video games</v>
      </c>
    </row>
    <row r="95" spans="1:20" hidden="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s="11">
        <f t="shared" si="6"/>
        <v>41202.208333333336</v>
      </c>
      <c r="M95" s="11">
        <f t="shared" si="7"/>
        <v>41206.208333333336</v>
      </c>
      <c r="N95" t="b">
        <v>0</v>
      </c>
      <c r="O95" t="b">
        <v>1</v>
      </c>
      <c r="P95" t="s">
        <v>33</v>
      </c>
      <c r="Q95" s="5">
        <f t="shared" si="8"/>
        <v>0.60548713235294116</v>
      </c>
      <c r="R95" s="7">
        <f t="shared" si="9"/>
        <v>107.99508196721311</v>
      </c>
      <c r="S95" t="str">
        <f t="shared" si="10"/>
        <v>theater</v>
      </c>
      <c r="T95" t="str">
        <f t="shared" si="11"/>
        <v>plays</v>
      </c>
    </row>
    <row r="96" spans="1:20" hidden="1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s="11">
        <f t="shared" si="6"/>
        <v>43562.208333333328</v>
      </c>
      <c r="M96" s="11">
        <f t="shared" si="7"/>
        <v>43573.208333333328</v>
      </c>
      <c r="N96" t="b">
        <v>0</v>
      </c>
      <c r="O96" t="b">
        <v>0</v>
      </c>
      <c r="P96" t="s">
        <v>28</v>
      </c>
      <c r="Q96" s="5">
        <f t="shared" si="8"/>
        <v>3.036896551724138</v>
      </c>
      <c r="R96" s="7">
        <f t="shared" si="9"/>
        <v>48.927777777777777</v>
      </c>
      <c r="S96" t="str">
        <f t="shared" si="10"/>
        <v>technology</v>
      </c>
      <c r="T96" t="str">
        <f t="shared" si="11"/>
        <v>web</v>
      </c>
    </row>
    <row r="97" spans="1:20" ht="31.5" hidden="1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s="11">
        <f t="shared" si="6"/>
        <v>43752.208333333328</v>
      </c>
      <c r="M97" s="11">
        <f t="shared" si="7"/>
        <v>43759.208333333328</v>
      </c>
      <c r="N97" t="b">
        <v>0</v>
      </c>
      <c r="O97" t="b">
        <v>0</v>
      </c>
      <c r="P97" t="s">
        <v>42</v>
      </c>
      <c r="Q97" s="5">
        <f t="shared" si="8"/>
        <v>1.1299999999999999</v>
      </c>
      <c r="R97" s="7">
        <f t="shared" si="9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s="11">
        <f t="shared" si="6"/>
        <v>40612.25</v>
      </c>
      <c r="M98" s="11">
        <f t="shared" si="7"/>
        <v>40625.208333333336</v>
      </c>
      <c r="N98" t="b">
        <v>0</v>
      </c>
      <c r="O98" t="b">
        <v>0</v>
      </c>
      <c r="P98" t="s">
        <v>33</v>
      </c>
      <c r="Q98" s="5">
        <f t="shared" si="8"/>
        <v>2.1737876614060259</v>
      </c>
      <c r="R98" s="7">
        <f t="shared" si="9"/>
        <v>64.999141999141997</v>
      </c>
      <c r="S98" t="str">
        <f t="shared" si="10"/>
        <v>theater</v>
      </c>
      <c r="T98" t="str">
        <f t="shared" si="11"/>
        <v>plays</v>
      </c>
    </row>
    <row r="99" spans="1:20" hidden="1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s="11">
        <f t="shared" si="6"/>
        <v>42180.208333333328</v>
      </c>
      <c r="M99" s="11">
        <f t="shared" si="7"/>
        <v>42234.208333333328</v>
      </c>
      <c r="N99" t="b">
        <v>0</v>
      </c>
      <c r="O99" t="b">
        <v>0</v>
      </c>
      <c r="P99" t="s">
        <v>17</v>
      </c>
      <c r="Q99" s="5">
        <f t="shared" si="8"/>
        <v>9.2669230769230762</v>
      </c>
      <c r="R99" s="7">
        <f t="shared" si="9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s="11">
        <f t="shared" si="6"/>
        <v>42212.208333333328</v>
      </c>
      <c r="M100" s="11">
        <f t="shared" si="7"/>
        <v>42216.208333333328</v>
      </c>
      <c r="N100" t="b">
        <v>0</v>
      </c>
      <c r="O100" t="b">
        <v>0</v>
      </c>
      <c r="P100" t="s">
        <v>89</v>
      </c>
      <c r="Q100" s="5">
        <f t="shared" si="8"/>
        <v>0.33692229038854804</v>
      </c>
      <c r="R100" s="7">
        <f t="shared" si="9"/>
        <v>27.009016393442622</v>
      </c>
      <c r="S100" t="str">
        <f t="shared" si="10"/>
        <v>games</v>
      </c>
      <c r="T100" t="str">
        <f t="shared" si="11"/>
        <v>video games</v>
      </c>
    </row>
    <row r="101" spans="1:20" hidden="1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s="11">
        <f t="shared" si="6"/>
        <v>41968.25</v>
      </c>
      <c r="M101" s="11">
        <f t="shared" si="7"/>
        <v>41997.25</v>
      </c>
      <c r="N101" t="b">
        <v>0</v>
      </c>
      <c r="O101" t="b">
        <v>0</v>
      </c>
      <c r="P101" t="s">
        <v>33</v>
      </c>
      <c r="Q101" s="5">
        <f t="shared" si="8"/>
        <v>1.9672368421052631</v>
      </c>
      <c r="R101" s="7">
        <f t="shared" si="9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s="11">
        <f t="shared" si="6"/>
        <v>40835.208333333336</v>
      </c>
      <c r="M102" s="11">
        <f t="shared" si="7"/>
        <v>40853.208333333336</v>
      </c>
      <c r="N102" t="b">
        <v>0</v>
      </c>
      <c r="O102" t="b">
        <v>0</v>
      </c>
      <c r="P102" t="s">
        <v>33</v>
      </c>
      <c r="Q102" s="5">
        <f t="shared" si="8"/>
        <v>0.01</v>
      </c>
      <c r="R102" s="7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hidden="1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s="11">
        <f t="shared" si="6"/>
        <v>42056.25</v>
      </c>
      <c r="M103" s="11">
        <f t="shared" si="7"/>
        <v>42063.25</v>
      </c>
      <c r="N103" t="b">
        <v>0</v>
      </c>
      <c r="O103" t="b">
        <v>1</v>
      </c>
      <c r="P103" t="s">
        <v>50</v>
      </c>
      <c r="Q103" s="5">
        <f t="shared" si="8"/>
        <v>10.214444444444444</v>
      </c>
      <c r="R103" s="7">
        <f t="shared" si="9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hidden="1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s="11">
        <f t="shared" si="6"/>
        <v>43234.208333333328</v>
      </c>
      <c r="M104" s="11">
        <f t="shared" si="7"/>
        <v>43241.208333333328</v>
      </c>
      <c r="N104" t="b">
        <v>0</v>
      </c>
      <c r="O104" t="b">
        <v>1</v>
      </c>
      <c r="P104" t="s">
        <v>65</v>
      </c>
      <c r="Q104" s="5">
        <f t="shared" si="8"/>
        <v>2.8167567567567566</v>
      </c>
      <c r="R104" s="7">
        <f t="shared" si="9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s="11">
        <f t="shared" si="6"/>
        <v>40475.208333333336</v>
      </c>
      <c r="M105" s="11">
        <f t="shared" si="7"/>
        <v>40484.208333333336</v>
      </c>
      <c r="N105" t="b">
        <v>0</v>
      </c>
      <c r="O105" t="b">
        <v>0</v>
      </c>
      <c r="P105" t="s">
        <v>50</v>
      </c>
      <c r="Q105" s="5">
        <f t="shared" si="8"/>
        <v>0.24610000000000001</v>
      </c>
      <c r="R105" s="7">
        <f t="shared" si="9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hidden="1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s="11">
        <f t="shared" si="6"/>
        <v>42878.208333333328</v>
      </c>
      <c r="M106" s="11">
        <f t="shared" si="7"/>
        <v>42879.208333333328</v>
      </c>
      <c r="N106" t="b">
        <v>0</v>
      </c>
      <c r="O106" t="b">
        <v>0</v>
      </c>
      <c r="P106" t="s">
        <v>60</v>
      </c>
      <c r="Q106" s="5">
        <f t="shared" si="8"/>
        <v>1.4314010067114094</v>
      </c>
      <c r="R106" s="7">
        <f t="shared" si="9"/>
        <v>89.005216484089729</v>
      </c>
      <c r="S106" t="str">
        <f t="shared" si="10"/>
        <v>music</v>
      </c>
      <c r="T106" t="str">
        <f t="shared" si="11"/>
        <v>indie rock</v>
      </c>
    </row>
    <row r="107" spans="1:20" hidden="1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s="11">
        <f t="shared" si="6"/>
        <v>41366.208333333336</v>
      </c>
      <c r="M107" s="11">
        <f t="shared" si="7"/>
        <v>41384.208333333336</v>
      </c>
      <c r="N107" t="b">
        <v>0</v>
      </c>
      <c r="O107" t="b">
        <v>0</v>
      </c>
      <c r="P107" t="s">
        <v>28</v>
      </c>
      <c r="Q107" s="5">
        <f t="shared" si="8"/>
        <v>1.4454411764705883</v>
      </c>
      <c r="R107" s="7">
        <f t="shared" si="9"/>
        <v>103.46315789473684</v>
      </c>
      <c r="S107" t="str">
        <f t="shared" si="10"/>
        <v>technology</v>
      </c>
      <c r="T107" t="str">
        <f t="shared" si="11"/>
        <v>web</v>
      </c>
    </row>
    <row r="108" spans="1:20" hidden="1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s="11">
        <f t="shared" si="6"/>
        <v>43716.208333333328</v>
      </c>
      <c r="M108" s="11">
        <f t="shared" si="7"/>
        <v>43721.208333333328</v>
      </c>
      <c r="N108" t="b">
        <v>0</v>
      </c>
      <c r="O108" t="b">
        <v>0</v>
      </c>
      <c r="P108" t="s">
        <v>33</v>
      </c>
      <c r="Q108" s="5">
        <f t="shared" si="8"/>
        <v>3.5912820512820511</v>
      </c>
      <c r="R108" s="7">
        <f t="shared" si="9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5" hidden="1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s="11">
        <f t="shared" si="6"/>
        <v>43213.208333333328</v>
      </c>
      <c r="M109" s="11">
        <f t="shared" si="7"/>
        <v>43230.208333333328</v>
      </c>
      <c r="N109" t="b">
        <v>0</v>
      </c>
      <c r="O109" t="b">
        <v>1</v>
      </c>
      <c r="P109" t="s">
        <v>33</v>
      </c>
      <c r="Q109" s="5">
        <f t="shared" si="8"/>
        <v>1.8648571428571428</v>
      </c>
      <c r="R109" s="7">
        <f t="shared" si="9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5" hidden="1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s="11">
        <f t="shared" si="6"/>
        <v>41005.208333333336</v>
      </c>
      <c r="M110" s="11">
        <f t="shared" si="7"/>
        <v>41042.208333333336</v>
      </c>
      <c r="N110" t="b">
        <v>0</v>
      </c>
      <c r="O110" t="b">
        <v>0</v>
      </c>
      <c r="P110" t="s">
        <v>42</v>
      </c>
      <c r="Q110" s="5">
        <f t="shared" si="8"/>
        <v>5.9526666666666666</v>
      </c>
      <c r="R110" s="7">
        <f t="shared" si="9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s="11">
        <f t="shared" si="6"/>
        <v>41651.25</v>
      </c>
      <c r="M111" s="11">
        <f t="shared" si="7"/>
        <v>41653.25</v>
      </c>
      <c r="N111" t="b">
        <v>0</v>
      </c>
      <c r="O111" t="b">
        <v>0</v>
      </c>
      <c r="P111" t="s">
        <v>269</v>
      </c>
      <c r="Q111" s="5">
        <f t="shared" si="8"/>
        <v>0.5921153846153846</v>
      </c>
      <c r="R111" s="7">
        <f t="shared" si="9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s="11">
        <f t="shared" si="6"/>
        <v>43354.208333333328</v>
      </c>
      <c r="M112" s="11">
        <f t="shared" si="7"/>
        <v>43373.208333333328</v>
      </c>
      <c r="N112" t="b">
        <v>0</v>
      </c>
      <c r="O112" t="b">
        <v>0</v>
      </c>
      <c r="P112" t="s">
        <v>17</v>
      </c>
      <c r="Q112" s="5">
        <f t="shared" si="8"/>
        <v>0.14962780898876404</v>
      </c>
      <c r="R112" s="7">
        <f t="shared" si="9"/>
        <v>71.983108108108112</v>
      </c>
      <c r="S112" t="str">
        <f t="shared" si="10"/>
        <v>food</v>
      </c>
      <c r="T112" t="str">
        <f t="shared" si="11"/>
        <v>food trucks</v>
      </c>
    </row>
    <row r="113" spans="1:20" hidden="1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s="11">
        <f t="shared" si="6"/>
        <v>41174.208333333336</v>
      </c>
      <c r="M113" s="11">
        <f t="shared" si="7"/>
        <v>41180.208333333336</v>
      </c>
      <c r="N113" t="b">
        <v>0</v>
      </c>
      <c r="O113" t="b">
        <v>0</v>
      </c>
      <c r="P113" t="s">
        <v>133</v>
      </c>
      <c r="Q113" s="5">
        <f t="shared" si="8"/>
        <v>1.1995602605863191</v>
      </c>
      <c r="R113" s="7">
        <f t="shared" si="9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s="11">
        <f t="shared" si="6"/>
        <v>41875.208333333336</v>
      </c>
      <c r="M114" s="11">
        <f t="shared" si="7"/>
        <v>41890.208333333336</v>
      </c>
      <c r="N114" t="b">
        <v>0</v>
      </c>
      <c r="O114" t="b">
        <v>0</v>
      </c>
      <c r="P114" t="s">
        <v>28</v>
      </c>
      <c r="Q114" s="5">
        <f t="shared" si="8"/>
        <v>2.6882978723404256</v>
      </c>
      <c r="R114" s="7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hidden="1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s="11">
        <f t="shared" si="6"/>
        <v>42990.208333333328</v>
      </c>
      <c r="M115" s="11">
        <f t="shared" si="7"/>
        <v>42997.208333333328</v>
      </c>
      <c r="N115" t="b">
        <v>0</v>
      </c>
      <c r="O115" t="b">
        <v>0</v>
      </c>
      <c r="P115" t="s">
        <v>17</v>
      </c>
      <c r="Q115" s="5">
        <f t="shared" si="8"/>
        <v>3.7687878787878786</v>
      </c>
      <c r="R115" s="7">
        <f t="shared" si="9"/>
        <v>94.938931297709928</v>
      </c>
      <c r="S115" t="str">
        <f t="shared" si="10"/>
        <v>food</v>
      </c>
      <c r="T115" t="str">
        <f t="shared" si="11"/>
        <v>food trucks</v>
      </c>
    </row>
    <row r="116" spans="1:20" hidden="1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s="11">
        <f t="shared" si="6"/>
        <v>43564.208333333328</v>
      </c>
      <c r="M116" s="11">
        <f t="shared" si="7"/>
        <v>43565.208333333328</v>
      </c>
      <c r="N116" t="b">
        <v>0</v>
      </c>
      <c r="O116" t="b">
        <v>1</v>
      </c>
      <c r="P116" t="s">
        <v>65</v>
      </c>
      <c r="Q116" s="5">
        <f t="shared" si="8"/>
        <v>7.2715789473684209</v>
      </c>
      <c r="R116" s="7">
        <f t="shared" si="9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s="11">
        <f t="shared" si="6"/>
        <v>43056.25</v>
      </c>
      <c r="M117" s="11">
        <f t="shared" si="7"/>
        <v>43091.25</v>
      </c>
      <c r="N117" t="b">
        <v>0</v>
      </c>
      <c r="O117" t="b">
        <v>0</v>
      </c>
      <c r="P117" t="s">
        <v>119</v>
      </c>
      <c r="Q117" s="5">
        <f t="shared" si="8"/>
        <v>0.87211757648470301</v>
      </c>
      <c r="R117" s="7">
        <f t="shared" si="9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s="11">
        <f t="shared" si="6"/>
        <v>42265.208333333328</v>
      </c>
      <c r="M118" s="11">
        <f t="shared" si="7"/>
        <v>42266.208333333328</v>
      </c>
      <c r="N118" t="b">
        <v>0</v>
      </c>
      <c r="O118" t="b">
        <v>0</v>
      </c>
      <c r="P118" t="s">
        <v>33</v>
      </c>
      <c r="Q118" s="5">
        <f t="shared" si="8"/>
        <v>0.88</v>
      </c>
      <c r="R118" s="7">
        <f t="shared" si="9"/>
        <v>86.794520547945211</v>
      </c>
      <c r="S118" t="str">
        <f t="shared" si="10"/>
        <v>theater</v>
      </c>
      <c r="T118" t="str">
        <f t="shared" si="11"/>
        <v>plays</v>
      </c>
    </row>
    <row r="119" spans="1:20" hidden="1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s="11">
        <f t="shared" si="6"/>
        <v>40808.208333333336</v>
      </c>
      <c r="M119" s="11">
        <f t="shared" si="7"/>
        <v>40814.208333333336</v>
      </c>
      <c r="N119" t="b">
        <v>0</v>
      </c>
      <c r="O119" t="b">
        <v>0</v>
      </c>
      <c r="P119" t="s">
        <v>269</v>
      </c>
      <c r="Q119" s="5">
        <f t="shared" si="8"/>
        <v>1.7393877551020409</v>
      </c>
      <c r="R119" s="7">
        <f t="shared" si="9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s="11">
        <f t="shared" si="6"/>
        <v>41665.25</v>
      </c>
      <c r="M120" s="11">
        <f t="shared" si="7"/>
        <v>41671.25</v>
      </c>
      <c r="N120" t="b">
        <v>0</v>
      </c>
      <c r="O120" t="b">
        <v>0</v>
      </c>
      <c r="P120" t="s">
        <v>122</v>
      </c>
      <c r="Q120" s="5">
        <f t="shared" si="8"/>
        <v>1.1761111111111111</v>
      </c>
      <c r="R120" s="7">
        <f t="shared" si="9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5" hidden="1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s="11">
        <f t="shared" si="6"/>
        <v>41806.208333333336</v>
      </c>
      <c r="M121" s="11">
        <f t="shared" si="7"/>
        <v>41823.208333333336</v>
      </c>
      <c r="N121" t="b">
        <v>0</v>
      </c>
      <c r="O121" t="b">
        <v>1</v>
      </c>
      <c r="P121" t="s">
        <v>42</v>
      </c>
      <c r="Q121" s="5">
        <f t="shared" si="8"/>
        <v>2.1496</v>
      </c>
      <c r="R121" s="7">
        <f t="shared" si="9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s="11">
        <f t="shared" si="6"/>
        <v>42111.208333333328</v>
      </c>
      <c r="M122" s="11">
        <f t="shared" si="7"/>
        <v>42115.208333333328</v>
      </c>
      <c r="N122" t="b">
        <v>0</v>
      </c>
      <c r="O122" t="b">
        <v>1</v>
      </c>
      <c r="P122" t="s">
        <v>292</v>
      </c>
      <c r="Q122" s="5">
        <f t="shared" si="8"/>
        <v>1.4949667110519307</v>
      </c>
      <c r="R122" s="7">
        <f t="shared" si="9"/>
        <v>63.003367003367003</v>
      </c>
      <c r="S122" t="str">
        <f t="shared" si="10"/>
        <v>games</v>
      </c>
      <c r="T122" t="str">
        <f t="shared" si="11"/>
        <v>mobile games</v>
      </c>
    </row>
    <row r="123" spans="1:20" hidden="1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s="11">
        <f t="shared" si="6"/>
        <v>41917.208333333336</v>
      </c>
      <c r="M123" s="11">
        <f t="shared" si="7"/>
        <v>41930.208333333336</v>
      </c>
      <c r="N123" t="b">
        <v>0</v>
      </c>
      <c r="O123" t="b">
        <v>0</v>
      </c>
      <c r="P123" t="s">
        <v>89</v>
      </c>
      <c r="Q123" s="5">
        <f t="shared" si="8"/>
        <v>2.1933995584988963</v>
      </c>
      <c r="R123" s="7">
        <f t="shared" si="9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s="11">
        <f t="shared" si="6"/>
        <v>41970.25</v>
      </c>
      <c r="M124" s="11">
        <f t="shared" si="7"/>
        <v>41997.25</v>
      </c>
      <c r="N124" t="b">
        <v>0</v>
      </c>
      <c r="O124" t="b">
        <v>0</v>
      </c>
      <c r="P124" t="s">
        <v>119</v>
      </c>
      <c r="Q124" s="5">
        <f t="shared" si="8"/>
        <v>0.64367690058479532</v>
      </c>
      <c r="R124" s="7">
        <f t="shared" si="9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6"/>
        <v>42332.25</v>
      </c>
      <c r="M125" s="11">
        <f t="shared" si="7"/>
        <v>42335.25</v>
      </c>
      <c r="N125" t="b">
        <v>1</v>
      </c>
      <c r="O125" t="b">
        <v>0</v>
      </c>
      <c r="P125" t="s">
        <v>33</v>
      </c>
      <c r="Q125" s="5">
        <f t="shared" si="8"/>
        <v>0.18622397298818233</v>
      </c>
      <c r="R125" s="7">
        <f t="shared" si="9"/>
        <v>49.987915407854985</v>
      </c>
      <c r="S125" t="str">
        <f t="shared" si="10"/>
        <v>theater</v>
      </c>
      <c r="T125" t="str">
        <f t="shared" si="11"/>
        <v>plays</v>
      </c>
    </row>
    <row r="126" spans="1:20" hidden="1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s="11">
        <f t="shared" si="6"/>
        <v>43598.208333333328</v>
      </c>
      <c r="M126" s="11">
        <f t="shared" si="7"/>
        <v>43651.208333333328</v>
      </c>
      <c r="N126" t="b">
        <v>0</v>
      </c>
      <c r="O126" t="b">
        <v>0</v>
      </c>
      <c r="P126" t="s">
        <v>122</v>
      </c>
      <c r="Q126" s="5">
        <f t="shared" si="8"/>
        <v>3.6776923076923076</v>
      </c>
      <c r="R126" s="7">
        <f t="shared" si="9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s="11">
        <f t="shared" si="6"/>
        <v>43362.208333333328</v>
      </c>
      <c r="M127" s="11">
        <f t="shared" si="7"/>
        <v>43366.208333333328</v>
      </c>
      <c r="N127" t="b">
        <v>0</v>
      </c>
      <c r="O127" t="b">
        <v>0</v>
      </c>
      <c r="P127" t="s">
        <v>33</v>
      </c>
      <c r="Q127" s="5">
        <f t="shared" si="8"/>
        <v>1.5990566037735849</v>
      </c>
      <c r="R127" s="7">
        <f t="shared" si="9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s="11">
        <f t="shared" si="6"/>
        <v>42596.208333333328</v>
      </c>
      <c r="M128" s="11">
        <f t="shared" si="7"/>
        <v>42624.208333333328</v>
      </c>
      <c r="N128" t="b">
        <v>0</v>
      </c>
      <c r="O128" t="b">
        <v>1</v>
      </c>
      <c r="P128" t="s">
        <v>33</v>
      </c>
      <c r="Q128" s="5">
        <f t="shared" si="8"/>
        <v>0.38633185349611543</v>
      </c>
      <c r="R128" s="7">
        <f t="shared" si="9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6"/>
        <v>40310.208333333336</v>
      </c>
      <c r="M129" s="11">
        <f t="shared" si="7"/>
        <v>40313.208333333336</v>
      </c>
      <c r="N129" t="b">
        <v>0</v>
      </c>
      <c r="O129" t="b">
        <v>0</v>
      </c>
      <c r="P129" t="s">
        <v>33</v>
      </c>
      <c r="Q129" s="5">
        <f t="shared" si="8"/>
        <v>0.51421511627906979</v>
      </c>
      <c r="R129" s="7">
        <f t="shared" si="9"/>
        <v>78.96875</v>
      </c>
      <c r="S129" t="str">
        <f t="shared" si="10"/>
        <v>theater</v>
      </c>
      <c r="T129" t="str">
        <f t="shared" si="11"/>
        <v>plays</v>
      </c>
    </row>
    <row r="130" spans="1:20" hidden="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s="11">
        <f t="shared" si="6"/>
        <v>40417.208333333336</v>
      </c>
      <c r="M130" s="11">
        <f t="shared" si="7"/>
        <v>40430.208333333336</v>
      </c>
      <c r="N130" t="b">
        <v>0</v>
      </c>
      <c r="O130" t="b">
        <v>0</v>
      </c>
      <c r="P130" t="s">
        <v>23</v>
      </c>
      <c r="Q130" s="5">
        <f t="shared" si="8"/>
        <v>0.60334277620396604</v>
      </c>
      <c r="R130" s="7">
        <f t="shared" si="9"/>
        <v>80.067669172932327</v>
      </c>
      <c r="S130" t="str">
        <f t="shared" si="10"/>
        <v>music</v>
      </c>
      <c r="T130" t="str">
        <f t="shared" si="11"/>
        <v>rock</v>
      </c>
    </row>
    <row r="131" spans="1:20" hidden="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s="11">
        <f t="shared" ref="L131:L194" si="12">(((J131/60)/60)/24)+DATE(1970,1,1)</f>
        <v>42038.25</v>
      </c>
      <c r="M131" s="11">
        <f t="shared" ref="M131:M194" si="13">(((K131/60)/60)/24)+DATE(1970,1,1)</f>
        <v>42063.25</v>
      </c>
      <c r="N131" t="b">
        <v>0</v>
      </c>
      <c r="O131" t="b">
        <v>0</v>
      </c>
      <c r="P131" t="s">
        <v>17</v>
      </c>
      <c r="Q131" s="5">
        <f t="shared" ref="Q131:Q194" si="14">E131/D131</f>
        <v>3.2026936026936029E-2</v>
      </c>
      <c r="R131" s="7">
        <f t="shared" ref="R131:R194" si="15">E131/G131</f>
        <v>86.472727272727269</v>
      </c>
      <c r="S131" t="str">
        <f t="shared" ref="S131:S194" si="16">LEFT(P131, SEARCH("/",P131,1)-1)</f>
        <v>food</v>
      </c>
      <c r="T131" t="str">
        <f t="shared" ref="T131:U194" si="17">RIGHT(P131, LEN(P131) -FIND("/",P131))</f>
        <v>food trucks</v>
      </c>
    </row>
    <row r="132" spans="1:20" hidden="1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s="11">
        <f t="shared" si="12"/>
        <v>40842.208333333336</v>
      </c>
      <c r="M132" s="11">
        <f t="shared" si="13"/>
        <v>40858.25</v>
      </c>
      <c r="N132" t="b">
        <v>0</v>
      </c>
      <c r="O132" t="b">
        <v>0</v>
      </c>
      <c r="P132" t="s">
        <v>53</v>
      </c>
      <c r="Q132" s="5">
        <f t="shared" si="14"/>
        <v>1.5546875</v>
      </c>
      <c r="R132" s="7">
        <f t="shared" si="15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5" hidden="1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s="11">
        <f t="shared" si="12"/>
        <v>41607.25</v>
      </c>
      <c r="M133" s="11">
        <f t="shared" si="13"/>
        <v>41620.25</v>
      </c>
      <c r="N133" t="b">
        <v>0</v>
      </c>
      <c r="O133" t="b">
        <v>0</v>
      </c>
      <c r="P133" t="s">
        <v>28</v>
      </c>
      <c r="Q133" s="5">
        <f t="shared" si="14"/>
        <v>1.0085974499089254</v>
      </c>
      <c r="R133" s="7">
        <f t="shared" si="15"/>
        <v>67.996725337699544</v>
      </c>
      <c r="S133" t="str">
        <f t="shared" si="16"/>
        <v>technology</v>
      </c>
      <c r="T133" t="str">
        <f t="shared" si="17"/>
        <v>web</v>
      </c>
    </row>
    <row r="134" spans="1:20" hidden="1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s="11">
        <f t="shared" si="12"/>
        <v>43112.25</v>
      </c>
      <c r="M134" s="11">
        <f t="shared" si="13"/>
        <v>43128.25</v>
      </c>
      <c r="N134" t="b">
        <v>0</v>
      </c>
      <c r="O134" t="b">
        <v>1</v>
      </c>
      <c r="P134" t="s">
        <v>33</v>
      </c>
      <c r="Q134" s="5">
        <f t="shared" si="14"/>
        <v>1.1618181818181819</v>
      </c>
      <c r="R134" s="7">
        <f t="shared" si="15"/>
        <v>43.078651685393261</v>
      </c>
      <c r="S134" t="str">
        <f t="shared" si="16"/>
        <v>theater</v>
      </c>
      <c r="T134" t="str">
        <f t="shared" si="17"/>
        <v>plays</v>
      </c>
    </row>
    <row r="135" spans="1:20" hidden="1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s="11">
        <f t="shared" si="12"/>
        <v>40767.208333333336</v>
      </c>
      <c r="M135" s="11">
        <f t="shared" si="13"/>
        <v>40789.208333333336</v>
      </c>
      <c r="N135" t="b">
        <v>0</v>
      </c>
      <c r="O135" t="b">
        <v>0</v>
      </c>
      <c r="P135" t="s">
        <v>319</v>
      </c>
      <c r="Q135" s="5">
        <f t="shared" si="14"/>
        <v>3.1077777777777778</v>
      </c>
      <c r="R135" s="7">
        <f t="shared" si="15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s="11">
        <f t="shared" si="12"/>
        <v>40713.208333333336</v>
      </c>
      <c r="M136" s="11">
        <f t="shared" si="13"/>
        <v>40762.208333333336</v>
      </c>
      <c r="N136" t="b">
        <v>0</v>
      </c>
      <c r="O136" t="b">
        <v>1</v>
      </c>
      <c r="P136" t="s">
        <v>42</v>
      </c>
      <c r="Q136" s="5">
        <f t="shared" si="14"/>
        <v>0.89736683417085428</v>
      </c>
      <c r="R136" s="7">
        <f t="shared" si="15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s="11">
        <f t="shared" si="12"/>
        <v>41340.25</v>
      </c>
      <c r="M137" s="11">
        <f t="shared" si="13"/>
        <v>41345.208333333336</v>
      </c>
      <c r="N137" t="b">
        <v>0</v>
      </c>
      <c r="O137" t="b">
        <v>1</v>
      </c>
      <c r="P137" t="s">
        <v>33</v>
      </c>
      <c r="Q137" s="5">
        <f t="shared" si="14"/>
        <v>0.71272727272727276</v>
      </c>
      <c r="R137" s="7">
        <f t="shared" si="15"/>
        <v>46.905982905982903</v>
      </c>
      <c r="S137" t="str">
        <f t="shared" si="16"/>
        <v>theater</v>
      </c>
      <c r="T137" t="str">
        <f t="shared" si="17"/>
        <v>plays</v>
      </c>
    </row>
    <row r="138" spans="1:20" hidden="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s="11">
        <f t="shared" si="12"/>
        <v>41797.208333333336</v>
      </c>
      <c r="M138" s="11">
        <f t="shared" si="13"/>
        <v>41809.208333333336</v>
      </c>
      <c r="N138" t="b">
        <v>0</v>
      </c>
      <c r="O138" t="b">
        <v>1</v>
      </c>
      <c r="P138" t="s">
        <v>53</v>
      </c>
      <c r="Q138" s="5">
        <f t="shared" si="14"/>
        <v>3.2862318840579711E-2</v>
      </c>
      <c r="R138" s="7">
        <f t="shared" si="15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s="11">
        <f t="shared" si="12"/>
        <v>40457.208333333336</v>
      </c>
      <c r="M139" s="11">
        <f t="shared" si="13"/>
        <v>40463.208333333336</v>
      </c>
      <c r="N139" t="b">
        <v>0</v>
      </c>
      <c r="O139" t="b">
        <v>0</v>
      </c>
      <c r="P139" t="s">
        <v>68</v>
      </c>
      <c r="Q139" s="5">
        <f t="shared" si="14"/>
        <v>2.617777777777778</v>
      </c>
      <c r="R139" s="7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s="11">
        <f t="shared" si="12"/>
        <v>41180.208333333336</v>
      </c>
      <c r="M140" s="11">
        <f t="shared" si="13"/>
        <v>41186.208333333336</v>
      </c>
      <c r="N140" t="b">
        <v>0</v>
      </c>
      <c r="O140" t="b">
        <v>0</v>
      </c>
      <c r="P140" t="s">
        <v>292</v>
      </c>
      <c r="Q140" s="5">
        <f t="shared" si="14"/>
        <v>0.96</v>
      </c>
      <c r="R140" s="7">
        <f t="shared" si="15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s="11">
        <f t="shared" si="12"/>
        <v>42115.208333333328</v>
      </c>
      <c r="M141" s="11">
        <f t="shared" si="13"/>
        <v>42131.208333333328</v>
      </c>
      <c r="N141" t="b">
        <v>0</v>
      </c>
      <c r="O141" t="b">
        <v>1</v>
      </c>
      <c r="P141" t="s">
        <v>65</v>
      </c>
      <c r="Q141" s="5">
        <f t="shared" si="14"/>
        <v>0.20896851248642778</v>
      </c>
      <c r="R141" s="7">
        <f t="shared" si="15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5" hidden="1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s="11">
        <f t="shared" si="12"/>
        <v>43156.25</v>
      </c>
      <c r="M142" s="11">
        <f t="shared" si="13"/>
        <v>43161.25</v>
      </c>
      <c r="N142" t="b">
        <v>0</v>
      </c>
      <c r="O142" t="b">
        <v>0</v>
      </c>
      <c r="P142" t="s">
        <v>42</v>
      </c>
      <c r="Q142" s="5">
        <f t="shared" si="14"/>
        <v>2.2316363636363636</v>
      </c>
      <c r="R142" s="7">
        <f t="shared" si="15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s="11">
        <f t="shared" si="12"/>
        <v>42167.208333333328</v>
      </c>
      <c r="M143" s="11">
        <f t="shared" si="13"/>
        <v>42173.208333333328</v>
      </c>
      <c r="N143" t="b">
        <v>0</v>
      </c>
      <c r="O143" t="b">
        <v>0</v>
      </c>
      <c r="P143" t="s">
        <v>28</v>
      </c>
      <c r="Q143" s="5">
        <f t="shared" si="14"/>
        <v>1.0159097978227061</v>
      </c>
      <c r="R143" s="7">
        <f t="shared" si="15"/>
        <v>60.992530345471522</v>
      </c>
      <c r="S143" t="str">
        <f t="shared" si="16"/>
        <v>technology</v>
      </c>
      <c r="T143" t="str">
        <f t="shared" si="17"/>
        <v>web</v>
      </c>
    </row>
    <row r="144" spans="1:20" hidden="1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s="11">
        <f t="shared" si="12"/>
        <v>41005.208333333336</v>
      </c>
      <c r="M144" s="11">
        <f t="shared" si="13"/>
        <v>41046.208333333336</v>
      </c>
      <c r="N144" t="b">
        <v>0</v>
      </c>
      <c r="O144" t="b">
        <v>0</v>
      </c>
      <c r="P144" t="s">
        <v>28</v>
      </c>
      <c r="Q144" s="5">
        <f t="shared" si="14"/>
        <v>2.3003999999999998</v>
      </c>
      <c r="R144" s="7">
        <f t="shared" si="15"/>
        <v>98.307692307692307</v>
      </c>
      <c r="S144" t="str">
        <f t="shared" si="16"/>
        <v>technology</v>
      </c>
      <c r="T144" t="str">
        <f t="shared" si="17"/>
        <v>web</v>
      </c>
    </row>
    <row r="145" spans="1:20" hidden="1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s="11">
        <f t="shared" si="12"/>
        <v>40357.208333333336</v>
      </c>
      <c r="M145" s="11">
        <f t="shared" si="13"/>
        <v>40377.208333333336</v>
      </c>
      <c r="N145" t="b">
        <v>0</v>
      </c>
      <c r="O145" t="b">
        <v>0</v>
      </c>
      <c r="P145" t="s">
        <v>60</v>
      </c>
      <c r="Q145" s="5">
        <f t="shared" si="14"/>
        <v>1.355925925925926</v>
      </c>
      <c r="R145" s="7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hidden="1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s="11">
        <f t="shared" si="12"/>
        <v>43633.208333333328</v>
      </c>
      <c r="M146" s="11">
        <f t="shared" si="13"/>
        <v>43641.208333333328</v>
      </c>
      <c r="N146" t="b">
        <v>0</v>
      </c>
      <c r="O146" t="b">
        <v>0</v>
      </c>
      <c r="P146" t="s">
        <v>33</v>
      </c>
      <c r="Q146" s="5">
        <f t="shared" si="14"/>
        <v>1.2909999999999999</v>
      </c>
      <c r="R146" s="7">
        <f t="shared" si="15"/>
        <v>86.066666666666663</v>
      </c>
      <c r="S146" t="str">
        <f t="shared" si="16"/>
        <v>theater</v>
      </c>
      <c r="T146" t="str">
        <f t="shared" si="17"/>
        <v>plays</v>
      </c>
    </row>
    <row r="147" spans="1:20" hidden="1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s="11">
        <f t="shared" si="12"/>
        <v>41889.208333333336</v>
      </c>
      <c r="M147" s="11">
        <f t="shared" si="13"/>
        <v>41894.208333333336</v>
      </c>
      <c r="N147" t="b">
        <v>0</v>
      </c>
      <c r="O147" t="b">
        <v>0</v>
      </c>
      <c r="P147" t="s">
        <v>65</v>
      </c>
      <c r="Q147" s="5">
        <f t="shared" si="14"/>
        <v>2.3651200000000001</v>
      </c>
      <c r="R147" s="7">
        <f t="shared" si="15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5" hidden="1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s="11">
        <f t="shared" si="12"/>
        <v>40855.25</v>
      </c>
      <c r="M148" s="11">
        <f t="shared" si="13"/>
        <v>40875.25</v>
      </c>
      <c r="N148" t="b">
        <v>0</v>
      </c>
      <c r="O148" t="b">
        <v>0</v>
      </c>
      <c r="P148" t="s">
        <v>33</v>
      </c>
      <c r="Q148" s="5">
        <f t="shared" si="14"/>
        <v>0.17249999999999999</v>
      </c>
      <c r="R148" s="7">
        <f t="shared" si="15"/>
        <v>29.764705882352942</v>
      </c>
      <c r="S148" t="str">
        <f t="shared" si="16"/>
        <v>theater</v>
      </c>
      <c r="T148" t="str">
        <f t="shared" si="17"/>
        <v>plays</v>
      </c>
    </row>
    <row r="149" spans="1:20" ht="31.5" hidden="1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s="11">
        <f t="shared" si="12"/>
        <v>42534.208333333328</v>
      </c>
      <c r="M149" s="11">
        <f t="shared" si="13"/>
        <v>42540.208333333328</v>
      </c>
      <c r="N149" t="b">
        <v>0</v>
      </c>
      <c r="O149" t="b">
        <v>1</v>
      </c>
      <c r="P149" t="s">
        <v>33</v>
      </c>
      <c r="Q149" s="5">
        <f t="shared" si="14"/>
        <v>1.1249397590361445</v>
      </c>
      <c r="R149" s="7">
        <f t="shared" si="15"/>
        <v>46.91959798994975</v>
      </c>
      <c r="S149" t="str">
        <f t="shared" si="16"/>
        <v>theater</v>
      </c>
      <c r="T149" t="str">
        <f t="shared" si="17"/>
        <v>plays</v>
      </c>
    </row>
    <row r="150" spans="1:20" hidden="1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s="11">
        <f t="shared" si="12"/>
        <v>42941.208333333328</v>
      </c>
      <c r="M150" s="11">
        <f t="shared" si="13"/>
        <v>42950.208333333328</v>
      </c>
      <c r="N150" t="b">
        <v>0</v>
      </c>
      <c r="O150" t="b">
        <v>0</v>
      </c>
      <c r="P150" t="s">
        <v>65</v>
      </c>
      <c r="Q150" s="5">
        <f t="shared" si="14"/>
        <v>1.2102150537634409</v>
      </c>
      <c r="R150" s="7">
        <f t="shared" si="15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hidden="1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s="11">
        <f t="shared" si="12"/>
        <v>41275.25</v>
      </c>
      <c r="M151" s="11">
        <f t="shared" si="13"/>
        <v>41327.25</v>
      </c>
      <c r="N151" t="b">
        <v>0</v>
      </c>
      <c r="O151" t="b">
        <v>0</v>
      </c>
      <c r="P151" t="s">
        <v>60</v>
      </c>
      <c r="Q151" s="5">
        <f t="shared" si="14"/>
        <v>2.1987096774193549</v>
      </c>
      <c r="R151" s="7">
        <f t="shared" si="15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s="11">
        <f t="shared" si="12"/>
        <v>43450.25</v>
      </c>
      <c r="M152" s="11">
        <f t="shared" si="13"/>
        <v>43451.25</v>
      </c>
      <c r="N152" t="b">
        <v>0</v>
      </c>
      <c r="O152" t="b">
        <v>0</v>
      </c>
      <c r="P152" t="s">
        <v>23</v>
      </c>
      <c r="Q152" s="5">
        <f t="shared" si="14"/>
        <v>0.01</v>
      </c>
      <c r="R152" s="7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s="11">
        <f t="shared" si="12"/>
        <v>41799.208333333336</v>
      </c>
      <c r="M153" s="11">
        <f t="shared" si="13"/>
        <v>41850.208333333336</v>
      </c>
      <c r="N153" t="b">
        <v>0</v>
      </c>
      <c r="O153" t="b">
        <v>0</v>
      </c>
      <c r="P153" t="s">
        <v>50</v>
      </c>
      <c r="Q153" s="5">
        <f t="shared" si="14"/>
        <v>0.64166909620991253</v>
      </c>
      <c r="R153" s="7">
        <f t="shared" si="15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hidden="1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s="11">
        <f t="shared" si="12"/>
        <v>42783.25</v>
      </c>
      <c r="M154" s="11">
        <f t="shared" si="13"/>
        <v>42790.25</v>
      </c>
      <c r="N154" t="b">
        <v>0</v>
      </c>
      <c r="O154" t="b">
        <v>0</v>
      </c>
      <c r="P154" t="s">
        <v>60</v>
      </c>
      <c r="Q154" s="5">
        <f t="shared" si="14"/>
        <v>4.2306746987951804</v>
      </c>
      <c r="R154" s="7">
        <f t="shared" si="15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s="11">
        <f t="shared" si="12"/>
        <v>41201.208333333336</v>
      </c>
      <c r="M155" s="11">
        <f t="shared" si="13"/>
        <v>41207.208333333336</v>
      </c>
      <c r="N155" t="b">
        <v>0</v>
      </c>
      <c r="O155" t="b">
        <v>0</v>
      </c>
      <c r="P155" t="s">
        <v>33</v>
      </c>
      <c r="Q155" s="5">
        <f t="shared" si="14"/>
        <v>0.92984160506863778</v>
      </c>
      <c r="R155" s="7">
        <f t="shared" si="15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s="11">
        <f t="shared" si="12"/>
        <v>42502.208333333328</v>
      </c>
      <c r="M156" s="11">
        <f t="shared" si="13"/>
        <v>42525.208333333328</v>
      </c>
      <c r="N156" t="b">
        <v>0</v>
      </c>
      <c r="O156" t="b">
        <v>1</v>
      </c>
      <c r="P156" t="s">
        <v>60</v>
      </c>
      <c r="Q156" s="5">
        <f t="shared" si="14"/>
        <v>0.58756567425569173</v>
      </c>
      <c r="R156" s="7">
        <f t="shared" si="15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s="11">
        <f t="shared" si="12"/>
        <v>40262.208333333336</v>
      </c>
      <c r="M157" s="11">
        <f t="shared" si="13"/>
        <v>40277.208333333336</v>
      </c>
      <c r="N157" t="b">
        <v>0</v>
      </c>
      <c r="O157" t="b">
        <v>0</v>
      </c>
      <c r="P157" t="s">
        <v>33</v>
      </c>
      <c r="Q157" s="5">
        <f t="shared" si="14"/>
        <v>0.65022222222222226</v>
      </c>
      <c r="R157" s="7">
        <f t="shared" si="15"/>
        <v>75.968174204355108</v>
      </c>
      <c r="S157" t="str">
        <f t="shared" si="16"/>
        <v>theater</v>
      </c>
      <c r="T157" t="str">
        <f t="shared" si="17"/>
        <v>plays</v>
      </c>
    </row>
    <row r="158" spans="1:20" hidden="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s="11">
        <f t="shared" si="12"/>
        <v>43743.208333333328</v>
      </c>
      <c r="M158" s="11">
        <f t="shared" si="13"/>
        <v>43767.208333333328</v>
      </c>
      <c r="N158" t="b">
        <v>0</v>
      </c>
      <c r="O158" t="b">
        <v>0</v>
      </c>
      <c r="P158" t="s">
        <v>23</v>
      </c>
      <c r="Q158" s="5">
        <f t="shared" si="14"/>
        <v>0.73939560439560437</v>
      </c>
      <c r="R158" s="7">
        <f t="shared" si="15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s="11">
        <f t="shared" si="12"/>
        <v>41638.25</v>
      </c>
      <c r="M159" s="11">
        <f t="shared" si="13"/>
        <v>41650.25</v>
      </c>
      <c r="N159" t="b">
        <v>0</v>
      </c>
      <c r="O159" t="b">
        <v>0</v>
      </c>
      <c r="P159" t="s">
        <v>122</v>
      </c>
      <c r="Q159" s="5">
        <f t="shared" si="14"/>
        <v>0.52666666666666662</v>
      </c>
      <c r="R159" s="7">
        <f t="shared" si="15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s="11">
        <f t="shared" si="12"/>
        <v>42346.25</v>
      </c>
      <c r="M160" s="11">
        <f t="shared" si="13"/>
        <v>42347.25</v>
      </c>
      <c r="N160" t="b">
        <v>0</v>
      </c>
      <c r="O160" t="b">
        <v>0</v>
      </c>
      <c r="P160" t="s">
        <v>23</v>
      </c>
      <c r="Q160" s="5">
        <f t="shared" si="14"/>
        <v>2.2095238095238097</v>
      </c>
      <c r="R160" s="7">
        <f t="shared" si="15"/>
        <v>113.17073170731707</v>
      </c>
      <c r="S160" t="str">
        <f t="shared" si="16"/>
        <v>music</v>
      </c>
      <c r="T160" t="str">
        <f t="shared" si="17"/>
        <v>rock</v>
      </c>
    </row>
    <row r="161" spans="1:20" hidden="1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s="11">
        <f t="shared" si="12"/>
        <v>43551.208333333328</v>
      </c>
      <c r="M161" s="11">
        <f t="shared" si="13"/>
        <v>43569.208333333328</v>
      </c>
      <c r="N161" t="b">
        <v>0</v>
      </c>
      <c r="O161" t="b">
        <v>1</v>
      </c>
      <c r="P161" t="s">
        <v>33</v>
      </c>
      <c r="Q161" s="5">
        <f t="shared" si="14"/>
        <v>1.0001150627615063</v>
      </c>
      <c r="R161" s="7">
        <f t="shared" si="15"/>
        <v>105.00933552992861</v>
      </c>
      <c r="S161" t="str">
        <f t="shared" si="16"/>
        <v>theater</v>
      </c>
      <c r="T161" t="str">
        <f t="shared" si="17"/>
        <v>plays</v>
      </c>
    </row>
    <row r="162" spans="1:20" hidden="1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s="11">
        <f t="shared" si="12"/>
        <v>43582.208333333328</v>
      </c>
      <c r="M162" s="11">
        <f t="shared" si="13"/>
        <v>43598.208333333328</v>
      </c>
      <c r="N162" t="b">
        <v>0</v>
      </c>
      <c r="O162" t="b">
        <v>0</v>
      </c>
      <c r="P162" t="s">
        <v>65</v>
      </c>
      <c r="Q162" s="5">
        <f t="shared" si="14"/>
        <v>1.6231249999999999</v>
      </c>
      <c r="R162" s="7">
        <f t="shared" si="15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s="11">
        <f t="shared" si="12"/>
        <v>42270.208333333328</v>
      </c>
      <c r="M163" s="11">
        <f t="shared" si="13"/>
        <v>42276.208333333328</v>
      </c>
      <c r="N163" t="b">
        <v>0</v>
      </c>
      <c r="O163" t="b">
        <v>1</v>
      </c>
      <c r="P163" t="s">
        <v>28</v>
      </c>
      <c r="Q163" s="5">
        <f t="shared" si="14"/>
        <v>0.78181818181818186</v>
      </c>
      <c r="R163" s="7">
        <f t="shared" si="15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5" hidden="1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s="11">
        <f t="shared" si="12"/>
        <v>43442.25</v>
      </c>
      <c r="M164" s="11">
        <f t="shared" si="13"/>
        <v>43472.25</v>
      </c>
      <c r="N164" t="b">
        <v>0</v>
      </c>
      <c r="O164" t="b">
        <v>0</v>
      </c>
      <c r="P164" t="s">
        <v>23</v>
      </c>
      <c r="Q164" s="5">
        <f t="shared" si="14"/>
        <v>1.4973770491803278</v>
      </c>
      <c r="R164" s="7">
        <f t="shared" si="15"/>
        <v>58.178343949044589</v>
      </c>
      <c r="S164" t="str">
        <f t="shared" si="16"/>
        <v>music</v>
      </c>
      <c r="T164" t="str">
        <f t="shared" si="17"/>
        <v>rock</v>
      </c>
    </row>
    <row r="165" spans="1:20" hidden="1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s="11">
        <f t="shared" si="12"/>
        <v>43028.208333333328</v>
      </c>
      <c r="M165" s="11">
        <f t="shared" si="13"/>
        <v>43077.25</v>
      </c>
      <c r="N165" t="b">
        <v>0</v>
      </c>
      <c r="O165" t="b">
        <v>1</v>
      </c>
      <c r="P165" t="s">
        <v>122</v>
      </c>
      <c r="Q165" s="5">
        <f t="shared" si="14"/>
        <v>2.5325714285714285</v>
      </c>
      <c r="R165" s="7">
        <f t="shared" si="15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s="11">
        <f t="shared" si="12"/>
        <v>43016.208333333328</v>
      </c>
      <c r="M166" s="11">
        <f t="shared" si="13"/>
        <v>43017.208333333328</v>
      </c>
      <c r="N166" t="b">
        <v>0</v>
      </c>
      <c r="O166" t="b">
        <v>0</v>
      </c>
      <c r="P166" t="s">
        <v>33</v>
      </c>
      <c r="Q166" s="5">
        <f t="shared" si="14"/>
        <v>1.0016943521594683</v>
      </c>
      <c r="R166" s="7">
        <f t="shared" si="15"/>
        <v>107.99068767908309</v>
      </c>
      <c r="S166" t="str">
        <f t="shared" si="16"/>
        <v>theater</v>
      </c>
      <c r="T166" t="str">
        <f t="shared" si="17"/>
        <v>plays</v>
      </c>
    </row>
    <row r="167" spans="1:20" hidden="1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s="11">
        <f t="shared" si="12"/>
        <v>42948.208333333328</v>
      </c>
      <c r="M167" s="11">
        <f t="shared" si="13"/>
        <v>42980.208333333328</v>
      </c>
      <c r="N167" t="b">
        <v>0</v>
      </c>
      <c r="O167" t="b">
        <v>0</v>
      </c>
      <c r="P167" t="s">
        <v>28</v>
      </c>
      <c r="Q167" s="5">
        <f t="shared" si="14"/>
        <v>1.2199004424778761</v>
      </c>
      <c r="R167" s="7">
        <f t="shared" si="15"/>
        <v>44.005985634477256</v>
      </c>
      <c r="S167" t="str">
        <f t="shared" si="16"/>
        <v>technology</v>
      </c>
      <c r="T167" t="str">
        <f t="shared" si="17"/>
        <v>web</v>
      </c>
    </row>
    <row r="168" spans="1:20" hidden="1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s="11">
        <f t="shared" si="12"/>
        <v>40534.25</v>
      </c>
      <c r="M168" s="11">
        <f t="shared" si="13"/>
        <v>40538.25</v>
      </c>
      <c r="N168" t="b">
        <v>0</v>
      </c>
      <c r="O168" t="b">
        <v>0</v>
      </c>
      <c r="P168" t="s">
        <v>122</v>
      </c>
      <c r="Q168" s="5">
        <f t="shared" si="14"/>
        <v>1.3713265306122449</v>
      </c>
      <c r="R168" s="7">
        <f t="shared" si="15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s="11">
        <f t="shared" si="12"/>
        <v>41435.208333333336</v>
      </c>
      <c r="M169" s="11">
        <f t="shared" si="13"/>
        <v>41445.208333333336</v>
      </c>
      <c r="N169" t="b">
        <v>0</v>
      </c>
      <c r="O169" t="b">
        <v>0</v>
      </c>
      <c r="P169" t="s">
        <v>33</v>
      </c>
      <c r="Q169" s="5">
        <f t="shared" si="14"/>
        <v>4.155384615384615</v>
      </c>
      <c r="R169" s="7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s="11">
        <f t="shared" si="12"/>
        <v>43518.25</v>
      </c>
      <c r="M170" s="11">
        <f t="shared" si="13"/>
        <v>43541.208333333328</v>
      </c>
      <c r="N170" t="b">
        <v>0</v>
      </c>
      <c r="O170" t="b">
        <v>1</v>
      </c>
      <c r="P170" t="s">
        <v>60</v>
      </c>
      <c r="Q170" s="5">
        <f t="shared" si="14"/>
        <v>0.3130913348946136</v>
      </c>
      <c r="R170" s="7">
        <f t="shared" si="15"/>
        <v>41.996858638743454</v>
      </c>
      <c r="S170" t="str">
        <f t="shared" si="16"/>
        <v>music</v>
      </c>
      <c r="T170" t="str">
        <f t="shared" si="17"/>
        <v>indie rock</v>
      </c>
    </row>
    <row r="171" spans="1:20" hidden="1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s="11">
        <f t="shared" si="12"/>
        <v>41077.208333333336</v>
      </c>
      <c r="M171" s="11">
        <f t="shared" si="13"/>
        <v>41105.208333333336</v>
      </c>
      <c r="N171" t="b">
        <v>0</v>
      </c>
      <c r="O171" t="b">
        <v>1</v>
      </c>
      <c r="P171" t="s">
        <v>100</v>
      </c>
      <c r="Q171" s="5">
        <f t="shared" si="14"/>
        <v>4.240815450643777</v>
      </c>
      <c r="R171" s="7">
        <f t="shared" si="15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s="11">
        <f t="shared" si="12"/>
        <v>42950.208333333328</v>
      </c>
      <c r="M172" s="11">
        <f t="shared" si="13"/>
        <v>42957.208333333328</v>
      </c>
      <c r="N172" t="b">
        <v>0</v>
      </c>
      <c r="O172" t="b">
        <v>0</v>
      </c>
      <c r="P172" t="s">
        <v>60</v>
      </c>
      <c r="Q172" s="5">
        <f t="shared" si="14"/>
        <v>2.9388623072833599E-2</v>
      </c>
      <c r="R172" s="7">
        <f t="shared" si="15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s="11">
        <f t="shared" si="12"/>
        <v>41718.208333333336</v>
      </c>
      <c r="M173" s="11">
        <f t="shared" si="13"/>
        <v>41740.208333333336</v>
      </c>
      <c r="N173" t="b">
        <v>0</v>
      </c>
      <c r="O173" t="b">
        <v>0</v>
      </c>
      <c r="P173" t="s">
        <v>206</v>
      </c>
      <c r="Q173" s="5">
        <f t="shared" si="14"/>
        <v>0.1063265306122449</v>
      </c>
      <c r="R173" s="7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s="11">
        <f t="shared" si="12"/>
        <v>41839.208333333336</v>
      </c>
      <c r="M174" s="11">
        <f t="shared" si="13"/>
        <v>41854.208333333336</v>
      </c>
      <c r="N174" t="b">
        <v>0</v>
      </c>
      <c r="O174" t="b">
        <v>1</v>
      </c>
      <c r="P174" t="s">
        <v>42</v>
      </c>
      <c r="Q174" s="5">
        <f t="shared" si="14"/>
        <v>0.82874999999999999</v>
      </c>
      <c r="R174" s="7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hidden="1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s="11">
        <f t="shared" si="12"/>
        <v>41412.208333333336</v>
      </c>
      <c r="M175" s="11">
        <f t="shared" si="13"/>
        <v>41418.208333333336</v>
      </c>
      <c r="N175" t="b">
        <v>0</v>
      </c>
      <c r="O175" t="b">
        <v>0</v>
      </c>
      <c r="P175" t="s">
        <v>33</v>
      </c>
      <c r="Q175" s="5">
        <f t="shared" si="14"/>
        <v>1.6301447776628748</v>
      </c>
      <c r="R175" s="7">
        <f t="shared" si="15"/>
        <v>100.98334401024984</v>
      </c>
      <c r="S175" t="str">
        <f t="shared" si="16"/>
        <v>theater</v>
      </c>
      <c r="T175" t="str">
        <f t="shared" si="17"/>
        <v>plays</v>
      </c>
    </row>
    <row r="176" spans="1:20" hidden="1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s="11">
        <f t="shared" si="12"/>
        <v>42282.208333333328</v>
      </c>
      <c r="M176" s="11">
        <f t="shared" si="13"/>
        <v>42283.208333333328</v>
      </c>
      <c r="N176" t="b">
        <v>0</v>
      </c>
      <c r="O176" t="b">
        <v>1</v>
      </c>
      <c r="P176" t="s">
        <v>65</v>
      </c>
      <c r="Q176" s="5">
        <f t="shared" si="14"/>
        <v>8.9466666666666672</v>
      </c>
      <c r="R176" s="7">
        <f t="shared" si="15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s="11">
        <f t="shared" si="12"/>
        <v>42613.208333333328</v>
      </c>
      <c r="M177" s="11">
        <f t="shared" si="13"/>
        <v>42632.208333333328</v>
      </c>
      <c r="N177" t="b">
        <v>0</v>
      </c>
      <c r="O177" t="b">
        <v>0</v>
      </c>
      <c r="P177" t="s">
        <v>33</v>
      </c>
      <c r="Q177" s="5">
        <f t="shared" si="14"/>
        <v>0.26191501103752757</v>
      </c>
      <c r="R177" s="7">
        <f t="shared" si="15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s="11">
        <f t="shared" si="12"/>
        <v>42616.208333333328</v>
      </c>
      <c r="M178" s="11">
        <f t="shared" si="13"/>
        <v>42625.208333333328</v>
      </c>
      <c r="N178" t="b">
        <v>0</v>
      </c>
      <c r="O178" t="b">
        <v>0</v>
      </c>
      <c r="P178" t="s">
        <v>33</v>
      </c>
      <c r="Q178" s="5">
        <f t="shared" si="14"/>
        <v>0.74834782608695649</v>
      </c>
      <c r="R178" s="7">
        <f t="shared" si="15"/>
        <v>110.05115089514067</v>
      </c>
      <c r="S178" t="str">
        <f t="shared" si="16"/>
        <v>theater</v>
      </c>
      <c r="T178" t="str">
        <f t="shared" si="17"/>
        <v>plays</v>
      </c>
    </row>
    <row r="179" spans="1:20" hidden="1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s="11">
        <f t="shared" si="12"/>
        <v>40497.25</v>
      </c>
      <c r="M179" s="11">
        <f t="shared" si="13"/>
        <v>40522.25</v>
      </c>
      <c r="N179" t="b">
        <v>0</v>
      </c>
      <c r="O179" t="b">
        <v>0</v>
      </c>
      <c r="P179" t="s">
        <v>33</v>
      </c>
      <c r="Q179" s="5">
        <f t="shared" si="14"/>
        <v>4.1647680412371137</v>
      </c>
      <c r="R179" s="7">
        <f t="shared" si="15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s="11">
        <f t="shared" si="12"/>
        <v>42999.208333333328</v>
      </c>
      <c r="M180" s="11">
        <f t="shared" si="13"/>
        <v>43008.208333333328</v>
      </c>
      <c r="N180" t="b">
        <v>0</v>
      </c>
      <c r="O180" t="b">
        <v>0</v>
      </c>
      <c r="P180" t="s">
        <v>17</v>
      </c>
      <c r="Q180" s="5">
        <f t="shared" si="14"/>
        <v>0.96208333333333329</v>
      </c>
      <c r="R180" s="7">
        <f t="shared" si="15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5" hidden="1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12"/>
        <v>41350.208333333336</v>
      </c>
      <c r="M181" s="11">
        <f t="shared" si="13"/>
        <v>41351.208333333336</v>
      </c>
      <c r="N181" t="b">
        <v>0</v>
      </c>
      <c r="O181" t="b">
        <v>1</v>
      </c>
      <c r="P181" t="s">
        <v>33</v>
      </c>
      <c r="Q181" s="5">
        <f t="shared" si="14"/>
        <v>3.5771910112359548</v>
      </c>
      <c r="R181" s="7">
        <f t="shared" si="15"/>
        <v>45.005654509471306</v>
      </c>
      <c r="S181" t="str">
        <f t="shared" si="16"/>
        <v>theater</v>
      </c>
      <c r="T181" t="str">
        <f t="shared" si="17"/>
        <v>plays</v>
      </c>
    </row>
    <row r="182" spans="1:20" hidden="1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s="11">
        <f t="shared" si="12"/>
        <v>40259.208333333336</v>
      </c>
      <c r="M182" s="11">
        <f t="shared" si="13"/>
        <v>40264.208333333336</v>
      </c>
      <c r="N182" t="b">
        <v>0</v>
      </c>
      <c r="O182" t="b">
        <v>0</v>
      </c>
      <c r="P182" t="s">
        <v>65</v>
      </c>
      <c r="Q182" s="5">
        <f t="shared" si="14"/>
        <v>3.0845714285714285</v>
      </c>
      <c r="R182" s="7">
        <f t="shared" si="15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s="11">
        <f t="shared" si="12"/>
        <v>43012.208333333328</v>
      </c>
      <c r="M183" s="11">
        <f t="shared" si="13"/>
        <v>43030.208333333328</v>
      </c>
      <c r="N183" t="b">
        <v>0</v>
      </c>
      <c r="O183" t="b">
        <v>0</v>
      </c>
      <c r="P183" t="s">
        <v>28</v>
      </c>
      <c r="Q183" s="5">
        <f t="shared" si="14"/>
        <v>0.61802325581395345</v>
      </c>
      <c r="R183" s="7">
        <f t="shared" si="15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5" hidden="1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s="11">
        <f t="shared" si="12"/>
        <v>43631.208333333328</v>
      </c>
      <c r="M184" s="11">
        <f t="shared" si="13"/>
        <v>43647.208333333328</v>
      </c>
      <c r="N184" t="b">
        <v>0</v>
      </c>
      <c r="O184" t="b">
        <v>0</v>
      </c>
      <c r="P184" t="s">
        <v>33</v>
      </c>
      <c r="Q184" s="5">
        <f t="shared" si="14"/>
        <v>7.2232472324723247</v>
      </c>
      <c r="R184" s="7">
        <f t="shared" si="15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12"/>
        <v>40430.208333333336</v>
      </c>
      <c r="M185" s="11">
        <f t="shared" si="13"/>
        <v>40443.208333333336</v>
      </c>
      <c r="N185" t="b">
        <v>0</v>
      </c>
      <c r="O185" t="b">
        <v>0</v>
      </c>
      <c r="P185" t="s">
        <v>23</v>
      </c>
      <c r="Q185" s="5">
        <f t="shared" si="14"/>
        <v>0.69117647058823528</v>
      </c>
      <c r="R185" s="7">
        <f t="shared" si="15"/>
        <v>40.988372093023258</v>
      </c>
      <c r="S185" t="str">
        <f t="shared" si="16"/>
        <v>music</v>
      </c>
      <c r="T185" t="str">
        <f t="shared" si="17"/>
        <v>rock</v>
      </c>
    </row>
    <row r="186" spans="1:20" hidden="1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s="11">
        <f t="shared" si="12"/>
        <v>43588.208333333328</v>
      </c>
      <c r="M186" s="11">
        <f t="shared" si="13"/>
        <v>43589.208333333328</v>
      </c>
      <c r="N186" t="b">
        <v>0</v>
      </c>
      <c r="O186" t="b">
        <v>0</v>
      </c>
      <c r="P186" t="s">
        <v>33</v>
      </c>
      <c r="Q186" s="5">
        <f t="shared" si="14"/>
        <v>2.9305555555555554</v>
      </c>
      <c r="R186" s="7">
        <f t="shared" si="15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s="11">
        <f t="shared" si="12"/>
        <v>43233.208333333328</v>
      </c>
      <c r="M187" s="11">
        <f t="shared" si="13"/>
        <v>43244.208333333328</v>
      </c>
      <c r="N187" t="b">
        <v>0</v>
      </c>
      <c r="O187" t="b">
        <v>0</v>
      </c>
      <c r="P187" t="s">
        <v>269</v>
      </c>
      <c r="Q187" s="5">
        <f t="shared" si="14"/>
        <v>0.71799999999999997</v>
      </c>
      <c r="R187" s="7">
        <f t="shared" si="15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s="11">
        <f t="shared" si="12"/>
        <v>41782.208333333336</v>
      </c>
      <c r="M188" s="11">
        <f t="shared" si="13"/>
        <v>41797.208333333336</v>
      </c>
      <c r="N188" t="b">
        <v>0</v>
      </c>
      <c r="O188" t="b">
        <v>0</v>
      </c>
      <c r="P188" t="s">
        <v>33</v>
      </c>
      <c r="Q188" s="5">
        <f t="shared" si="14"/>
        <v>0.31934684684684683</v>
      </c>
      <c r="R188" s="7">
        <f t="shared" si="15"/>
        <v>32.006772009029348</v>
      </c>
      <c r="S188" t="str">
        <f t="shared" si="16"/>
        <v>theater</v>
      </c>
      <c r="T188" t="str">
        <f t="shared" si="17"/>
        <v>plays</v>
      </c>
    </row>
    <row r="189" spans="1:20" hidden="1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12"/>
        <v>41328.25</v>
      </c>
      <c r="M189" s="11">
        <f t="shared" si="13"/>
        <v>41356.208333333336</v>
      </c>
      <c r="N189" t="b">
        <v>0</v>
      </c>
      <c r="O189" t="b">
        <v>1</v>
      </c>
      <c r="P189" t="s">
        <v>100</v>
      </c>
      <c r="Q189" s="5">
        <f t="shared" si="14"/>
        <v>2.2987375415282392</v>
      </c>
      <c r="R189" s="7">
        <f t="shared" si="15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s="11">
        <f t="shared" si="12"/>
        <v>41975.25</v>
      </c>
      <c r="M190" s="11">
        <f t="shared" si="13"/>
        <v>41976.25</v>
      </c>
      <c r="N190" t="b">
        <v>0</v>
      </c>
      <c r="O190" t="b">
        <v>0</v>
      </c>
      <c r="P190" t="s">
        <v>33</v>
      </c>
      <c r="Q190" s="5">
        <f t="shared" si="14"/>
        <v>0.3201219512195122</v>
      </c>
      <c r="R190" s="7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hidden="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s="11">
        <f t="shared" si="12"/>
        <v>42433.25</v>
      </c>
      <c r="M191" s="11">
        <f t="shared" si="13"/>
        <v>42433.25</v>
      </c>
      <c r="N191" t="b">
        <v>0</v>
      </c>
      <c r="O191" t="b">
        <v>0</v>
      </c>
      <c r="P191" t="s">
        <v>33</v>
      </c>
      <c r="Q191" s="5">
        <f t="shared" si="14"/>
        <v>0.23525352848928385</v>
      </c>
      <c r="R191" s="7">
        <f t="shared" si="15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s="11">
        <f t="shared" si="12"/>
        <v>41429.208333333336</v>
      </c>
      <c r="M192" s="11">
        <f t="shared" si="13"/>
        <v>41430.208333333336</v>
      </c>
      <c r="N192" t="b">
        <v>0</v>
      </c>
      <c r="O192" t="b">
        <v>1</v>
      </c>
      <c r="P192" t="s">
        <v>33</v>
      </c>
      <c r="Q192" s="5">
        <f t="shared" si="14"/>
        <v>0.68594594594594593</v>
      </c>
      <c r="R192" s="7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s="11">
        <f t="shared" si="12"/>
        <v>43536.208333333328</v>
      </c>
      <c r="M193" s="11">
        <f t="shared" si="13"/>
        <v>43539.208333333328</v>
      </c>
      <c r="N193" t="b">
        <v>0</v>
      </c>
      <c r="O193" t="b">
        <v>0</v>
      </c>
      <c r="P193" t="s">
        <v>33</v>
      </c>
      <c r="Q193" s="5">
        <f t="shared" si="14"/>
        <v>0.37952380952380954</v>
      </c>
      <c r="R193" s="7">
        <f t="shared" si="15"/>
        <v>37.069767441860463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s="11">
        <f t="shared" si="12"/>
        <v>41817.208333333336</v>
      </c>
      <c r="M194" s="11">
        <f t="shared" si="13"/>
        <v>41821.208333333336</v>
      </c>
      <c r="N194" t="b">
        <v>0</v>
      </c>
      <c r="O194" t="b">
        <v>0</v>
      </c>
      <c r="P194" t="s">
        <v>23</v>
      </c>
      <c r="Q194" s="5">
        <f t="shared" si="14"/>
        <v>0.19992957746478873</v>
      </c>
      <c r="R194" s="7">
        <f t="shared" si="15"/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s="11">
        <f t="shared" ref="L195:L258" si="18">(((J195/60)/60)/24)+DATE(1970,1,1)</f>
        <v>43198.208333333328</v>
      </c>
      <c r="M195" s="11">
        <f t="shared" ref="M195:M258" si="19">(((K195/60)/60)/24)+DATE(1970,1,1)</f>
        <v>43202.208333333328</v>
      </c>
      <c r="N195" t="b">
        <v>1</v>
      </c>
      <c r="O195" t="b">
        <v>0</v>
      </c>
      <c r="P195" t="s">
        <v>60</v>
      </c>
      <c r="Q195" s="5">
        <f t="shared" ref="Q195:Q258" si="20">E195/D195</f>
        <v>0.45636363636363636</v>
      </c>
      <c r="R195" s="7">
        <f t="shared" ref="R195:R258" si="21">E195/G195</f>
        <v>46.338461538461537</v>
      </c>
      <c r="S195" t="str">
        <f t="shared" ref="S195:S258" si="22">LEFT(P195, SEARCH("/",P195,1)-1)</f>
        <v>music</v>
      </c>
      <c r="T195" t="str">
        <f t="shared" ref="T195:U258" si="23">RIGHT(P195, LEN(P195) -FIND("/",P195))</f>
        <v>indie rock</v>
      </c>
    </row>
    <row r="196" spans="1:20" hidden="1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s="11">
        <f t="shared" si="18"/>
        <v>42261.208333333328</v>
      </c>
      <c r="M196" s="11">
        <f t="shared" si="19"/>
        <v>42277.208333333328</v>
      </c>
      <c r="N196" t="b">
        <v>0</v>
      </c>
      <c r="O196" t="b">
        <v>0</v>
      </c>
      <c r="P196" t="s">
        <v>148</v>
      </c>
      <c r="Q196" s="5">
        <f t="shared" si="20"/>
        <v>1.227605633802817</v>
      </c>
      <c r="R196" s="7">
        <f t="shared" si="21"/>
        <v>69.174603174603178</v>
      </c>
      <c r="S196" t="str">
        <f t="shared" si="22"/>
        <v>music</v>
      </c>
      <c r="T196" t="str">
        <f t="shared" si="23"/>
        <v>metal</v>
      </c>
    </row>
    <row r="197" spans="1:20" hidden="1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s="11">
        <f t="shared" si="18"/>
        <v>43310.208333333328</v>
      </c>
      <c r="M197" s="11">
        <f t="shared" si="19"/>
        <v>43317.208333333328</v>
      </c>
      <c r="N197" t="b">
        <v>0</v>
      </c>
      <c r="O197" t="b">
        <v>0</v>
      </c>
      <c r="P197" t="s">
        <v>50</v>
      </c>
      <c r="Q197" s="5">
        <f t="shared" si="20"/>
        <v>3.61753164556962</v>
      </c>
      <c r="R197" s="7">
        <f t="shared" si="21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s="11">
        <f t="shared" si="18"/>
        <v>42616.208333333328</v>
      </c>
      <c r="M198" s="11">
        <f t="shared" si="19"/>
        <v>42635.208333333328</v>
      </c>
      <c r="N198" t="b">
        <v>0</v>
      </c>
      <c r="O198" t="b">
        <v>0</v>
      </c>
      <c r="P198" t="s">
        <v>65</v>
      </c>
      <c r="Q198" s="5">
        <f t="shared" si="20"/>
        <v>0.63146341463414635</v>
      </c>
      <c r="R198" s="7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hidden="1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s="11">
        <f t="shared" si="18"/>
        <v>42909.208333333328</v>
      </c>
      <c r="M199" s="11">
        <f t="shared" si="19"/>
        <v>42923.208333333328</v>
      </c>
      <c r="N199" t="b">
        <v>0</v>
      </c>
      <c r="O199" t="b">
        <v>0</v>
      </c>
      <c r="P199" t="s">
        <v>53</v>
      </c>
      <c r="Q199" s="5">
        <f t="shared" si="20"/>
        <v>2.9820475319926874</v>
      </c>
      <c r="R199" s="7">
        <f t="shared" si="21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s="11">
        <f t="shared" si="18"/>
        <v>40396.208333333336</v>
      </c>
      <c r="M200" s="11">
        <f t="shared" si="19"/>
        <v>40425.208333333336</v>
      </c>
      <c r="N200" t="b">
        <v>0</v>
      </c>
      <c r="O200" t="b">
        <v>0</v>
      </c>
      <c r="P200" t="s">
        <v>50</v>
      </c>
      <c r="Q200" s="5">
        <f t="shared" si="20"/>
        <v>9.5585443037974685E-2</v>
      </c>
      <c r="R200" s="7">
        <f t="shared" si="21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s="11">
        <f t="shared" si="18"/>
        <v>42192.208333333328</v>
      </c>
      <c r="M201" s="11">
        <f t="shared" si="19"/>
        <v>42196.208333333328</v>
      </c>
      <c r="N201" t="b">
        <v>0</v>
      </c>
      <c r="O201" t="b">
        <v>0</v>
      </c>
      <c r="P201" t="s">
        <v>23</v>
      </c>
      <c r="Q201" s="5">
        <f t="shared" si="20"/>
        <v>0.5377777777777778</v>
      </c>
      <c r="R201" s="7">
        <f t="shared" si="21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8"/>
        <v>40262.208333333336</v>
      </c>
      <c r="M202" s="11">
        <f t="shared" si="19"/>
        <v>40273.208333333336</v>
      </c>
      <c r="N202" t="b">
        <v>0</v>
      </c>
      <c r="O202" t="b">
        <v>0</v>
      </c>
      <c r="P202" t="s">
        <v>33</v>
      </c>
      <c r="Q202" s="5">
        <f t="shared" si="20"/>
        <v>0.02</v>
      </c>
      <c r="R202" s="7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hidden="1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s="11">
        <f t="shared" si="18"/>
        <v>41845.208333333336</v>
      </c>
      <c r="M203" s="11">
        <f t="shared" si="19"/>
        <v>41863.208333333336</v>
      </c>
      <c r="N203" t="b">
        <v>0</v>
      </c>
      <c r="O203" t="b">
        <v>0</v>
      </c>
      <c r="P203" t="s">
        <v>28</v>
      </c>
      <c r="Q203" s="5">
        <f t="shared" si="20"/>
        <v>6.8119047619047617</v>
      </c>
      <c r="R203" s="7">
        <f t="shared" si="21"/>
        <v>91.114649681528661</v>
      </c>
      <c r="S203" t="str">
        <f t="shared" si="22"/>
        <v>technology</v>
      </c>
      <c r="T203" t="str">
        <f t="shared" si="23"/>
        <v>web</v>
      </c>
    </row>
    <row r="204" spans="1:20" hidden="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s="11">
        <f t="shared" si="18"/>
        <v>40818.208333333336</v>
      </c>
      <c r="M204" s="11">
        <f t="shared" si="19"/>
        <v>40822.208333333336</v>
      </c>
      <c r="N204" t="b">
        <v>0</v>
      </c>
      <c r="O204" t="b">
        <v>0</v>
      </c>
      <c r="P204" t="s">
        <v>17</v>
      </c>
      <c r="Q204" s="5">
        <f t="shared" si="20"/>
        <v>0.78831325301204824</v>
      </c>
      <c r="R204" s="7">
        <f t="shared" si="21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5" hidden="1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s="11">
        <f t="shared" si="18"/>
        <v>42752.25</v>
      </c>
      <c r="M205" s="11">
        <f t="shared" si="19"/>
        <v>42754.25</v>
      </c>
      <c r="N205" t="b">
        <v>0</v>
      </c>
      <c r="O205" t="b">
        <v>0</v>
      </c>
      <c r="P205" t="s">
        <v>33</v>
      </c>
      <c r="Q205" s="5">
        <f t="shared" si="20"/>
        <v>1.3440792216817234</v>
      </c>
      <c r="R205" s="7">
        <f t="shared" si="21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s="11">
        <f t="shared" si="18"/>
        <v>40636.208333333336</v>
      </c>
      <c r="M206" s="11">
        <f t="shared" si="19"/>
        <v>40646.208333333336</v>
      </c>
      <c r="N206" t="b">
        <v>0</v>
      </c>
      <c r="O206" t="b">
        <v>0</v>
      </c>
      <c r="P206" t="s">
        <v>159</v>
      </c>
      <c r="Q206" s="5">
        <f t="shared" si="20"/>
        <v>3.372E-2</v>
      </c>
      <c r="R206" s="7">
        <f t="shared" si="21"/>
        <v>63.225000000000001</v>
      </c>
      <c r="S206" t="str">
        <f t="shared" si="22"/>
        <v>music</v>
      </c>
      <c r="T206" t="str">
        <f t="shared" si="23"/>
        <v>jazz</v>
      </c>
    </row>
    <row r="207" spans="1:20" hidden="1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s="11">
        <f t="shared" si="18"/>
        <v>43390.208333333328</v>
      </c>
      <c r="M207" s="11">
        <f t="shared" si="19"/>
        <v>43402.208333333328</v>
      </c>
      <c r="N207" t="b">
        <v>1</v>
      </c>
      <c r="O207" t="b">
        <v>0</v>
      </c>
      <c r="P207" t="s">
        <v>33</v>
      </c>
      <c r="Q207" s="5">
        <f t="shared" si="20"/>
        <v>4.3184615384615386</v>
      </c>
      <c r="R207" s="7">
        <f t="shared" si="21"/>
        <v>70.174999999999997</v>
      </c>
      <c r="S207" t="str">
        <f t="shared" si="22"/>
        <v>theater</v>
      </c>
      <c r="T207" t="str">
        <f t="shared" si="23"/>
        <v>plays</v>
      </c>
    </row>
    <row r="208" spans="1:20" hidden="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s="11">
        <f t="shared" si="18"/>
        <v>40236.25</v>
      </c>
      <c r="M208" s="11">
        <f t="shared" si="19"/>
        <v>40245.25</v>
      </c>
      <c r="N208" t="b">
        <v>0</v>
      </c>
      <c r="O208" t="b">
        <v>0</v>
      </c>
      <c r="P208" t="s">
        <v>119</v>
      </c>
      <c r="Q208" s="5">
        <f t="shared" si="20"/>
        <v>0.38844444444444443</v>
      </c>
      <c r="R208" s="7">
        <f t="shared" si="21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idden="1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s="11">
        <f t="shared" si="18"/>
        <v>43340.208333333328</v>
      </c>
      <c r="M209" s="11">
        <f t="shared" si="19"/>
        <v>43360.208333333328</v>
      </c>
      <c r="N209" t="b">
        <v>0</v>
      </c>
      <c r="O209" t="b">
        <v>1</v>
      </c>
      <c r="P209" t="s">
        <v>23</v>
      </c>
      <c r="Q209" s="5">
        <f t="shared" si="20"/>
        <v>4.2569999999999997</v>
      </c>
      <c r="R209" s="7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hidden="1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s="11">
        <f t="shared" si="18"/>
        <v>43048.25</v>
      </c>
      <c r="M210" s="11">
        <f t="shared" si="19"/>
        <v>43072.25</v>
      </c>
      <c r="N210" t="b">
        <v>0</v>
      </c>
      <c r="O210" t="b">
        <v>0</v>
      </c>
      <c r="P210" t="s">
        <v>42</v>
      </c>
      <c r="Q210" s="5">
        <f t="shared" si="20"/>
        <v>1.0112239715591671</v>
      </c>
      <c r="R210" s="7">
        <f t="shared" si="21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hidden="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s="11">
        <f t="shared" si="18"/>
        <v>42496.208333333328</v>
      </c>
      <c r="M211" s="11">
        <f t="shared" si="19"/>
        <v>42503.208333333328</v>
      </c>
      <c r="N211" t="b">
        <v>0</v>
      </c>
      <c r="O211" t="b">
        <v>0</v>
      </c>
      <c r="P211" t="s">
        <v>42</v>
      </c>
      <c r="Q211" s="5">
        <f t="shared" si="20"/>
        <v>0.21188688946015424</v>
      </c>
      <c r="R211" s="7">
        <f t="shared" si="21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s="11">
        <f t="shared" si="18"/>
        <v>42797.25</v>
      </c>
      <c r="M212" s="11">
        <f t="shared" si="19"/>
        <v>42824.208333333328</v>
      </c>
      <c r="N212" t="b">
        <v>0</v>
      </c>
      <c r="O212" t="b">
        <v>0</v>
      </c>
      <c r="P212" t="s">
        <v>474</v>
      </c>
      <c r="Q212" s="5">
        <f t="shared" si="20"/>
        <v>0.67425531914893622</v>
      </c>
      <c r="R212" s="7">
        <f t="shared" si="21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s="11">
        <f t="shared" si="18"/>
        <v>41513.208333333336</v>
      </c>
      <c r="M213" s="11">
        <f t="shared" si="19"/>
        <v>41537.208333333336</v>
      </c>
      <c r="N213" t="b">
        <v>0</v>
      </c>
      <c r="O213" t="b">
        <v>0</v>
      </c>
      <c r="P213" t="s">
        <v>33</v>
      </c>
      <c r="Q213" s="5">
        <f t="shared" si="20"/>
        <v>0.9492337164750958</v>
      </c>
      <c r="R213" s="7">
        <f t="shared" si="21"/>
        <v>60.984615384615381</v>
      </c>
      <c r="S213" t="str">
        <f t="shared" si="22"/>
        <v>theater</v>
      </c>
      <c r="T213" t="str">
        <f t="shared" si="23"/>
        <v>plays</v>
      </c>
    </row>
    <row r="214" spans="1:20" ht="31.5" hidden="1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s="11">
        <f t="shared" si="18"/>
        <v>43814.25</v>
      </c>
      <c r="M214" s="11">
        <f t="shared" si="19"/>
        <v>43860.25</v>
      </c>
      <c r="N214" t="b">
        <v>0</v>
      </c>
      <c r="O214" t="b">
        <v>0</v>
      </c>
      <c r="P214" t="s">
        <v>33</v>
      </c>
      <c r="Q214" s="5">
        <f t="shared" si="20"/>
        <v>1.5185185185185186</v>
      </c>
      <c r="R214" s="7">
        <f t="shared" si="21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5" hidden="1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s="11">
        <f t="shared" si="18"/>
        <v>40488.208333333336</v>
      </c>
      <c r="M215" s="11">
        <f t="shared" si="19"/>
        <v>40496.25</v>
      </c>
      <c r="N215" t="b">
        <v>0</v>
      </c>
      <c r="O215" t="b">
        <v>1</v>
      </c>
      <c r="P215" t="s">
        <v>60</v>
      </c>
      <c r="Q215" s="5">
        <f t="shared" si="20"/>
        <v>1.9516382252559727</v>
      </c>
      <c r="R215" s="7">
        <f t="shared" si="21"/>
        <v>39.997435299603637</v>
      </c>
      <c r="S215" t="str">
        <f t="shared" si="22"/>
        <v>music</v>
      </c>
      <c r="T215" t="str">
        <f t="shared" si="23"/>
        <v>indie rock</v>
      </c>
    </row>
    <row r="216" spans="1:20" hidden="1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s="11">
        <f t="shared" si="18"/>
        <v>40409.208333333336</v>
      </c>
      <c r="M216" s="11">
        <f t="shared" si="19"/>
        <v>40415.208333333336</v>
      </c>
      <c r="N216" t="b">
        <v>0</v>
      </c>
      <c r="O216" t="b">
        <v>0</v>
      </c>
      <c r="P216" t="s">
        <v>23</v>
      </c>
      <c r="Q216" s="5">
        <f t="shared" si="20"/>
        <v>10.231428571428571</v>
      </c>
      <c r="R216" s="7">
        <f t="shared" si="21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s="11">
        <f t="shared" si="18"/>
        <v>43509.25</v>
      </c>
      <c r="M217" s="11">
        <f t="shared" si="19"/>
        <v>43511.25</v>
      </c>
      <c r="N217" t="b">
        <v>0</v>
      </c>
      <c r="O217" t="b">
        <v>0</v>
      </c>
      <c r="P217" t="s">
        <v>33</v>
      </c>
      <c r="Q217" s="5">
        <f t="shared" si="20"/>
        <v>3.8418367346938778E-2</v>
      </c>
      <c r="R217" s="7">
        <f t="shared" si="21"/>
        <v>42.125874125874127</v>
      </c>
      <c r="S217" t="str">
        <f t="shared" si="22"/>
        <v>theater</v>
      </c>
      <c r="T217" t="str">
        <f t="shared" si="23"/>
        <v>plays</v>
      </c>
    </row>
    <row r="218" spans="1:20" hidden="1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s="11">
        <f t="shared" si="18"/>
        <v>40869.25</v>
      </c>
      <c r="M218" s="11">
        <f t="shared" si="19"/>
        <v>40871.25</v>
      </c>
      <c r="N218" t="b">
        <v>0</v>
      </c>
      <c r="O218" t="b">
        <v>0</v>
      </c>
      <c r="P218" t="s">
        <v>33</v>
      </c>
      <c r="Q218" s="5">
        <f t="shared" si="20"/>
        <v>1.5507066557107643</v>
      </c>
      <c r="R218" s="7">
        <f t="shared" si="21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s="11">
        <f t="shared" si="18"/>
        <v>43583.208333333328</v>
      </c>
      <c r="M219" s="11">
        <f t="shared" si="19"/>
        <v>43592.208333333328</v>
      </c>
      <c r="N219" t="b">
        <v>0</v>
      </c>
      <c r="O219" t="b">
        <v>0</v>
      </c>
      <c r="P219" t="s">
        <v>474</v>
      </c>
      <c r="Q219" s="5">
        <f t="shared" si="20"/>
        <v>0.44753477588871715</v>
      </c>
      <c r="R219" s="7">
        <f t="shared" si="21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s="11">
        <f t="shared" si="18"/>
        <v>40858.25</v>
      </c>
      <c r="M220" s="11">
        <f t="shared" si="19"/>
        <v>40892.25</v>
      </c>
      <c r="N220" t="b">
        <v>0</v>
      </c>
      <c r="O220" t="b">
        <v>1</v>
      </c>
      <c r="P220" t="s">
        <v>100</v>
      </c>
      <c r="Q220" s="5">
        <f t="shared" si="20"/>
        <v>2.1594736842105262</v>
      </c>
      <c r="R220" s="7">
        <f t="shared" si="21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s="11">
        <f t="shared" si="18"/>
        <v>41137.208333333336</v>
      </c>
      <c r="M221" s="11">
        <f t="shared" si="19"/>
        <v>41149.208333333336</v>
      </c>
      <c r="N221" t="b">
        <v>0</v>
      </c>
      <c r="O221" t="b">
        <v>0</v>
      </c>
      <c r="P221" t="s">
        <v>71</v>
      </c>
      <c r="Q221" s="5">
        <f t="shared" si="20"/>
        <v>3.3212709832134291</v>
      </c>
      <c r="R221" s="7">
        <f t="shared" si="21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s="11">
        <f t="shared" si="18"/>
        <v>40725.208333333336</v>
      </c>
      <c r="M222" s="11">
        <f t="shared" si="19"/>
        <v>40743.208333333336</v>
      </c>
      <c r="N222" t="b">
        <v>1</v>
      </c>
      <c r="O222" t="b">
        <v>0</v>
      </c>
      <c r="P222" t="s">
        <v>33</v>
      </c>
      <c r="Q222" s="5">
        <f t="shared" si="20"/>
        <v>8.4430379746835441E-2</v>
      </c>
      <c r="R222" s="7">
        <f t="shared" si="21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s="11">
        <f t="shared" si="18"/>
        <v>41081.208333333336</v>
      </c>
      <c r="M223" s="11">
        <f t="shared" si="19"/>
        <v>41083.208333333336</v>
      </c>
      <c r="N223" t="b">
        <v>1</v>
      </c>
      <c r="O223" t="b">
        <v>0</v>
      </c>
      <c r="P223" t="s">
        <v>17</v>
      </c>
      <c r="Q223" s="5">
        <f t="shared" si="20"/>
        <v>0.9862551440329218</v>
      </c>
      <c r="R223" s="7">
        <f t="shared" si="21"/>
        <v>54.993116108306566</v>
      </c>
      <c r="S223" t="str">
        <f t="shared" si="22"/>
        <v>food</v>
      </c>
      <c r="T223" t="str">
        <f t="shared" si="23"/>
        <v>food trucks</v>
      </c>
    </row>
    <row r="224" spans="1:20" hidden="1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s="11">
        <f t="shared" si="18"/>
        <v>41914.208333333336</v>
      </c>
      <c r="M224" s="11">
        <f t="shared" si="19"/>
        <v>41915.208333333336</v>
      </c>
      <c r="N224" t="b">
        <v>0</v>
      </c>
      <c r="O224" t="b">
        <v>0</v>
      </c>
      <c r="P224" t="s">
        <v>122</v>
      </c>
      <c r="Q224" s="5">
        <f t="shared" si="20"/>
        <v>1.3797916666666667</v>
      </c>
      <c r="R224" s="7">
        <f t="shared" si="21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s="11">
        <f t="shared" si="18"/>
        <v>42445.208333333328</v>
      </c>
      <c r="M225" s="11">
        <f t="shared" si="19"/>
        <v>42459.208333333328</v>
      </c>
      <c r="N225" t="b">
        <v>0</v>
      </c>
      <c r="O225" t="b">
        <v>0</v>
      </c>
      <c r="P225" t="s">
        <v>33</v>
      </c>
      <c r="Q225" s="5">
        <f t="shared" si="20"/>
        <v>0.93810996563573879</v>
      </c>
      <c r="R225" s="7">
        <f t="shared" si="21"/>
        <v>87.966702470461868</v>
      </c>
      <c r="S225" t="str">
        <f t="shared" si="22"/>
        <v>theater</v>
      </c>
      <c r="T225" t="str">
        <f t="shared" si="23"/>
        <v>plays</v>
      </c>
    </row>
    <row r="226" spans="1:20" hidden="1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s="11">
        <f t="shared" si="18"/>
        <v>41906.208333333336</v>
      </c>
      <c r="M226" s="11">
        <f t="shared" si="19"/>
        <v>41951.25</v>
      </c>
      <c r="N226" t="b">
        <v>0</v>
      </c>
      <c r="O226" t="b">
        <v>0</v>
      </c>
      <c r="P226" t="s">
        <v>474</v>
      </c>
      <c r="Q226" s="5">
        <f t="shared" si="20"/>
        <v>4.0363930885529156</v>
      </c>
      <c r="R226" s="7">
        <f t="shared" si="21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s="11">
        <f t="shared" si="18"/>
        <v>41762.208333333336</v>
      </c>
      <c r="M227" s="11">
        <f t="shared" si="19"/>
        <v>41762.208333333336</v>
      </c>
      <c r="N227" t="b">
        <v>1</v>
      </c>
      <c r="O227" t="b">
        <v>0</v>
      </c>
      <c r="P227" t="s">
        <v>23</v>
      </c>
      <c r="Q227" s="5">
        <f t="shared" si="20"/>
        <v>2.6017404129793511</v>
      </c>
      <c r="R227" s="7">
        <f t="shared" si="21"/>
        <v>29.999659863945578</v>
      </c>
      <c r="S227" t="str">
        <f t="shared" si="22"/>
        <v>music</v>
      </c>
      <c r="T227" t="str">
        <f t="shared" si="23"/>
        <v>rock</v>
      </c>
    </row>
    <row r="228" spans="1:20" hidden="1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s="11">
        <f t="shared" si="18"/>
        <v>40276.208333333336</v>
      </c>
      <c r="M228" s="11">
        <f t="shared" si="19"/>
        <v>40313.208333333336</v>
      </c>
      <c r="N228" t="b">
        <v>0</v>
      </c>
      <c r="O228" t="b">
        <v>0</v>
      </c>
      <c r="P228" t="s">
        <v>122</v>
      </c>
      <c r="Q228" s="5">
        <f t="shared" si="20"/>
        <v>3.6663333333333332</v>
      </c>
      <c r="R228" s="7">
        <f t="shared" si="21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hidden="1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s="11">
        <f t="shared" si="18"/>
        <v>42139.208333333328</v>
      </c>
      <c r="M229" s="11">
        <f t="shared" si="19"/>
        <v>42145.208333333328</v>
      </c>
      <c r="N229" t="b">
        <v>0</v>
      </c>
      <c r="O229" t="b">
        <v>0</v>
      </c>
      <c r="P229" t="s">
        <v>292</v>
      </c>
      <c r="Q229" s="5">
        <f t="shared" si="20"/>
        <v>1.687208538587849</v>
      </c>
      <c r="R229" s="7">
        <f t="shared" si="21"/>
        <v>108.96182396606575</v>
      </c>
      <c r="S229" t="str">
        <f t="shared" si="22"/>
        <v>games</v>
      </c>
      <c r="T229" t="str">
        <f t="shared" si="23"/>
        <v>mobile games</v>
      </c>
    </row>
    <row r="230" spans="1:20" hidden="1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s="11">
        <f t="shared" si="18"/>
        <v>42613.208333333328</v>
      </c>
      <c r="M230" s="11">
        <f t="shared" si="19"/>
        <v>42638.208333333328</v>
      </c>
      <c r="N230" t="b">
        <v>0</v>
      </c>
      <c r="O230" t="b">
        <v>0</v>
      </c>
      <c r="P230" t="s">
        <v>71</v>
      </c>
      <c r="Q230" s="5">
        <f t="shared" si="20"/>
        <v>1.1990717911530093</v>
      </c>
      <c r="R230" s="7">
        <f t="shared" si="21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s="11">
        <f t="shared" si="18"/>
        <v>42887.208333333328</v>
      </c>
      <c r="M231" s="11">
        <f t="shared" si="19"/>
        <v>42935.208333333328</v>
      </c>
      <c r="N231" t="b">
        <v>0</v>
      </c>
      <c r="O231" t="b">
        <v>1</v>
      </c>
      <c r="P231" t="s">
        <v>292</v>
      </c>
      <c r="Q231" s="5">
        <f t="shared" si="20"/>
        <v>1.936892523364486</v>
      </c>
      <c r="R231" s="7">
        <f t="shared" si="21"/>
        <v>64.99333594668758</v>
      </c>
      <c r="S231" t="str">
        <f t="shared" si="22"/>
        <v>games</v>
      </c>
      <c r="T231" t="str">
        <f t="shared" si="23"/>
        <v>mobile games</v>
      </c>
    </row>
    <row r="232" spans="1:20" hidden="1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s="11">
        <f t="shared" si="18"/>
        <v>43805.25</v>
      </c>
      <c r="M232" s="11">
        <f t="shared" si="19"/>
        <v>43805.25</v>
      </c>
      <c r="N232" t="b">
        <v>0</v>
      </c>
      <c r="O232" t="b">
        <v>0</v>
      </c>
      <c r="P232" t="s">
        <v>89</v>
      </c>
      <c r="Q232" s="5">
        <f t="shared" si="20"/>
        <v>4.2016666666666671</v>
      </c>
      <c r="R232" s="7">
        <f t="shared" si="21"/>
        <v>99.841584158415841</v>
      </c>
      <c r="S232" t="str">
        <f t="shared" si="22"/>
        <v>games</v>
      </c>
      <c r="T232" t="str">
        <f t="shared" si="23"/>
        <v>video games</v>
      </c>
    </row>
    <row r="233" spans="1:20" hidden="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s="11">
        <f t="shared" si="18"/>
        <v>41415.208333333336</v>
      </c>
      <c r="M233" s="11">
        <f t="shared" si="19"/>
        <v>41473.208333333336</v>
      </c>
      <c r="N233" t="b">
        <v>0</v>
      </c>
      <c r="O233" t="b">
        <v>0</v>
      </c>
      <c r="P233" t="s">
        <v>33</v>
      </c>
      <c r="Q233" s="5">
        <f t="shared" si="20"/>
        <v>0.76708333333333334</v>
      </c>
      <c r="R233" s="7">
        <f t="shared" si="21"/>
        <v>82.432835820895519</v>
      </c>
      <c r="S233" t="str">
        <f t="shared" si="22"/>
        <v>theater</v>
      </c>
      <c r="T233" t="str">
        <f t="shared" si="23"/>
        <v>plays</v>
      </c>
    </row>
    <row r="234" spans="1:20" hidden="1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s="11">
        <f t="shared" si="18"/>
        <v>42576.208333333328</v>
      </c>
      <c r="M234" s="11">
        <f t="shared" si="19"/>
        <v>42577.208333333328</v>
      </c>
      <c r="N234" t="b">
        <v>0</v>
      </c>
      <c r="O234" t="b">
        <v>0</v>
      </c>
      <c r="P234" t="s">
        <v>33</v>
      </c>
      <c r="Q234" s="5">
        <f t="shared" si="20"/>
        <v>1.7126470588235294</v>
      </c>
      <c r="R234" s="7">
        <f t="shared" si="21"/>
        <v>63.293478260869563</v>
      </c>
      <c r="S234" t="str">
        <f t="shared" si="22"/>
        <v>theater</v>
      </c>
      <c r="T234" t="str">
        <f t="shared" si="23"/>
        <v>plays</v>
      </c>
    </row>
    <row r="235" spans="1:20" hidden="1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s="11">
        <f t="shared" si="18"/>
        <v>40706.208333333336</v>
      </c>
      <c r="M235" s="11">
        <f t="shared" si="19"/>
        <v>40722.208333333336</v>
      </c>
      <c r="N235" t="b">
        <v>0</v>
      </c>
      <c r="O235" t="b">
        <v>0</v>
      </c>
      <c r="P235" t="s">
        <v>71</v>
      </c>
      <c r="Q235" s="5">
        <f t="shared" si="20"/>
        <v>1.5789473684210527</v>
      </c>
      <c r="R235" s="7">
        <f t="shared" si="21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s="11">
        <f t="shared" si="18"/>
        <v>42969.208333333328</v>
      </c>
      <c r="M236" s="11">
        <f t="shared" si="19"/>
        <v>42976.208333333328</v>
      </c>
      <c r="N236" t="b">
        <v>0</v>
      </c>
      <c r="O236" t="b">
        <v>1</v>
      </c>
      <c r="P236" t="s">
        <v>89</v>
      </c>
      <c r="Q236" s="5">
        <f t="shared" si="20"/>
        <v>1.0908</v>
      </c>
      <c r="R236" s="7">
        <f t="shared" si="21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s="11">
        <f t="shared" si="18"/>
        <v>42779.25</v>
      </c>
      <c r="M237" s="11">
        <f t="shared" si="19"/>
        <v>42784.25</v>
      </c>
      <c r="N237" t="b">
        <v>0</v>
      </c>
      <c r="O237" t="b">
        <v>0</v>
      </c>
      <c r="P237" t="s">
        <v>71</v>
      </c>
      <c r="Q237" s="5">
        <f t="shared" si="20"/>
        <v>0.41732558139534881</v>
      </c>
      <c r="R237" s="7">
        <f t="shared" si="21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s="11">
        <f t="shared" si="18"/>
        <v>43641.208333333328</v>
      </c>
      <c r="M238" s="11">
        <f t="shared" si="19"/>
        <v>43648.208333333328</v>
      </c>
      <c r="N238" t="b">
        <v>0</v>
      </c>
      <c r="O238" t="b">
        <v>1</v>
      </c>
      <c r="P238" t="s">
        <v>23</v>
      </c>
      <c r="Q238" s="5">
        <f t="shared" si="20"/>
        <v>0.10944303797468355</v>
      </c>
      <c r="R238" s="7">
        <f t="shared" si="21"/>
        <v>75.84210526315789</v>
      </c>
      <c r="S238" t="str">
        <f t="shared" si="22"/>
        <v>music</v>
      </c>
      <c r="T238" t="str">
        <f t="shared" si="23"/>
        <v>rock</v>
      </c>
    </row>
    <row r="239" spans="1:20" ht="31.5" hidden="1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s="11">
        <f t="shared" si="18"/>
        <v>41754.208333333336</v>
      </c>
      <c r="M239" s="11">
        <f t="shared" si="19"/>
        <v>41756.208333333336</v>
      </c>
      <c r="N239" t="b">
        <v>0</v>
      </c>
      <c r="O239" t="b">
        <v>0</v>
      </c>
      <c r="P239" t="s">
        <v>71</v>
      </c>
      <c r="Q239" s="5">
        <f t="shared" si="20"/>
        <v>1.593763440860215</v>
      </c>
      <c r="R239" s="7">
        <f t="shared" si="21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s="11">
        <f t="shared" si="18"/>
        <v>43083.25</v>
      </c>
      <c r="M240" s="11">
        <f t="shared" si="19"/>
        <v>43108.25</v>
      </c>
      <c r="N240" t="b">
        <v>0</v>
      </c>
      <c r="O240" t="b">
        <v>1</v>
      </c>
      <c r="P240" t="s">
        <v>33</v>
      </c>
      <c r="Q240" s="5">
        <f t="shared" si="20"/>
        <v>4.2241666666666671</v>
      </c>
      <c r="R240" s="7">
        <f t="shared" si="21"/>
        <v>104.51546391752578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s="11">
        <f t="shared" si="18"/>
        <v>42245.208333333328</v>
      </c>
      <c r="M241" s="11">
        <f t="shared" si="19"/>
        <v>42249.208333333328</v>
      </c>
      <c r="N241" t="b">
        <v>0</v>
      </c>
      <c r="O241" t="b">
        <v>0</v>
      </c>
      <c r="P241" t="s">
        <v>65</v>
      </c>
      <c r="Q241" s="5">
        <f t="shared" si="20"/>
        <v>0.97718749999999999</v>
      </c>
      <c r="R241" s="7">
        <f t="shared" si="21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hidden="1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s="11">
        <f t="shared" si="18"/>
        <v>40396.208333333336</v>
      </c>
      <c r="M242" s="11">
        <f t="shared" si="19"/>
        <v>40397.208333333336</v>
      </c>
      <c r="N242" t="b">
        <v>0</v>
      </c>
      <c r="O242" t="b">
        <v>0</v>
      </c>
      <c r="P242" t="s">
        <v>33</v>
      </c>
      <c r="Q242" s="5">
        <f t="shared" si="20"/>
        <v>4.1878911564625847</v>
      </c>
      <c r="R242" s="7">
        <f t="shared" si="21"/>
        <v>69.015695067264573</v>
      </c>
      <c r="S242" t="str">
        <f t="shared" si="22"/>
        <v>theater</v>
      </c>
      <c r="T242" t="str">
        <f t="shared" si="23"/>
        <v>plays</v>
      </c>
    </row>
    <row r="243" spans="1:20" hidden="1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s="11">
        <f t="shared" si="18"/>
        <v>41742.208333333336</v>
      </c>
      <c r="M243" s="11">
        <f t="shared" si="19"/>
        <v>41752.208333333336</v>
      </c>
      <c r="N243" t="b">
        <v>0</v>
      </c>
      <c r="O243" t="b">
        <v>1</v>
      </c>
      <c r="P243" t="s">
        <v>68</v>
      </c>
      <c r="Q243" s="5">
        <f t="shared" si="20"/>
        <v>1.0191632047477746</v>
      </c>
      <c r="R243" s="7">
        <f t="shared" si="21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hidden="1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s="11">
        <f t="shared" si="18"/>
        <v>42865.208333333328</v>
      </c>
      <c r="M244" s="11">
        <f t="shared" si="19"/>
        <v>42875.208333333328</v>
      </c>
      <c r="N244" t="b">
        <v>0</v>
      </c>
      <c r="O244" t="b">
        <v>1</v>
      </c>
      <c r="P244" t="s">
        <v>23</v>
      </c>
      <c r="Q244" s="5">
        <f t="shared" si="20"/>
        <v>1.2772619047619047</v>
      </c>
      <c r="R244" s="7">
        <f t="shared" si="21"/>
        <v>42.915999999999997</v>
      </c>
      <c r="S244" t="str">
        <f t="shared" si="22"/>
        <v>music</v>
      </c>
      <c r="T244" t="str">
        <f t="shared" si="23"/>
        <v>rock</v>
      </c>
    </row>
    <row r="245" spans="1:20" ht="31.5" hidden="1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s="11">
        <f t="shared" si="18"/>
        <v>43163.25</v>
      </c>
      <c r="M245" s="11">
        <f t="shared" si="19"/>
        <v>43166.25</v>
      </c>
      <c r="N245" t="b">
        <v>0</v>
      </c>
      <c r="O245" t="b">
        <v>0</v>
      </c>
      <c r="P245" t="s">
        <v>33</v>
      </c>
      <c r="Q245" s="5">
        <f t="shared" si="20"/>
        <v>4.4521739130434783</v>
      </c>
      <c r="R245" s="7">
        <f t="shared" si="21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5" hidden="1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s="11">
        <f t="shared" si="18"/>
        <v>41834.208333333336</v>
      </c>
      <c r="M246" s="11">
        <f t="shared" si="19"/>
        <v>41886.208333333336</v>
      </c>
      <c r="N246" t="b">
        <v>0</v>
      </c>
      <c r="O246" t="b">
        <v>0</v>
      </c>
      <c r="P246" t="s">
        <v>33</v>
      </c>
      <c r="Q246" s="5">
        <f t="shared" si="20"/>
        <v>5.6971428571428575</v>
      </c>
      <c r="R246" s="7">
        <f t="shared" si="21"/>
        <v>75.245283018867923</v>
      </c>
      <c r="S246" t="str">
        <f t="shared" si="22"/>
        <v>theater</v>
      </c>
      <c r="T246" t="str">
        <f t="shared" si="23"/>
        <v>plays</v>
      </c>
    </row>
    <row r="247" spans="1:20" hidden="1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s="11">
        <f t="shared" si="18"/>
        <v>41736.208333333336</v>
      </c>
      <c r="M247" s="11">
        <f t="shared" si="19"/>
        <v>41737.208333333336</v>
      </c>
      <c r="N247" t="b">
        <v>0</v>
      </c>
      <c r="O247" t="b">
        <v>0</v>
      </c>
      <c r="P247" t="s">
        <v>33</v>
      </c>
      <c r="Q247" s="5">
        <f t="shared" si="20"/>
        <v>5.0934482758620687</v>
      </c>
      <c r="R247" s="7">
        <f t="shared" si="21"/>
        <v>69.023364485981304</v>
      </c>
      <c r="S247" t="str">
        <f t="shared" si="22"/>
        <v>theater</v>
      </c>
      <c r="T247" t="str">
        <f t="shared" si="23"/>
        <v>plays</v>
      </c>
    </row>
    <row r="248" spans="1:20" hidden="1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s="11">
        <f t="shared" si="18"/>
        <v>41491.208333333336</v>
      </c>
      <c r="M248" s="11">
        <f t="shared" si="19"/>
        <v>41495.208333333336</v>
      </c>
      <c r="N248" t="b">
        <v>0</v>
      </c>
      <c r="O248" t="b">
        <v>0</v>
      </c>
      <c r="P248" t="s">
        <v>28</v>
      </c>
      <c r="Q248" s="5">
        <f t="shared" si="20"/>
        <v>3.2553333333333332</v>
      </c>
      <c r="R248" s="7">
        <f t="shared" si="21"/>
        <v>65.986486486486484</v>
      </c>
      <c r="S248" t="str">
        <f t="shared" si="22"/>
        <v>technology</v>
      </c>
      <c r="T248" t="str">
        <f t="shared" si="23"/>
        <v>web</v>
      </c>
    </row>
    <row r="249" spans="1:20" hidden="1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s="11">
        <f t="shared" si="18"/>
        <v>42726.25</v>
      </c>
      <c r="M249" s="11">
        <f t="shared" si="19"/>
        <v>42741.25</v>
      </c>
      <c r="N249" t="b">
        <v>0</v>
      </c>
      <c r="O249" t="b">
        <v>1</v>
      </c>
      <c r="P249" t="s">
        <v>119</v>
      </c>
      <c r="Q249" s="5">
        <f t="shared" si="20"/>
        <v>9.3261616161616168</v>
      </c>
      <c r="R249" s="7">
        <f t="shared" si="21"/>
        <v>98.013800424628457</v>
      </c>
      <c r="S249" t="str">
        <f t="shared" si="22"/>
        <v>publishing</v>
      </c>
      <c r="T249" t="str">
        <f t="shared" si="23"/>
        <v>fiction</v>
      </c>
    </row>
    <row r="250" spans="1:20" hidden="1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s="11">
        <f t="shared" si="18"/>
        <v>42004.25</v>
      </c>
      <c r="M250" s="11">
        <f t="shared" si="19"/>
        <v>42009.25</v>
      </c>
      <c r="N250" t="b">
        <v>0</v>
      </c>
      <c r="O250" t="b">
        <v>0</v>
      </c>
      <c r="P250" t="s">
        <v>292</v>
      </c>
      <c r="Q250" s="5">
        <f t="shared" si="20"/>
        <v>2.1133870967741935</v>
      </c>
      <c r="R250" s="7">
        <f t="shared" si="21"/>
        <v>60.105504587155963</v>
      </c>
      <c r="S250" t="str">
        <f t="shared" si="22"/>
        <v>games</v>
      </c>
      <c r="T250" t="str">
        <f t="shared" si="23"/>
        <v>mobile games</v>
      </c>
    </row>
    <row r="251" spans="1:20" hidden="1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s="11">
        <f t="shared" si="18"/>
        <v>42006.25</v>
      </c>
      <c r="M251" s="11">
        <f t="shared" si="19"/>
        <v>42013.25</v>
      </c>
      <c r="N251" t="b">
        <v>0</v>
      </c>
      <c r="O251" t="b">
        <v>0</v>
      </c>
      <c r="P251" t="s">
        <v>206</v>
      </c>
      <c r="Q251" s="5">
        <f t="shared" si="20"/>
        <v>2.7332520325203253</v>
      </c>
      <c r="R251" s="7">
        <f t="shared" si="21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s="11">
        <f t="shared" si="18"/>
        <v>40203.25</v>
      </c>
      <c r="M252" s="11">
        <f t="shared" si="19"/>
        <v>40238.25</v>
      </c>
      <c r="N252" t="b">
        <v>0</v>
      </c>
      <c r="O252" t="b">
        <v>0</v>
      </c>
      <c r="P252" t="s">
        <v>23</v>
      </c>
      <c r="Q252" s="5">
        <f t="shared" si="20"/>
        <v>0.03</v>
      </c>
      <c r="R252" s="7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s="11">
        <f t="shared" si="18"/>
        <v>41252.25</v>
      </c>
      <c r="M253" s="11">
        <f t="shared" si="19"/>
        <v>41254.25</v>
      </c>
      <c r="N253" t="b">
        <v>0</v>
      </c>
      <c r="O253" t="b">
        <v>0</v>
      </c>
      <c r="P253" t="s">
        <v>33</v>
      </c>
      <c r="Q253" s="5">
        <f t="shared" si="20"/>
        <v>0.54084507042253516</v>
      </c>
      <c r="R253" s="7">
        <f t="shared" si="21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5" hidden="1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s="11">
        <f t="shared" si="18"/>
        <v>41572.208333333336</v>
      </c>
      <c r="M254" s="11">
        <f t="shared" si="19"/>
        <v>41577.208333333336</v>
      </c>
      <c r="N254" t="b">
        <v>0</v>
      </c>
      <c r="O254" t="b">
        <v>0</v>
      </c>
      <c r="P254" t="s">
        <v>33</v>
      </c>
      <c r="Q254" s="5">
        <f t="shared" si="20"/>
        <v>6.2629999999999999</v>
      </c>
      <c r="R254" s="7">
        <f t="shared" si="21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8"/>
        <v>40641.208333333336</v>
      </c>
      <c r="M255" s="11">
        <f t="shared" si="19"/>
        <v>40653.208333333336</v>
      </c>
      <c r="N255" t="b">
        <v>0</v>
      </c>
      <c r="O255" t="b">
        <v>0</v>
      </c>
      <c r="P255" t="s">
        <v>53</v>
      </c>
      <c r="Q255" s="5">
        <f t="shared" si="20"/>
        <v>0.8902139917695473</v>
      </c>
      <c r="R255" s="7">
        <f t="shared" si="21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5" hidden="1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s="11">
        <f t="shared" si="18"/>
        <v>42787.25</v>
      </c>
      <c r="M256" s="11">
        <f t="shared" si="19"/>
        <v>42789.25</v>
      </c>
      <c r="N256" t="b">
        <v>0</v>
      </c>
      <c r="O256" t="b">
        <v>0</v>
      </c>
      <c r="P256" t="s">
        <v>68</v>
      </c>
      <c r="Q256" s="5">
        <f t="shared" si="20"/>
        <v>1.8489130434782608</v>
      </c>
      <c r="R256" s="7">
        <f t="shared" si="21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5" hidden="1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s="11">
        <f t="shared" si="18"/>
        <v>40590.25</v>
      </c>
      <c r="M257" s="11">
        <f t="shared" si="19"/>
        <v>40595.25</v>
      </c>
      <c r="N257" t="b">
        <v>0</v>
      </c>
      <c r="O257" t="b">
        <v>1</v>
      </c>
      <c r="P257" t="s">
        <v>23</v>
      </c>
      <c r="Q257" s="5">
        <f t="shared" si="20"/>
        <v>1.2016770186335404</v>
      </c>
      <c r="R257" s="7">
        <f t="shared" si="21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s="11">
        <f t="shared" si="18"/>
        <v>42393.25</v>
      </c>
      <c r="M258" s="11">
        <f t="shared" si="19"/>
        <v>42430.25</v>
      </c>
      <c r="N258" t="b">
        <v>0</v>
      </c>
      <c r="O258" t="b">
        <v>0</v>
      </c>
      <c r="P258" t="s">
        <v>23</v>
      </c>
      <c r="Q258" s="5">
        <f t="shared" si="20"/>
        <v>0.23390243902439026</v>
      </c>
      <c r="R258" s="7">
        <f t="shared" si="21"/>
        <v>63.93333333333333</v>
      </c>
      <c r="S258" t="str">
        <f t="shared" si="22"/>
        <v>music</v>
      </c>
      <c r="T258" t="str">
        <f t="shared" si="23"/>
        <v>rock</v>
      </c>
    </row>
    <row r="259" spans="1:20" hidden="1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s="11">
        <f t="shared" ref="L259:L322" si="24">(((J259/60)/60)/24)+DATE(1970,1,1)</f>
        <v>41338.25</v>
      </c>
      <c r="M259" s="11">
        <f t="shared" ref="M259:M322" si="25">(((K259/60)/60)/24)+DATE(1970,1,1)</f>
        <v>41352.208333333336</v>
      </c>
      <c r="N259" t="b">
        <v>0</v>
      </c>
      <c r="O259" t="b">
        <v>0</v>
      </c>
      <c r="P259" t="s">
        <v>33</v>
      </c>
      <c r="Q259" s="5">
        <f t="shared" ref="Q259:Q322" si="26">E259/D259</f>
        <v>1.46</v>
      </c>
      <c r="R259" s="7">
        <f t="shared" ref="R259:R322" si="27">E259/G259</f>
        <v>90.456521739130437</v>
      </c>
      <c r="S259" t="str">
        <f t="shared" ref="S259:S322" si="28">LEFT(P259, SEARCH("/",P259,1)-1)</f>
        <v>theater</v>
      </c>
      <c r="T259" t="str">
        <f t="shared" ref="T259:U322" si="29">RIGHT(P259, LEN(P259) -FIND("/",P259))</f>
        <v>plays</v>
      </c>
    </row>
    <row r="260" spans="1:20" hidden="1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s="11">
        <f t="shared" si="24"/>
        <v>42712.25</v>
      </c>
      <c r="M260" s="11">
        <f t="shared" si="25"/>
        <v>42732.25</v>
      </c>
      <c r="N260" t="b">
        <v>0</v>
      </c>
      <c r="O260" t="b">
        <v>1</v>
      </c>
      <c r="P260" t="s">
        <v>33</v>
      </c>
      <c r="Q260" s="5">
        <f t="shared" si="26"/>
        <v>2.6848000000000001</v>
      </c>
      <c r="R260" s="7">
        <f t="shared" si="27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5" hidden="1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s="11">
        <f t="shared" si="24"/>
        <v>41251.25</v>
      </c>
      <c r="M261" s="11">
        <f t="shared" si="25"/>
        <v>41270.25</v>
      </c>
      <c r="N261" t="b">
        <v>1</v>
      </c>
      <c r="O261" t="b">
        <v>0</v>
      </c>
      <c r="P261" t="s">
        <v>122</v>
      </c>
      <c r="Q261" s="5">
        <f t="shared" si="26"/>
        <v>5.9749999999999996</v>
      </c>
      <c r="R261" s="7">
        <f t="shared" si="27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s="11">
        <f t="shared" si="24"/>
        <v>41180.208333333336</v>
      </c>
      <c r="M262" s="11">
        <f t="shared" si="25"/>
        <v>41192.208333333336</v>
      </c>
      <c r="N262" t="b">
        <v>0</v>
      </c>
      <c r="O262" t="b">
        <v>0</v>
      </c>
      <c r="P262" t="s">
        <v>23</v>
      </c>
      <c r="Q262" s="5">
        <f t="shared" si="26"/>
        <v>1.5769841269841269</v>
      </c>
      <c r="R262" s="7">
        <f t="shared" si="27"/>
        <v>38.065134099616856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s="11">
        <f t="shared" si="24"/>
        <v>40415.208333333336</v>
      </c>
      <c r="M263" s="11">
        <f t="shared" si="25"/>
        <v>40419.208333333336</v>
      </c>
      <c r="N263" t="b">
        <v>0</v>
      </c>
      <c r="O263" t="b">
        <v>1</v>
      </c>
      <c r="P263" t="s">
        <v>23</v>
      </c>
      <c r="Q263" s="5">
        <f t="shared" si="26"/>
        <v>0.31201660735468567</v>
      </c>
      <c r="R263" s="7">
        <f t="shared" si="27"/>
        <v>57.936123348017624</v>
      </c>
      <c r="S263" t="str">
        <f t="shared" si="28"/>
        <v>music</v>
      </c>
      <c r="T263" t="str">
        <f t="shared" si="29"/>
        <v>rock</v>
      </c>
    </row>
    <row r="264" spans="1:20" hidden="1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s="11">
        <f t="shared" si="24"/>
        <v>40638.208333333336</v>
      </c>
      <c r="M264" s="11">
        <f t="shared" si="25"/>
        <v>40664.208333333336</v>
      </c>
      <c r="N264" t="b">
        <v>0</v>
      </c>
      <c r="O264" t="b">
        <v>1</v>
      </c>
      <c r="P264" t="s">
        <v>60</v>
      </c>
      <c r="Q264" s="5">
        <f t="shared" si="26"/>
        <v>3.1341176470588237</v>
      </c>
      <c r="R264" s="7">
        <f t="shared" si="27"/>
        <v>49.794392523364486</v>
      </c>
      <c r="S264" t="str">
        <f t="shared" si="28"/>
        <v>music</v>
      </c>
      <c r="T264" t="str">
        <f t="shared" si="29"/>
        <v>indie rock</v>
      </c>
    </row>
    <row r="265" spans="1:20" hidden="1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s="11">
        <f t="shared" si="24"/>
        <v>40187.25</v>
      </c>
      <c r="M265" s="11">
        <f t="shared" si="25"/>
        <v>40187.25</v>
      </c>
      <c r="N265" t="b">
        <v>0</v>
      </c>
      <c r="O265" t="b">
        <v>0</v>
      </c>
      <c r="P265" t="s">
        <v>122</v>
      </c>
      <c r="Q265" s="5">
        <f t="shared" si="26"/>
        <v>3.7089655172413791</v>
      </c>
      <c r="R265" s="7">
        <f t="shared" si="27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s="11">
        <f t="shared" si="24"/>
        <v>41317.25</v>
      </c>
      <c r="M266" s="11">
        <f t="shared" si="25"/>
        <v>41333.25</v>
      </c>
      <c r="N266" t="b">
        <v>0</v>
      </c>
      <c r="O266" t="b">
        <v>0</v>
      </c>
      <c r="P266" t="s">
        <v>33</v>
      </c>
      <c r="Q266" s="5">
        <f t="shared" si="26"/>
        <v>3.6266447368421053</v>
      </c>
      <c r="R266" s="7">
        <f t="shared" si="27"/>
        <v>30.002721335268504</v>
      </c>
      <c r="S266" t="str">
        <f t="shared" si="28"/>
        <v>theater</v>
      </c>
      <c r="T266" t="str">
        <f t="shared" si="29"/>
        <v>plays</v>
      </c>
    </row>
    <row r="267" spans="1:20" hidden="1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s="11">
        <f t="shared" si="24"/>
        <v>42372.25</v>
      </c>
      <c r="M267" s="11">
        <f t="shared" si="25"/>
        <v>42416.25</v>
      </c>
      <c r="N267" t="b">
        <v>0</v>
      </c>
      <c r="O267" t="b">
        <v>0</v>
      </c>
      <c r="P267" t="s">
        <v>33</v>
      </c>
      <c r="Q267" s="5">
        <f t="shared" si="26"/>
        <v>1.2308163265306122</v>
      </c>
      <c r="R267" s="7">
        <f t="shared" si="27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s="11">
        <f t="shared" si="24"/>
        <v>41950.25</v>
      </c>
      <c r="M268" s="11">
        <f t="shared" si="25"/>
        <v>41983.25</v>
      </c>
      <c r="N268" t="b">
        <v>0</v>
      </c>
      <c r="O268" t="b">
        <v>1</v>
      </c>
      <c r="P268" t="s">
        <v>159</v>
      </c>
      <c r="Q268" s="5">
        <f t="shared" si="26"/>
        <v>0.76766756032171579</v>
      </c>
      <c r="R268" s="7">
        <f t="shared" si="27"/>
        <v>26.996228786926462</v>
      </c>
      <c r="S268" t="str">
        <f t="shared" si="28"/>
        <v>music</v>
      </c>
      <c r="T268" t="str">
        <f t="shared" si="29"/>
        <v>jazz</v>
      </c>
    </row>
    <row r="269" spans="1:20" hidden="1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s="11">
        <f t="shared" si="24"/>
        <v>41206.208333333336</v>
      </c>
      <c r="M269" s="11">
        <f t="shared" si="25"/>
        <v>41222.25</v>
      </c>
      <c r="N269" t="b">
        <v>0</v>
      </c>
      <c r="O269" t="b">
        <v>0</v>
      </c>
      <c r="P269" t="s">
        <v>33</v>
      </c>
      <c r="Q269" s="5">
        <f t="shared" si="26"/>
        <v>2.3362012987012988</v>
      </c>
      <c r="R269" s="7">
        <f t="shared" si="27"/>
        <v>51.990606936416185</v>
      </c>
      <c r="S269" t="str">
        <f t="shared" si="28"/>
        <v>theater</v>
      </c>
      <c r="T269" t="str">
        <f t="shared" si="29"/>
        <v>plays</v>
      </c>
    </row>
    <row r="270" spans="1:20" hidden="1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s="11">
        <f t="shared" si="24"/>
        <v>41186.208333333336</v>
      </c>
      <c r="M270" s="11">
        <f t="shared" si="25"/>
        <v>41232.25</v>
      </c>
      <c r="N270" t="b">
        <v>0</v>
      </c>
      <c r="O270" t="b">
        <v>0</v>
      </c>
      <c r="P270" t="s">
        <v>42</v>
      </c>
      <c r="Q270" s="5">
        <f t="shared" si="26"/>
        <v>1.8053333333333332</v>
      </c>
      <c r="R270" s="7">
        <f t="shared" si="27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s="11">
        <f t="shared" si="24"/>
        <v>43496.25</v>
      </c>
      <c r="M271" s="11">
        <f t="shared" si="25"/>
        <v>43517.25</v>
      </c>
      <c r="N271" t="b">
        <v>0</v>
      </c>
      <c r="O271" t="b">
        <v>0</v>
      </c>
      <c r="P271" t="s">
        <v>269</v>
      </c>
      <c r="Q271" s="5">
        <f t="shared" si="26"/>
        <v>2.5262857142857142</v>
      </c>
      <c r="R271" s="7">
        <f t="shared" si="27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s="11">
        <f t="shared" si="24"/>
        <v>40514.25</v>
      </c>
      <c r="M272" s="11">
        <f t="shared" si="25"/>
        <v>40516.25</v>
      </c>
      <c r="N272" t="b">
        <v>0</v>
      </c>
      <c r="O272" t="b">
        <v>0</v>
      </c>
      <c r="P272" t="s">
        <v>89</v>
      </c>
      <c r="Q272" s="5">
        <f t="shared" si="26"/>
        <v>0.27176538240368026</v>
      </c>
      <c r="R272" s="7">
        <f t="shared" si="27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5" hidden="1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s="11">
        <f t="shared" si="24"/>
        <v>42345.25</v>
      </c>
      <c r="M273" s="11">
        <f t="shared" si="25"/>
        <v>42376.25</v>
      </c>
      <c r="N273" t="b">
        <v>0</v>
      </c>
      <c r="O273" t="b">
        <v>0</v>
      </c>
      <c r="P273" t="s">
        <v>122</v>
      </c>
      <c r="Q273" s="5">
        <f t="shared" si="26"/>
        <v>1.2706571242680547E-2</v>
      </c>
      <c r="R273" s="7">
        <f t="shared" si="27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s="11">
        <f t="shared" si="24"/>
        <v>43656.208333333328</v>
      </c>
      <c r="M274" s="11">
        <f t="shared" si="25"/>
        <v>43681.208333333328</v>
      </c>
      <c r="N274" t="b">
        <v>0</v>
      </c>
      <c r="O274" t="b">
        <v>1</v>
      </c>
      <c r="P274" t="s">
        <v>33</v>
      </c>
      <c r="Q274" s="5">
        <f t="shared" si="26"/>
        <v>3.0400978473581213</v>
      </c>
      <c r="R274" s="7">
        <f t="shared" si="27"/>
        <v>82.021647307286173</v>
      </c>
      <c r="S274" t="str">
        <f t="shared" si="28"/>
        <v>theater</v>
      </c>
      <c r="T274" t="str">
        <f t="shared" si="29"/>
        <v>plays</v>
      </c>
    </row>
    <row r="275" spans="1:20" hidden="1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24"/>
        <v>42995.208333333328</v>
      </c>
      <c r="M275" s="11">
        <f t="shared" si="25"/>
        <v>42998.208333333328</v>
      </c>
      <c r="N275" t="b">
        <v>0</v>
      </c>
      <c r="O275" t="b">
        <v>0</v>
      </c>
      <c r="P275" t="s">
        <v>33</v>
      </c>
      <c r="Q275" s="5">
        <f t="shared" si="26"/>
        <v>1.3723076923076922</v>
      </c>
      <c r="R275" s="7">
        <f t="shared" si="27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s="11">
        <f t="shared" si="24"/>
        <v>43045.25</v>
      </c>
      <c r="M276" s="11">
        <f t="shared" si="25"/>
        <v>43050.25</v>
      </c>
      <c r="N276" t="b">
        <v>0</v>
      </c>
      <c r="O276" t="b">
        <v>0</v>
      </c>
      <c r="P276" t="s">
        <v>33</v>
      </c>
      <c r="Q276" s="5">
        <f t="shared" si="26"/>
        <v>0.32208333333333333</v>
      </c>
      <c r="R276" s="7">
        <f t="shared" si="27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5" hidden="1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s="11">
        <f t="shared" si="24"/>
        <v>43561.208333333328</v>
      </c>
      <c r="M277" s="11">
        <f t="shared" si="25"/>
        <v>43569.208333333328</v>
      </c>
      <c r="N277" t="b">
        <v>0</v>
      </c>
      <c r="O277" t="b">
        <v>0</v>
      </c>
      <c r="P277" t="s">
        <v>206</v>
      </c>
      <c r="Q277" s="5">
        <f t="shared" si="26"/>
        <v>2.4151282051282053</v>
      </c>
      <c r="R277" s="7">
        <f t="shared" si="27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s="11">
        <f t="shared" si="24"/>
        <v>41018.208333333336</v>
      </c>
      <c r="M278" s="11">
        <f t="shared" si="25"/>
        <v>41023.208333333336</v>
      </c>
      <c r="N278" t="b">
        <v>0</v>
      </c>
      <c r="O278" t="b">
        <v>1</v>
      </c>
      <c r="P278" t="s">
        <v>89</v>
      </c>
      <c r="Q278" s="5">
        <f t="shared" si="26"/>
        <v>0.96799999999999997</v>
      </c>
      <c r="R278" s="7">
        <f t="shared" si="27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5" hidden="1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s="11">
        <f t="shared" si="24"/>
        <v>40378.208333333336</v>
      </c>
      <c r="M279" s="11">
        <f t="shared" si="25"/>
        <v>40380.208333333336</v>
      </c>
      <c r="N279" t="b">
        <v>0</v>
      </c>
      <c r="O279" t="b">
        <v>0</v>
      </c>
      <c r="P279" t="s">
        <v>33</v>
      </c>
      <c r="Q279" s="5">
        <f t="shared" si="26"/>
        <v>10.664285714285715</v>
      </c>
      <c r="R279" s="7">
        <f t="shared" si="27"/>
        <v>89.939759036144579</v>
      </c>
      <c r="S279" t="str">
        <f t="shared" si="28"/>
        <v>theater</v>
      </c>
      <c r="T279" t="str">
        <f t="shared" si="29"/>
        <v>plays</v>
      </c>
    </row>
    <row r="280" spans="1:20" hidden="1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s="11">
        <f t="shared" si="24"/>
        <v>41239.25</v>
      </c>
      <c r="M280" s="11">
        <f t="shared" si="25"/>
        <v>41264.25</v>
      </c>
      <c r="N280" t="b">
        <v>0</v>
      </c>
      <c r="O280" t="b">
        <v>0</v>
      </c>
      <c r="P280" t="s">
        <v>28</v>
      </c>
      <c r="Q280" s="5">
        <f t="shared" si="26"/>
        <v>3.2588888888888889</v>
      </c>
      <c r="R280" s="7">
        <f t="shared" si="27"/>
        <v>96.692307692307693</v>
      </c>
      <c r="S280" t="str">
        <f t="shared" si="28"/>
        <v>technology</v>
      </c>
      <c r="T280" t="str">
        <f t="shared" si="29"/>
        <v>web</v>
      </c>
    </row>
    <row r="281" spans="1:20" hidden="1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s="11">
        <f t="shared" si="24"/>
        <v>43346.208333333328</v>
      </c>
      <c r="M281" s="11">
        <f t="shared" si="25"/>
        <v>43349.208333333328</v>
      </c>
      <c r="N281" t="b">
        <v>0</v>
      </c>
      <c r="O281" t="b">
        <v>0</v>
      </c>
      <c r="P281" t="s">
        <v>33</v>
      </c>
      <c r="Q281" s="5">
        <f t="shared" si="26"/>
        <v>1.7070000000000001</v>
      </c>
      <c r="R281" s="7">
        <f t="shared" si="27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5" hidden="1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s="11">
        <f t="shared" si="24"/>
        <v>43060.25</v>
      </c>
      <c r="M282" s="11">
        <f t="shared" si="25"/>
        <v>43066.25</v>
      </c>
      <c r="N282" t="b">
        <v>0</v>
      </c>
      <c r="O282" t="b">
        <v>0</v>
      </c>
      <c r="P282" t="s">
        <v>71</v>
      </c>
      <c r="Q282" s="5">
        <f t="shared" si="26"/>
        <v>5.8144</v>
      </c>
      <c r="R282" s="7">
        <f t="shared" si="27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s="11">
        <f t="shared" si="24"/>
        <v>40979.25</v>
      </c>
      <c r="M283" s="11">
        <f t="shared" si="25"/>
        <v>41000.208333333336</v>
      </c>
      <c r="N283" t="b">
        <v>0</v>
      </c>
      <c r="O283" t="b">
        <v>1</v>
      </c>
      <c r="P283" t="s">
        <v>33</v>
      </c>
      <c r="Q283" s="5">
        <f t="shared" si="26"/>
        <v>0.91520972644376897</v>
      </c>
      <c r="R283" s="7">
        <f t="shared" si="27"/>
        <v>73.012609117361791</v>
      </c>
      <c r="S283" t="str">
        <f t="shared" si="28"/>
        <v>theater</v>
      </c>
      <c r="T283" t="str">
        <f t="shared" si="29"/>
        <v>plays</v>
      </c>
    </row>
    <row r="284" spans="1:20" hidden="1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s="11">
        <f t="shared" si="24"/>
        <v>42701.25</v>
      </c>
      <c r="M284" s="11">
        <f t="shared" si="25"/>
        <v>42707.25</v>
      </c>
      <c r="N284" t="b">
        <v>0</v>
      </c>
      <c r="O284" t="b">
        <v>1</v>
      </c>
      <c r="P284" t="s">
        <v>269</v>
      </c>
      <c r="Q284" s="5">
        <f t="shared" si="26"/>
        <v>1.0804761904761904</v>
      </c>
      <c r="R284" s="7">
        <f t="shared" si="27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s="11">
        <f t="shared" si="24"/>
        <v>42520.208333333328</v>
      </c>
      <c r="M285" s="11">
        <f t="shared" si="25"/>
        <v>42525.208333333328</v>
      </c>
      <c r="N285" t="b">
        <v>0</v>
      </c>
      <c r="O285" t="b">
        <v>0</v>
      </c>
      <c r="P285" t="s">
        <v>23</v>
      </c>
      <c r="Q285" s="5">
        <f t="shared" si="26"/>
        <v>0.18728395061728395</v>
      </c>
      <c r="R285" s="7">
        <f t="shared" si="27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s="11">
        <f t="shared" si="24"/>
        <v>41030.208333333336</v>
      </c>
      <c r="M286" s="11">
        <f t="shared" si="25"/>
        <v>41035.208333333336</v>
      </c>
      <c r="N286" t="b">
        <v>0</v>
      </c>
      <c r="O286" t="b">
        <v>0</v>
      </c>
      <c r="P286" t="s">
        <v>28</v>
      </c>
      <c r="Q286" s="5">
        <f t="shared" si="26"/>
        <v>0.83193877551020412</v>
      </c>
      <c r="R286" s="7">
        <f t="shared" si="27"/>
        <v>61.765151515151516</v>
      </c>
      <c r="S286" t="str">
        <f t="shared" si="28"/>
        <v>technology</v>
      </c>
      <c r="T286" t="str">
        <f t="shared" si="29"/>
        <v>web</v>
      </c>
    </row>
    <row r="287" spans="1:20" hidden="1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s="11">
        <f t="shared" si="24"/>
        <v>42623.208333333328</v>
      </c>
      <c r="M287" s="11">
        <f t="shared" si="25"/>
        <v>42661.208333333328</v>
      </c>
      <c r="N287" t="b">
        <v>0</v>
      </c>
      <c r="O287" t="b">
        <v>0</v>
      </c>
      <c r="P287" t="s">
        <v>33</v>
      </c>
      <c r="Q287" s="5">
        <f t="shared" si="26"/>
        <v>7.0633333333333335</v>
      </c>
      <c r="R287" s="7">
        <f t="shared" si="27"/>
        <v>25.027559055118111</v>
      </c>
      <c r="S287" t="str">
        <f t="shared" si="28"/>
        <v>theater</v>
      </c>
      <c r="T287" t="str">
        <f t="shared" si="29"/>
        <v>plays</v>
      </c>
    </row>
    <row r="288" spans="1:20" hidden="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s="11">
        <f t="shared" si="24"/>
        <v>42697.25</v>
      </c>
      <c r="M288" s="11">
        <f t="shared" si="25"/>
        <v>42704.25</v>
      </c>
      <c r="N288" t="b">
        <v>0</v>
      </c>
      <c r="O288" t="b">
        <v>0</v>
      </c>
      <c r="P288" t="s">
        <v>33</v>
      </c>
      <c r="Q288" s="5">
        <f t="shared" si="26"/>
        <v>0.17446030330062445</v>
      </c>
      <c r="R288" s="7">
        <f t="shared" si="27"/>
        <v>106.28804347826087</v>
      </c>
      <c r="S288" t="str">
        <f t="shared" si="28"/>
        <v>theater</v>
      </c>
      <c r="T288" t="str">
        <f t="shared" si="29"/>
        <v>plays</v>
      </c>
    </row>
    <row r="289" spans="1:20" hidden="1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s="11">
        <f t="shared" si="24"/>
        <v>42122.208333333328</v>
      </c>
      <c r="M289" s="11">
        <f t="shared" si="25"/>
        <v>42122.208333333328</v>
      </c>
      <c r="N289" t="b">
        <v>0</v>
      </c>
      <c r="O289" t="b">
        <v>0</v>
      </c>
      <c r="P289" t="s">
        <v>50</v>
      </c>
      <c r="Q289" s="5">
        <f t="shared" si="26"/>
        <v>2.0973015873015872</v>
      </c>
      <c r="R289" s="7">
        <f t="shared" si="27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s="11">
        <f t="shared" si="24"/>
        <v>40982.208333333336</v>
      </c>
      <c r="M290" s="11">
        <f t="shared" si="25"/>
        <v>40983.208333333336</v>
      </c>
      <c r="N290" t="b">
        <v>0</v>
      </c>
      <c r="O290" t="b">
        <v>1</v>
      </c>
      <c r="P290" t="s">
        <v>148</v>
      </c>
      <c r="Q290" s="5">
        <f t="shared" si="26"/>
        <v>0.97785714285714287</v>
      </c>
      <c r="R290" s="7">
        <f t="shared" si="27"/>
        <v>39.970802919708028</v>
      </c>
      <c r="S290" t="str">
        <f t="shared" si="28"/>
        <v>music</v>
      </c>
      <c r="T290" t="str">
        <f t="shared" si="29"/>
        <v>metal</v>
      </c>
    </row>
    <row r="291" spans="1:20" hidden="1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24"/>
        <v>42219.208333333328</v>
      </c>
      <c r="M291" s="11">
        <f t="shared" si="25"/>
        <v>42222.208333333328</v>
      </c>
      <c r="N291" t="b">
        <v>0</v>
      </c>
      <c r="O291" t="b">
        <v>0</v>
      </c>
      <c r="P291" t="s">
        <v>33</v>
      </c>
      <c r="Q291" s="5">
        <f t="shared" si="26"/>
        <v>16.842500000000001</v>
      </c>
      <c r="R291" s="7">
        <f t="shared" si="27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s="11">
        <f t="shared" si="24"/>
        <v>41404.208333333336</v>
      </c>
      <c r="M292" s="11">
        <f t="shared" si="25"/>
        <v>41436.208333333336</v>
      </c>
      <c r="N292" t="b">
        <v>0</v>
      </c>
      <c r="O292" t="b">
        <v>1</v>
      </c>
      <c r="P292" t="s">
        <v>42</v>
      </c>
      <c r="Q292" s="5">
        <f t="shared" si="26"/>
        <v>0.54402135231316728</v>
      </c>
      <c r="R292" s="7">
        <f t="shared" si="27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s="11">
        <f t="shared" si="24"/>
        <v>40831.208333333336</v>
      </c>
      <c r="M293" s="11">
        <f t="shared" si="25"/>
        <v>40835.208333333336</v>
      </c>
      <c r="N293" t="b">
        <v>1</v>
      </c>
      <c r="O293" t="b">
        <v>0</v>
      </c>
      <c r="P293" t="s">
        <v>28</v>
      </c>
      <c r="Q293" s="5">
        <f t="shared" si="26"/>
        <v>4.5661111111111108</v>
      </c>
      <c r="R293" s="7">
        <f t="shared" si="27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s="11">
        <f t="shared" si="24"/>
        <v>40984.208333333336</v>
      </c>
      <c r="M294" s="11">
        <f t="shared" si="25"/>
        <v>41002.208333333336</v>
      </c>
      <c r="N294" t="b">
        <v>0</v>
      </c>
      <c r="O294" t="b">
        <v>0</v>
      </c>
      <c r="P294" t="s">
        <v>17</v>
      </c>
      <c r="Q294" s="5">
        <f t="shared" si="26"/>
        <v>9.8219178082191785E-2</v>
      </c>
      <c r="R294" s="7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hidden="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s="11">
        <f t="shared" si="24"/>
        <v>40456.208333333336</v>
      </c>
      <c r="M295" s="11">
        <f t="shared" si="25"/>
        <v>40465.208333333336</v>
      </c>
      <c r="N295" t="b">
        <v>0</v>
      </c>
      <c r="O295" t="b">
        <v>0</v>
      </c>
      <c r="P295" t="s">
        <v>33</v>
      </c>
      <c r="Q295" s="5">
        <f t="shared" si="26"/>
        <v>0.16384615384615384</v>
      </c>
      <c r="R295" s="7">
        <f t="shared" si="27"/>
        <v>33.28125</v>
      </c>
      <c r="S295" t="str">
        <f t="shared" si="28"/>
        <v>theater</v>
      </c>
      <c r="T295" t="str">
        <f t="shared" si="29"/>
        <v>plays</v>
      </c>
    </row>
    <row r="296" spans="1:20" hidden="1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s="11">
        <f t="shared" si="24"/>
        <v>43399.208333333328</v>
      </c>
      <c r="M296" s="11">
        <f t="shared" si="25"/>
        <v>43411.25</v>
      </c>
      <c r="N296" t="b">
        <v>0</v>
      </c>
      <c r="O296" t="b">
        <v>0</v>
      </c>
      <c r="P296" t="s">
        <v>33</v>
      </c>
      <c r="Q296" s="5">
        <f t="shared" si="26"/>
        <v>13.396666666666667</v>
      </c>
      <c r="R296" s="7">
        <f t="shared" si="27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s="11">
        <f t="shared" si="24"/>
        <v>41562.208333333336</v>
      </c>
      <c r="M297" s="11">
        <f t="shared" si="25"/>
        <v>41587.25</v>
      </c>
      <c r="N297" t="b">
        <v>0</v>
      </c>
      <c r="O297" t="b">
        <v>0</v>
      </c>
      <c r="P297" t="s">
        <v>33</v>
      </c>
      <c r="Q297" s="5">
        <f t="shared" si="26"/>
        <v>0.35650077760497667</v>
      </c>
      <c r="R297" s="7">
        <f t="shared" si="27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s="11">
        <f t="shared" si="24"/>
        <v>43493.25</v>
      </c>
      <c r="M298" s="11">
        <f t="shared" si="25"/>
        <v>43515.25</v>
      </c>
      <c r="N298" t="b">
        <v>0</v>
      </c>
      <c r="O298" t="b">
        <v>0</v>
      </c>
      <c r="P298" t="s">
        <v>33</v>
      </c>
      <c r="Q298" s="5">
        <f t="shared" si="26"/>
        <v>0.54950819672131146</v>
      </c>
      <c r="R298" s="7">
        <f t="shared" si="27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s="11">
        <f t="shared" si="24"/>
        <v>41653.25</v>
      </c>
      <c r="M299" s="11">
        <f t="shared" si="25"/>
        <v>41662.25</v>
      </c>
      <c r="N299" t="b">
        <v>0</v>
      </c>
      <c r="O299" t="b">
        <v>1</v>
      </c>
      <c r="P299" t="s">
        <v>33</v>
      </c>
      <c r="Q299" s="5">
        <f t="shared" si="26"/>
        <v>0.94236111111111109</v>
      </c>
      <c r="R299" s="7">
        <f t="shared" si="27"/>
        <v>65.240384615384613</v>
      </c>
      <c r="S299" t="str">
        <f t="shared" si="28"/>
        <v>theater</v>
      </c>
      <c r="T299" t="str">
        <f t="shared" si="29"/>
        <v>plays</v>
      </c>
    </row>
    <row r="300" spans="1:20" hidden="1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s="11">
        <f t="shared" si="24"/>
        <v>42426.25</v>
      </c>
      <c r="M300" s="11">
        <f t="shared" si="25"/>
        <v>42444.208333333328</v>
      </c>
      <c r="N300" t="b">
        <v>0</v>
      </c>
      <c r="O300" t="b">
        <v>1</v>
      </c>
      <c r="P300" t="s">
        <v>23</v>
      </c>
      <c r="Q300" s="5">
        <f t="shared" si="26"/>
        <v>1.4391428571428571</v>
      </c>
      <c r="R300" s="7">
        <f t="shared" si="27"/>
        <v>69.958333333333329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s="11">
        <f t="shared" si="24"/>
        <v>42432.25</v>
      </c>
      <c r="M301" s="11">
        <f t="shared" si="25"/>
        <v>42488.208333333328</v>
      </c>
      <c r="N301" t="b">
        <v>0</v>
      </c>
      <c r="O301" t="b">
        <v>0</v>
      </c>
      <c r="P301" t="s">
        <v>17</v>
      </c>
      <c r="Q301" s="5">
        <f t="shared" si="26"/>
        <v>0.51421052631578945</v>
      </c>
      <c r="R301" s="7">
        <f t="shared" si="27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s="11">
        <f t="shared" si="24"/>
        <v>42977.208333333328</v>
      </c>
      <c r="M302" s="11">
        <f t="shared" si="25"/>
        <v>42978.208333333328</v>
      </c>
      <c r="N302" t="b">
        <v>0</v>
      </c>
      <c r="O302" t="b">
        <v>1</v>
      </c>
      <c r="P302" t="s">
        <v>68</v>
      </c>
      <c r="Q302" s="5">
        <f t="shared" si="26"/>
        <v>0.05</v>
      </c>
      <c r="R302" s="7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hidden="1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s="11">
        <f t="shared" si="24"/>
        <v>42061.25</v>
      </c>
      <c r="M303" s="11">
        <f t="shared" si="25"/>
        <v>42078.208333333328</v>
      </c>
      <c r="N303" t="b">
        <v>0</v>
      </c>
      <c r="O303" t="b">
        <v>0</v>
      </c>
      <c r="P303" t="s">
        <v>42</v>
      </c>
      <c r="Q303" s="5">
        <f t="shared" si="26"/>
        <v>13.446666666666667</v>
      </c>
      <c r="R303" s="7">
        <f t="shared" si="27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s="11">
        <f t="shared" si="24"/>
        <v>43345.208333333328</v>
      </c>
      <c r="M304" s="11">
        <f t="shared" si="25"/>
        <v>43359.208333333328</v>
      </c>
      <c r="N304" t="b">
        <v>0</v>
      </c>
      <c r="O304" t="b">
        <v>0</v>
      </c>
      <c r="P304" t="s">
        <v>33</v>
      </c>
      <c r="Q304" s="5">
        <f t="shared" si="26"/>
        <v>0.31844940867279897</v>
      </c>
      <c r="R304" s="7">
        <f t="shared" si="27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s="11">
        <f t="shared" si="24"/>
        <v>42376.25</v>
      </c>
      <c r="M305" s="11">
        <f t="shared" si="25"/>
        <v>42381.25</v>
      </c>
      <c r="N305" t="b">
        <v>0</v>
      </c>
      <c r="O305" t="b">
        <v>0</v>
      </c>
      <c r="P305" t="s">
        <v>60</v>
      </c>
      <c r="Q305" s="5">
        <f t="shared" si="26"/>
        <v>0.82617647058823529</v>
      </c>
      <c r="R305" s="7">
        <f t="shared" si="27"/>
        <v>87.78125</v>
      </c>
      <c r="S305" t="str">
        <f t="shared" si="28"/>
        <v>music</v>
      </c>
      <c r="T305" t="str">
        <f t="shared" si="29"/>
        <v>indie rock</v>
      </c>
    </row>
    <row r="306" spans="1:20" hidden="1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s="11">
        <f t="shared" si="24"/>
        <v>42589.208333333328</v>
      </c>
      <c r="M306" s="11">
        <f t="shared" si="25"/>
        <v>42630.208333333328</v>
      </c>
      <c r="N306" t="b">
        <v>0</v>
      </c>
      <c r="O306" t="b">
        <v>0</v>
      </c>
      <c r="P306" t="s">
        <v>42</v>
      </c>
      <c r="Q306" s="5">
        <f t="shared" si="26"/>
        <v>5.4614285714285717</v>
      </c>
      <c r="R306" s="7">
        <f t="shared" si="27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s="11">
        <f t="shared" si="24"/>
        <v>42448.208333333328</v>
      </c>
      <c r="M307" s="11">
        <f t="shared" si="25"/>
        <v>42489.208333333328</v>
      </c>
      <c r="N307" t="b">
        <v>0</v>
      </c>
      <c r="O307" t="b">
        <v>0</v>
      </c>
      <c r="P307" t="s">
        <v>33</v>
      </c>
      <c r="Q307" s="5">
        <f t="shared" si="26"/>
        <v>2.8621428571428571</v>
      </c>
      <c r="R307" s="7">
        <f t="shared" si="27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s="11">
        <f t="shared" si="24"/>
        <v>42930.208333333328</v>
      </c>
      <c r="M308" s="11">
        <f t="shared" si="25"/>
        <v>42933.208333333328</v>
      </c>
      <c r="N308" t="b">
        <v>0</v>
      </c>
      <c r="O308" t="b">
        <v>1</v>
      </c>
      <c r="P308" t="s">
        <v>33</v>
      </c>
      <c r="Q308" s="5">
        <f t="shared" si="26"/>
        <v>7.9076923076923072E-2</v>
      </c>
      <c r="R308" s="7">
        <f t="shared" si="27"/>
        <v>73.428571428571431</v>
      </c>
      <c r="S308" t="str">
        <f t="shared" si="28"/>
        <v>theater</v>
      </c>
      <c r="T308" t="str">
        <f t="shared" si="29"/>
        <v>plays</v>
      </c>
    </row>
    <row r="309" spans="1:20" hidden="1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s="11">
        <f t="shared" si="24"/>
        <v>41066.208333333336</v>
      </c>
      <c r="M309" s="11">
        <f t="shared" si="25"/>
        <v>41086.208333333336</v>
      </c>
      <c r="N309" t="b">
        <v>0</v>
      </c>
      <c r="O309" t="b">
        <v>1</v>
      </c>
      <c r="P309" t="s">
        <v>119</v>
      </c>
      <c r="Q309" s="5">
        <f t="shared" si="26"/>
        <v>1.3213677811550153</v>
      </c>
      <c r="R309" s="7">
        <f t="shared" si="27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s="11">
        <f t="shared" si="24"/>
        <v>40651.208333333336</v>
      </c>
      <c r="M310" s="11">
        <f t="shared" si="25"/>
        <v>40652.208333333336</v>
      </c>
      <c r="N310" t="b">
        <v>0</v>
      </c>
      <c r="O310" t="b">
        <v>0</v>
      </c>
      <c r="P310" t="s">
        <v>33</v>
      </c>
      <c r="Q310" s="5">
        <f t="shared" si="26"/>
        <v>0.74077834179357027</v>
      </c>
      <c r="R310" s="7">
        <f t="shared" si="27"/>
        <v>109.04109589041096</v>
      </c>
      <c r="S310" t="str">
        <f t="shared" si="28"/>
        <v>theater</v>
      </c>
      <c r="T310" t="str">
        <f t="shared" si="29"/>
        <v>plays</v>
      </c>
    </row>
    <row r="311" spans="1:20" hidden="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s="11">
        <f t="shared" si="24"/>
        <v>40807.208333333336</v>
      </c>
      <c r="M311" s="11">
        <f t="shared" si="25"/>
        <v>40827.208333333336</v>
      </c>
      <c r="N311" t="b">
        <v>0</v>
      </c>
      <c r="O311" t="b">
        <v>1</v>
      </c>
      <c r="P311" t="s">
        <v>60</v>
      </c>
      <c r="Q311" s="5">
        <f t="shared" si="26"/>
        <v>0.75292682926829269</v>
      </c>
      <c r="R311" s="7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s="11">
        <f t="shared" si="24"/>
        <v>40277.208333333336</v>
      </c>
      <c r="M312" s="11">
        <f t="shared" si="25"/>
        <v>40293.208333333336</v>
      </c>
      <c r="N312" t="b">
        <v>0</v>
      </c>
      <c r="O312" t="b">
        <v>0</v>
      </c>
      <c r="P312" t="s">
        <v>89</v>
      </c>
      <c r="Q312" s="5">
        <f t="shared" si="26"/>
        <v>0.20333333333333334</v>
      </c>
      <c r="R312" s="7">
        <f t="shared" si="27"/>
        <v>99.125</v>
      </c>
      <c r="S312" t="str">
        <f t="shared" si="28"/>
        <v>games</v>
      </c>
      <c r="T312" t="str">
        <f t="shared" si="29"/>
        <v>video games</v>
      </c>
    </row>
    <row r="313" spans="1:20" hidden="1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s="11">
        <f t="shared" si="24"/>
        <v>40590.25</v>
      </c>
      <c r="M313" s="11">
        <f t="shared" si="25"/>
        <v>40602.25</v>
      </c>
      <c r="N313" t="b">
        <v>0</v>
      </c>
      <c r="O313" t="b">
        <v>0</v>
      </c>
      <c r="P313" t="s">
        <v>33</v>
      </c>
      <c r="Q313" s="5">
        <f t="shared" si="26"/>
        <v>2.0336507936507937</v>
      </c>
      <c r="R313" s="7">
        <f t="shared" si="27"/>
        <v>105.88429752066116</v>
      </c>
      <c r="S313" t="str">
        <f t="shared" si="28"/>
        <v>theater</v>
      </c>
      <c r="T313" t="str">
        <f t="shared" si="29"/>
        <v>plays</v>
      </c>
    </row>
    <row r="314" spans="1:20" hidden="1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s="11">
        <f t="shared" si="24"/>
        <v>41572.208333333336</v>
      </c>
      <c r="M314" s="11">
        <f t="shared" si="25"/>
        <v>41579.208333333336</v>
      </c>
      <c r="N314" t="b">
        <v>0</v>
      </c>
      <c r="O314" t="b">
        <v>0</v>
      </c>
      <c r="P314" t="s">
        <v>33</v>
      </c>
      <c r="Q314" s="5">
        <f t="shared" si="26"/>
        <v>3.1022842639593908</v>
      </c>
      <c r="R314" s="7">
        <f t="shared" si="27"/>
        <v>48.996525921966864</v>
      </c>
      <c r="S314" t="str">
        <f t="shared" si="28"/>
        <v>theater</v>
      </c>
      <c r="T314" t="str">
        <f t="shared" si="29"/>
        <v>plays</v>
      </c>
    </row>
    <row r="315" spans="1:20" hidden="1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s="11">
        <f t="shared" si="24"/>
        <v>40966.25</v>
      </c>
      <c r="M315" s="11">
        <f t="shared" si="25"/>
        <v>40968.25</v>
      </c>
      <c r="N315" t="b">
        <v>0</v>
      </c>
      <c r="O315" t="b">
        <v>0</v>
      </c>
      <c r="P315" t="s">
        <v>23</v>
      </c>
      <c r="Q315" s="5">
        <f t="shared" si="26"/>
        <v>3.9531818181818181</v>
      </c>
      <c r="R315" s="7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hidden="1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s="11">
        <f t="shared" si="24"/>
        <v>43536.208333333328</v>
      </c>
      <c r="M316" s="11">
        <f t="shared" si="25"/>
        <v>43541.208333333328</v>
      </c>
      <c r="N316" t="b">
        <v>0</v>
      </c>
      <c r="O316" t="b">
        <v>1</v>
      </c>
      <c r="P316" t="s">
        <v>42</v>
      </c>
      <c r="Q316" s="5">
        <f t="shared" si="26"/>
        <v>2.9471428571428571</v>
      </c>
      <c r="R316" s="7">
        <f t="shared" si="27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s="11">
        <f t="shared" si="24"/>
        <v>41783.208333333336</v>
      </c>
      <c r="M317" s="11">
        <f t="shared" si="25"/>
        <v>41812.208333333336</v>
      </c>
      <c r="N317" t="b">
        <v>0</v>
      </c>
      <c r="O317" t="b">
        <v>0</v>
      </c>
      <c r="P317" t="s">
        <v>33</v>
      </c>
      <c r="Q317" s="5">
        <f t="shared" si="26"/>
        <v>0.33894736842105261</v>
      </c>
      <c r="R317" s="7">
        <f t="shared" si="27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s="11">
        <f t="shared" si="24"/>
        <v>43788.25</v>
      </c>
      <c r="M318" s="11">
        <f t="shared" si="25"/>
        <v>43789.25</v>
      </c>
      <c r="N318" t="b">
        <v>0</v>
      </c>
      <c r="O318" t="b">
        <v>1</v>
      </c>
      <c r="P318" t="s">
        <v>17</v>
      </c>
      <c r="Q318" s="5">
        <f t="shared" si="26"/>
        <v>0.66677083333333331</v>
      </c>
      <c r="R318" s="7">
        <f t="shared" si="27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s="11">
        <f t="shared" si="24"/>
        <v>42869.208333333328</v>
      </c>
      <c r="M319" s="11">
        <f t="shared" si="25"/>
        <v>42882.208333333328</v>
      </c>
      <c r="N319" t="b">
        <v>0</v>
      </c>
      <c r="O319" t="b">
        <v>0</v>
      </c>
      <c r="P319" t="s">
        <v>33</v>
      </c>
      <c r="Q319" s="5">
        <f t="shared" si="26"/>
        <v>0.19227272727272726</v>
      </c>
      <c r="R319" s="7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s="11">
        <f t="shared" si="24"/>
        <v>41684.25</v>
      </c>
      <c r="M320" s="11">
        <f t="shared" si="25"/>
        <v>41686.25</v>
      </c>
      <c r="N320" t="b">
        <v>0</v>
      </c>
      <c r="O320" t="b">
        <v>0</v>
      </c>
      <c r="P320" t="s">
        <v>23</v>
      </c>
      <c r="Q320" s="5">
        <f t="shared" si="26"/>
        <v>0.15842105263157893</v>
      </c>
      <c r="R320" s="7">
        <f t="shared" si="27"/>
        <v>53.117647058823529</v>
      </c>
      <c r="S320" t="str">
        <f t="shared" si="28"/>
        <v>music</v>
      </c>
      <c r="T320" t="str">
        <f t="shared" si="29"/>
        <v>rock</v>
      </c>
    </row>
    <row r="321" spans="1:20" hidden="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s="11">
        <f t="shared" si="24"/>
        <v>40402.208333333336</v>
      </c>
      <c r="M321" s="11">
        <f t="shared" si="25"/>
        <v>40426.208333333336</v>
      </c>
      <c r="N321" t="b">
        <v>0</v>
      </c>
      <c r="O321" t="b">
        <v>0</v>
      </c>
      <c r="P321" t="s">
        <v>28</v>
      </c>
      <c r="Q321" s="5">
        <f t="shared" si="26"/>
        <v>0.38702380952380955</v>
      </c>
      <c r="R321" s="7">
        <f t="shared" si="27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s="11">
        <f t="shared" si="24"/>
        <v>40673.208333333336</v>
      </c>
      <c r="M322" s="11">
        <f t="shared" si="25"/>
        <v>40682.208333333336</v>
      </c>
      <c r="N322" t="b">
        <v>0</v>
      </c>
      <c r="O322" t="b">
        <v>0</v>
      </c>
      <c r="P322" t="s">
        <v>119</v>
      </c>
      <c r="Q322" s="5">
        <f t="shared" si="26"/>
        <v>9.5876777251184833E-2</v>
      </c>
      <c r="R322" s="7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s="11">
        <f t="shared" ref="L323:L386" si="30">(((J323/60)/60)/24)+DATE(1970,1,1)</f>
        <v>40634.208333333336</v>
      </c>
      <c r="M323" s="11">
        <f t="shared" ref="M323:M386" si="31">(((K323/60)/60)/24)+DATE(1970,1,1)</f>
        <v>40642.208333333336</v>
      </c>
      <c r="N323" t="b">
        <v>0</v>
      </c>
      <c r="O323" t="b">
        <v>0</v>
      </c>
      <c r="P323" t="s">
        <v>100</v>
      </c>
      <c r="Q323" s="5">
        <f t="shared" ref="Q323:Q386" si="32">E323/D323</f>
        <v>0.94144366197183094</v>
      </c>
      <c r="R323" s="7">
        <f t="shared" ref="R323:R386" si="33">E323/G323</f>
        <v>65.000810372771468</v>
      </c>
      <c r="S323" t="str">
        <f t="shared" ref="S323:S386" si="34">LEFT(P323, SEARCH("/",P323,1)-1)</f>
        <v>film &amp; video</v>
      </c>
      <c r="T323" t="str">
        <f t="shared" ref="T323:U386" si="35">RIGHT(P323, LEN(P323) -FIND("/",P323))</f>
        <v>shorts</v>
      </c>
    </row>
    <row r="324" spans="1:20" ht="31.5" hidden="1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s="11">
        <f t="shared" si="30"/>
        <v>40507.25</v>
      </c>
      <c r="M324" s="11">
        <f t="shared" si="31"/>
        <v>40520.25</v>
      </c>
      <c r="N324" t="b">
        <v>0</v>
      </c>
      <c r="O324" t="b">
        <v>0</v>
      </c>
      <c r="P324" t="s">
        <v>33</v>
      </c>
      <c r="Q324" s="5">
        <f t="shared" si="32"/>
        <v>1.6656234096692113</v>
      </c>
      <c r="R324" s="7">
        <f t="shared" si="33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s="11">
        <f t="shared" si="30"/>
        <v>41725.208333333336</v>
      </c>
      <c r="M325" s="11">
        <f t="shared" si="31"/>
        <v>41727.208333333336</v>
      </c>
      <c r="N325" t="b">
        <v>0</v>
      </c>
      <c r="O325" t="b">
        <v>0</v>
      </c>
      <c r="P325" t="s">
        <v>42</v>
      </c>
      <c r="Q325" s="5">
        <f t="shared" si="32"/>
        <v>0.24134831460674158</v>
      </c>
      <c r="R325" s="7">
        <f t="shared" si="33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s="11">
        <f t="shared" si="30"/>
        <v>42176.208333333328</v>
      </c>
      <c r="M326" s="11">
        <f t="shared" si="31"/>
        <v>42188.208333333328</v>
      </c>
      <c r="N326" t="b">
        <v>0</v>
      </c>
      <c r="O326" t="b">
        <v>1</v>
      </c>
      <c r="P326" t="s">
        <v>33</v>
      </c>
      <c r="Q326" s="5">
        <f t="shared" si="32"/>
        <v>1.6405633802816901</v>
      </c>
      <c r="R326" s="7">
        <f t="shared" si="33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s="11">
        <f t="shared" si="30"/>
        <v>43267.208333333328</v>
      </c>
      <c r="M327" s="11">
        <f t="shared" si="31"/>
        <v>43290.208333333328</v>
      </c>
      <c r="N327" t="b">
        <v>0</v>
      </c>
      <c r="O327" t="b">
        <v>1</v>
      </c>
      <c r="P327" t="s">
        <v>33</v>
      </c>
      <c r="Q327" s="5">
        <f t="shared" si="32"/>
        <v>0.90723076923076929</v>
      </c>
      <c r="R327" s="7">
        <f t="shared" si="33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s="11">
        <f t="shared" si="30"/>
        <v>42364.25</v>
      </c>
      <c r="M328" s="11">
        <f t="shared" si="31"/>
        <v>42370.25</v>
      </c>
      <c r="N328" t="b">
        <v>0</v>
      </c>
      <c r="O328" t="b">
        <v>0</v>
      </c>
      <c r="P328" t="s">
        <v>71</v>
      </c>
      <c r="Q328" s="5">
        <f t="shared" si="32"/>
        <v>0.46194444444444444</v>
      </c>
      <c r="R328" s="7">
        <f t="shared" si="33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s="11">
        <f t="shared" si="30"/>
        <v>43705.208333333328</v>
      </c>
      <c r="M329" s="11">
        <f t="shared" si="31"/>
        <v>43709.208333333328</v>
      </c>
      <c r="N329" t="b">
        <v>0</v>
      </c>
      <c r="O329" t="b">
        <v>1</v>
      </c>
      <c r="P329" t="s">
        <v>33</v>
      </c>
      <c r="Q329" s="5">
        <f t="shared" si="32"/>
        <v>0.38538461538461538</v>
      </c>
      <c r="R329" s="7">
        <f t="shared" si="33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5" hidden="1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s="11">
        <f t="shared" si="30"/>
        <v>43434.25</v>
      </c>
      <c r="M330" s="11">
        <f t="shared" si="31"/>
        <v>43445.25</v>
      </c>
      <c r="N330" t="b">
        <v>0</v>
      </c>
      <c r="O330" t="b">
        <v>0</v>
      </c>
      <c r="P330" t="s">
        <v>23</v>
      </c>
      <c r="Q330" s="5">
        <f t="shared" si="32"/>
        <v>1.3356231003039514</v>
      </c>
      <c r="R330" s="7">
        <f t="shared" si="33"/>
        <v>54.004916018025398</v>
      </c>
      <c r="S330" t="str">
        <f t="shared" si="34"/>
        <v>music</v>
      </c>
      <c r="T330" t="str">
        <f t="shared" si="35"/>
        <v>rock</v>
      </c>
    </row>
    <row r="331" spans="1:20" hidden="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s="11">
        <f t="shared" si="30"/>
        <v>42716.25</v>
      </c>
      <c r="M331" s="11">
        <f t="shared" si="31"/>
        <v>42727.25</v>
      </c>
      <c r="N331" t="b">
        <v>0</v>
      </c>
      <c r="O331" t="b">
        <v>0</v>
      </c>
      <c r="P331" t="s">
        <v>89</v>
      </c>
      <c r="Q331" s="5">
        <f t="shared" si="32"/>
        <v>0.22896588486140726</v>
      </c>
      <c r="R331" s="7">
        <f t="shared" si="33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5" hidden="1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s="11">
        <f t="shared" si="30"/>
        <v>43077.25</v>
      </c>
      <c r="M332" s="11">
        <f t="shared" si="31"/>
        <v>43078.25</v>
      </c>
      <c r="N332" t="b">
        <v>0</v>
      </c>
      <c r="O332" t="b">
        <v>0</v>
      </c>
      <c r="P332" t="s">
        <v>42</v>
      </c>
      <c r="Q332" s="5">
        <f t="shared" si="32"/>
        <v>1.8495548961424333</v>
      </c>
      <c r="R332" s="7">
        <f t="shared" si="33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s="11">
        <f t="shared" si="30"/>
        <v>40896.25</v>
      </c>
      <c r="M333" s="11">
        <f t="shared" si="31"/>
        <v>40897.25</v>
      </c>
      <c r="N333" t="b">
        <v>0</v>
      </c>
      <c r="O333" t="b">
        <v>0</v>
      </c>
      <c r="P333" t="s">
        <v>17</v>
      </c>
      <c r="Q333" s="5">
        <f t="shared" si="32"/>
        <v>4.4372727272727275</v>
      </c>
      <c r="R333" s="7">
        <f t="shared" si="33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5" hidden="1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s="11">
        <f t="shared" si="30"/>
        <v>41361.208333333336</v>
      </c>
      <c r="M334" s="11">
        <f t="shared" si="31"/>
        <v>41362.208333333336</v>
      </c>
      <c r="N334" t="b">
        <v>0</v>
      </c>
      <c r="O334" t="b">
        <v>0</v>
      </c>
      <c r="P334" t="s">
        <v>65</v>
      </c>
      <c r="Q334" s="5">
        <f t="shared" si="32"/>
        <v>1.999806763285024</v>
      </c>
      <c r="R334" s="7">
        <f t="shared" si="33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hidden="1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s="11">
        <f t="shared" si="30"/>
        <v>43424.25</v>
      </c>
      <c r="M335" s="11">
        <f t="shared" si="31"/>
        <v>43452.25</v>
      </c>
      <c r="N335" t="b">
        <v>0</v>
      </c>
      <c r="O335" t="b">
        <v>0</v>
      </c>
      <c r="P335" t="s">
        <v>33</v>
      </c>
      <c r="Q335" s="5">
        <f t="shared" si="32"/>
        <v>1.2395833333333333</v>
      </c>
      <c r="R335" s="7">
        <f t="shared" si="33"/>
        <v>47.035573122529641</v>
      </c>
      <c r="S335" t="str">
        <f t="shared" si="34"/>
        <v>theater</v>
      </c>
      <c r="T335" t="str">
        <f t="shared" si="35"/>
        <v>plays</v>
      </c>
    </row>
    <row r="336" spans="1:20" hidden="1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s="11">
        <f t="shared" si="30"/>
        <v>43110.25</v>
      </c>
      <c r="M336" s="11">
        <f t="shared" si="31"/>
        <v>43117.25</v>
      </c>
      <c r="N336" t="b">
        <v>0</v>
      </c>
      <c r="O336" t="b">
        <v>0</v>
      </c>
      <c r="P336" t="s">
        <v>23</v>
      </c>
      <c r="Q336" s="5">
        <f t="shared" si="32"/>
        <v>1.8661329305135952</v>
      </c>
      <c r="R336" s="7">
        <f t="shared" si="33"/>
        <v>110.99550763701707</v>
      </c>
      <c r="S336" t="str">
        <f t="shared" si="34"/>
        <v>music</v>
      </c>
      <c r="T336" t="str">
        <f t="shared" si="35"/>
        <v>rock</v>
      </c>
    </row>
    <row r="337" spans="1:20" hidden="1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s="11">
        <f t="shared" si="30"/>
        <v>43784.25</v>
      </c>
      <c r="M337" s="11">
        <f t="shared" si="31"/>
        <v>43797.25</v>
      </c>
      <c r="N337" t="b">
        <v>0</v>
      </c>
      <c r="O337" t="b">
        <v>0</v>
      </c>
      <c r="P337" t="s">
        <v>23</v>
      </c>
      <c r="Q337" s="5">
        <f t="shared" si="32"/>
        <v>1.1428538550057536</v>
      </c>
      <c r="R337" s="7">
        <f t="shared" si="33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s="11">
        <f t="shared" si="30"/>
        <v>40527.25</v>
      </c>
      <c r="M338" s="11">
        <f t="shared" si="31"/>
        <v>40528.25</v>
      </c>
      <c r="N338" t="b">
        <v>0</v>
      </c>
      <c r="O338" t="b">
        <v>1</v>
      </c>
      <c r="P338" t="s">
        <v>23</v>
      </c>
      <c r="Q338" s="5">
        <f t="shared" si="32"/>
        <v>0.97032531824611035</v>
      </c>
      <c r="R338" s="7">
        <f t="shared" si="33"/>
        <v>63.994402985074629</v>
      </c>
      <c r="S338" t="str">
        <f t="shared" si="34"/>
        <v>music</v>
      </c>
      <c r="T338" t="str">
        <f t="shared" si="35"/>
        <v>rock</v>
      </c>
    </row>
    <row r="339" spans="1:20" hidden="1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s="11">
        <f t="shared" si="30"/>
        <v>43780.25</v>
      </c>
      <c r="M339" s="11">
        <f t="shared" si="31"/>
        <v>43781.25</v>
      </c>
      <c r="N339" t="b">
        <v>0</v>
      </c>
      <c r="O339" t="b">
        <v>0</v>
      </c>
      <c r="P339" t="s">
        <v>33</v>
      </c>
      <c r="Q339" s="5">
        <f t="shared" si="32"/>
        <v>1.2281904761904763</v>
      </c>
      <c r="R339" s="7">
        <f t="shared" si="33"/>
        <v>105.9945205479452</v>
      </c>
      <c r="S339" t="str">
        <f t="shared" si="34"/>
        <v>theater</v>
      </c>
      <c r="T339" t="str">
        <f t="shared" si="35"/>
        <v>plays</v>
      </c>
    </row>
    <row r="340" spans="1:20" hidden="1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s="11">
        <f t="shared" si="30"/>
        <v>40821.208333333336</v>
      </c>
      <c r="M340" s="11">
        <f t="shared" si="31"/>
        <v>40851.208333333336</v>
      </c>
      <c r="N340" t="b">
        <v>0</v>
      </c>
      <c r="O340" t="b">
        <v>0</v>
      </c>
      <c r="P340" t="s">
        <v>33</v>
      </c>
      <c r="Q340" s="5">
        <f t="shared" si="32"/>
        <v>1.7914326647564469</v>
      </c>
      <c r="R340" s="7">
        <f t="shared" si="33"/>
        <v>73.989349112426041</v>
      </c>
      <c r="S340" t="str">
        <f t="shared" si="34"/>
        <v>theater</v>
      </c>
      <c r="T340" t="str">
        <f t="shared" si="35"/>
        <v>plays</v>
      </c>
    </row>
    <row r="341" spans="1:20" hidden="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30"/>
        <v>42949.208333333328</v>
      </c>
      <c r="M341" s="11">
        <f t="shared" si="31"/>
        <v>42963.208333333328</v>
      </c>
      <c r="N341" t="b">
        <v>0</v>
      </c>
      <c r="O341" t="b">
        <v>0</v>
      </c>
      <c r="P341" t="s">
        <v>33</v>
      </c>
      <c r="Q341" s="5">
        <f t="shared" si="32"/>
        <v>0.79951577402787966</v>
      </c>
      <c r="R341" s="7">
        <f t="shared" si="33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s="11">
        <f t="shared" si="30"/>
        <v>40889.25</v>
      </c>
      <c r="M342" s="11">
        <f t="shared" si="31"/>
        <v>40890.25</v>
      </c>
      <c r="N342" t="b">
        <v>0</v>
      </c>
      <c r="O342" t="b">
        <v>0</v>
      </c>
      <c r="P342" t="s">
        <v>122</v>
      </c>
      <c r="Q342" s="5">
        <f t="shared" si="32"/>
        <v>0.94242587601078165</v>
      </c>
      <c r="R342" s="7">
        <f t="shared" si="33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s="11">
        <f t="shared" si="30"/>
        <v>42244.208333333328</v>
      </c>
      <c r="M343" s="11">
        <f t="shared" si="31"/>
        <v>42251.208333333328</v>
      </c>
      <c r="N343" t="b">
        <v>0</v>
      </c>
      <c r="O343" t="b">
        <v>0</v>
      </c>
      <c r="P343" t="s">
        <v>60</v>
      </c>
      <c r="Q343" s="5">
        <f t="shared" si="32"/>
        <v>0.84669291338582675</v>
      </c>
      <c r="R343" s="7">
        <f t="shared" si="33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s="11">
        <f t="shared" si="30"/>
        <v>41475.208333333336</v>
      </c>
      <c r="M344" s="11">
        <f t="shared" si="31"/>
        <v>41487.208333333336</v>
      </c>
      <c r="N344" t="b">
        <v>0</v>
      </c>
      <c r="O344" t="b">
        <v>0</v>
      </c>
      <c r="P344" t="s">
        <v>33</v>
      </c>
      <c r="Q344" s="5">
        <f t="shared" si="32"/>
        <v>0.66521920668058454</v>
      </c>
      <c r="R344" s="7">
        <f t="shared" si="33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s="11">
        <f t="shared" si="30"/>
        <v>41597.25</v>
      </c>
      <c r="M345" s="11">
        <f t="shared" si="31"/>
        <v>41650.25</v>
      </c>
      <c r="N345" t="b">
        <v>0</v>
      </c>
      <c r="O345" t="b">
        <v>0</v>
      </c>
      <c r="P345" t="s">
        <v>33</v>
      </c>
      <c r="Q345" s="5">
        <f t="shared" si="32"/>
        <v>0.53922222222222227</v>
      </c>
      <c r="R345" s="7">
        <f t="shared" si="33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s="11">
        <f t="shared" si="30"/>
        <v>43122.25</v>
      </c>
      <c r="M346" s="11">
        <f t="shared" si="31"/>
        <v>43162.25</v>
      </c>
      <c r="N346" t="b">
        <v>0</v>
      </c>
      <c r="O346" t="b">
        <v>0</v>
      </c>
      <c r="P346" t="s">
        <v>89</v>
      </c>
      <c r="Q346" s="5">
        <f t="shared" si="32"/>
        <v>0.41983299595141699</v>
      </c>
      <c r="R346" s="7">
        <f t="shared" si="33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s="11">
        <f t="shared" si="30"/>
        <v>42194.208333333328</v>
      </c>
      <c r="M347" s="11">
        <f t="shared" si="31"/>
        <v>42195.208333333328</v>
      </c>
      <c r="N347" t="b">
        <v>0</v>
      </c>
      <c r="O347" t="b">
        <v>0</v>
      </c>
      <c r="P347" t="s">
        <v>53</v>
      </c>
      <c r="Q347" s="5">
        <f t="shared" si="32"/>
        <v>0.14694796954314721</v>
      </c>
      <c r="R347" s="7">
        <f t="shared" si="33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s="11">
        <f t="shared" si="30"/>
        <v>42971.208333333328</v>
      </c>
      <c r="M348" s="11">
        <f t="shared" si="31"/>
        <v>43026.208333333328</v>
      </c>
      <c r="N348" t="b">
        <v>0</v>
      </c>
      <c r="O348" t="b">
        <v>1</v>
      </c>
      <c r="P348" t="s">
        <v>60</v>
      </c>
      <c r="Q348" s="5">
        <f t="shared" si="32"/>
        <v>0.34475</v>
      </c>
      <c r="R348" s="7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hidden="1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s="11">
        <f t="shared" si="30"/>
        <v>42046.25</v>
      </c>
      <c r="M349" s="11">
        <f t="shared" si="31"/>
        <v>42070.25</v>
      </c>
      <c r="N349" t="b">
        <v>0</v>
      </c>
      <c r="O349" t="b">
        <v>0</v>
      </c>
      <c r="P349" t="s">
        <v>28</v>
      </c>
      <c r="Q349" s="5">
        <f t="shared" si="32"/>
        <v>14.007777777777777</v>
      </c>
      <c r="R349" s="7">
        <f t="shared" si="33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s="11">
        <f t="shared" si="30"/>
        <v>42782.25</v>
      </c>
      <c r="M350" s="11">
        <f t="shared" si="31"/>
        <v>42795.25</v>
      </c>
      <c r="N350" t="b">
        <v>0</v>
      </c>
      <c r="O350" t="b">
        <v>0</v>
      </c>
      <c r="P350" t="s">
        <v>17</v>
      </c>
      <c r="Q350" s="5">
        <f t="shared" si="32"/>
        <v>0.71770351758793971</v>
      </c>
      <c r="R350" s="7">
        <f t="shared" si="33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s="11">
        <f t="shared" si="30"/>
        <v>42930.208333333328</v>
      </c>
      <c r="M351" s="11">
        <f t="shared" si="31"/>
        <v>42960.208333333328</v>
      </c>
      <c r="N351" t="b">
        <v>0</v>
      </c>
      <c r="O351" t="b">
        <v>0</v>
      </c>
      <c r="P351" t="s">
        <v>33</v>
      </c>
      <c r="Q351" s="5">
        <f t="shared" si="32"/>
        <v>0.53074115044247783</v>
      </c>
      <c r="R351" s="7">
        <f t="shared" si="33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s="11">
        <f t="shared" si="30"/>
        <v>42144.208333333328</v>
      </c>
      <c r="M352" s="11">
        <f t="shared" si="31"/>
        <v>42162.208333333328</v>
      </c>
      <c r="N352" t="b">
        <v>0</v>
      </c>
      <c r="O352" t="b">
        <v>1</v>
      </c>
      <c r="P352" t="s">
        <v>159</v>
      </c>
      <c r="Q352" s="5">
        <f t="shared" si="32"/>
        <v>0.05</v>
      </c>
      <c r="R352" s="7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hidden="1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s="11">
        <f t="shared" si="30"/>
        <v>42240.208333333328</v>
      </c>
      <c r="M353" s="11">
        <f t="shared" si="31"/>
        <v>42254.208333333328</v>
      </c>
      <c r="N353" t="b">
        <v>0</v>
      </c>
      <c r="O353" t="b">
        <v>0</v>
      </c>
      <c r="P353" t="s">
        <v>23</v>
      </c>
      <c r="Q353" s="5">
        <f t="shared" si="32"/>
        <v>1.2770715249662619</v>
      </c>
      <c r="R353" s="7">
        <f t="shared" si="33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30"/>
        <v>42315.25</v>
      </c>
      <c r="M354" s="11">
        <f t="shared" si="31"/>
        <v>42323.25</v>
      </c>
      <c r="N354" t="b">
        <v>0</v>
      </c>
      <c r="O354" t="b">
        <v>0</v>
      </c>
      <c r="P354" t="s">
        <v>33</v>
      </c>
      <c r="Q354" s="5">
        <f t="shared" si="32"/>
        <v>0.34892857142857142</v>
      </c>
      <c r="R354" s="7">
        <f t="shared" si="33"/>
        <v>29.606060606060606</v>
      </c>
      <c r="S354" t="str">
        <f t="shared" si="34"/>
        <v>theater</v>
      </c>
      <c r="T354" t="str">
        <f t="shared" si="35"/>
        <v>plays</v>
      </c>
    </row>
    <row r="355" spans="1:20" hidden="1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s="11">
        <f t="shared" si="30"/>
        <v>43651.208333333328</v>
      </c>
      <c r="M355" s="11">
        <f t="shared" si="31"/>
        <v>43652.208333333328</v>
      </c>
      <c r="N355" t="b">
        <v>0</v>
      </c>
      <c r="O355" t="b">
        <v>0</v>
      </c>
      <c r="P355" t="s">
        <v>33</v>
      </c>
      <c r="Q355" s="5">
        <f t="shared" si="32"/>
        <v>4.105982142857143</v>
      </c>
      <c r="R355" s="7">
        <f t="shared" si="33"/>
        <v>81.010569583088667</v>
      </c>
      <c r="S355" t="str">
        <f t="shared" si="34"/>
        <v>theater</v>
      </c>
      <c r="T355" t="str">
        <f t="shared" si="35"/>
        <v>plays</v>
      </c>
    </row>
    <row r="356" spans="1:20" hidden="1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s="11">
        <f t="shared" si="30"/>
        <v>41520.208333333336</v>
      </c>
      <c r="M356" s="11">
        <f t="shared" si="31"/>
        <v>41527.208333333336</v>
      </c>
      <c r="N356" t="b">
        <v>0</v>
      </c>
      <c r="O356" t="b">
        <v>0</v>
      </c>
      <c r="P356" t="s">
        <v>42</v>
      </c>
      <c r="Q356" s="5">
        <f t="shared" si="32"/>
        <v>1.2373770491803278</v>
      </c>
      <c r="R356" s="7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s="11">
        <f t="shared" si="30"/>
        <v>42757.25</v>
      </c>
      <c r="M357" s="11">
        <f t="shared" si="31"/>
        <v>42797.25</v>
      </c>
      <c r="N357" t="b">
        <v>0</v>
      </c>
      <c r="O357" t="b">
        <v>0</v>
      </c>
      <c r="P357" t="s">
        <v>65</v>
      </c>
      <c r="Q357" s="5">
        <f t="shared" si="32"/>
        <v>0.58973684210526311</v>
      </c>
      <c r="R357" s="7">
        <f t="shared" si="33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s="11">
        <f t="shared" si="30"/>
        <v>40922.25</v>
      </c>
      <c r="M358" s="11">
        <f t="shared" si="31"/>
        <v>40931.25</v>
      </c>
      <c r="N358" t="b">
        <v>0</v>
      </c>
      <c r="O358" t="b">
        <v>0</v>
      </c>
      <c r="P358" t="s">
        <v>33</v>
      </c>
      <c r="Q358" s="5">
        <f t="shared" si="32"/>
        <v>0.36892473118279567</v>
      </c>
      <c r="R358" s="7">
        <f t="shared" si="33"/>
        <v>85.775000000000006</v>
      </c>
      <c r="S358" t="str">
        <f t="shared" si="34"/>
        <v>theater</v>
      </c>
      <c r="T358" t="str">
        <f t="shared" si="35"/>
        <v>plays</v>
      </c>
    </row>
    <row r="359" spans="1:20" hidden="1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s="11">
        <f t="shared" si="30"/>
        <v>42250.208333333328</v>
      </c>
      <c r="M359" s="11">
        <f t="shared" si="31"/>
        <v>42275.208333333328</v>
      </c>
      <c r="N359" t="b">
        <v>0</v>
      </c>
      <c r="O359" t="b">
        <v>0</v>
      </c>
      <c r="P359" t="s">
        <v>89</v>
      </c>
      <c r="Q359" s="5">
        <f t="shared" si="32"/>
        <v>1.8491304347826087</v>
      </c>
      <c r="R359" s="7">
        <f t="shared" si="33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30"/>
        <v>43322.208333333328</v>
      </c>
      <c r="M360" s="11">
        <f t="shared" si="31"/>
        <v>43325.208333333328</v>
      </c>
      <c r="N360" t="b">
        <v>1</v>
      </c>
      <c r="O360" t="b">
        <v>0</v>
      </c>
      <c r="P360" t="s">
        <v>122</v>
      </c>
      <c r="Q360" s="5">
        <f t="shared" si="32"/>
        <v>0.11814432989690722</v>
      </c>
      <c r="R360" s="7">
        <f t="shared" si="33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s="11">
        <f t="shared" si="30"/>
        <v>40782.208333333336</v>
      </c>
      <c r="M361" s="11">
        <f t="shared" si="31"/>
        <v>40789.208333333336</v>
      </c>
      <c r="N361" t="b">
        <v>0</v>
      </c>
      <c r="O361" t="b">
        <v>0</v>
      </c>
      <c r="P361" t="s">
        <v>71</v>
      </c>
      <c r="Q361" s="5">
        <f t="shared" si="32"/>
        <v>2.9870000000000001</v>
      </c>
      <c r="R361" s="7">
        <f t="shared" si="33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s="11">
        <f t="shared" si="30"/>
        <v>40544.25</v>
      </c>
      <c r="M362" s="11">
        <f t="shared" si="31"/>
        <v>40558.25</v>
      </c>
      <c r="N362" t="b">
        <v>0</v>
      </c>
      <c r="O362" t="b">
        <v>1</v>
      </c>
      <c r="P362" t="s">
        <v>33</v>
      </c>
      <c r="Q362" s="5">
        <f t="shared" si="32"/>
        <v>2.2635175879396985</v>
      </c>
      <c r="R362" s="7">
        <f t="shared" si="33"/>
        <v>47.002434782608695</v>
      </c>
      <c r="S362" t="str">
        <f t="shared" si="34"/>
        <v>theater</v>
      </c>
      <c r="T362" t="str">
        <f t="shared" si="35"/>
        <v>plays</v>
      </c>
    </row>
    <row r="363" spans="1:20" hidden="1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s="11">
        <f t="shared" si="30"/>
        <v>43015.208333333328</v>
      </c>
      <c r="M363" s="11">
        <f t="shared" si="31"/>
        <v>43039.208333333328</v>
      </c>
      <c r="N363" t="b">
        <v>0</v>
      </c>
      <c r="O363" t="b">
        <v>0</v>
      </c>
      <c r="P363" t="s">
        <v>33</v>
      </c>
      <c r="Q363" s="5">
        <f t="shared" si="32"/>
        <v>1.7356363636363636</v>
      </c>
      <c r="R363" s="7">
        <f t="shared" si="33"/>
        <v>108.47727272727273</v>
      </c>
      <c r="S363" t="str">
        <f t="shared" si="34"/>
        <v>theater</v>
      </c>
      <c r="T363" t="str">
        <f t="shared" si="35"/>
        <v>plays</v>
      </c>
    </row>
    <row r="364" spans="1:20" hidden="1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s="11">
        <f t="shared" si="30"/>
        <v>40570.25</v>
      </c>
      <c r="M364" s="11">
        <f t="shared" si="31"/>
        <v>40608.25</v>
      </c>
      <c r="N364" t="b">
        <v>0</v>
      </c>
      <c r="O364" t="b">
        <v>0</v>
      </c>
      <c r="P364" t="s">
        <v>23</v>
      </c>
      <c r="Q364" s="5">
        <f t="shared" si="32"/>
        <v>3.7175675675675675</v>
      </c>
      <c r="R364" s="7">
        <f t="shared" si="33"/>
        <v>72.015706806282722</v>
      </c>
      <c r="S364" t="str">
        <f t="shared" si="34"/>
        <v>music</v>
      </c>
      <c r="T364" t="str">
        <f t="shared" si="35"/>
        <v>rock</v>
      </c>
    </row>
    <row r="365" spans="1:20" hidden="1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s="11">
        <f t="shared" si="30"/>
        <v>40904.25</v>
      </c>
      <c r="M365" s="11">
        <f t="shared" si="31"/>
        <v>40905.25</v>
      </c>
      <c r="N365" t="b">
        <v>0</v>
      </c>
      <c r="O365" t="b">
        <v>0</v>
      </c>
      <c r="P365" t="s">
        <v>23</v>
      </c>
      <c r="Q365" s="5">
        <f t="shared" si="32"/>
        <v>1.601923076923077</v>
      </c>
      <c r="R365" s="7">
        <f t="shared" si="33"/>
        <v>59.928057553956833</v>
      </c>
      <c r="S365" t="str">
        <f t="shared" si="34"/>
        <v>music</v>
      </c>
      <c r="T365" t="str">
        <f t="shared" si="35"/>
        <v>rock</v>
      </c>
    </row>
    <row r="366" spans="1:20" hidden="1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s="11">
        <f t="shared" si="30"/>
        <v>43164.25</v>
      </c>
      <c r="M366" s="11">
        <f t="shared" si="31"/>
        <v>43194.208333333328</v>
      </c>
      <c r="N366" t="b">
        <v>0</v>
      </c>
      <c r="O366" t="b">
        <v>0</v>
      </c>
      <c r="P366" t="s">
        <v>60</v>
      </c>
      <c r="Q366" s="5">
        <f t="shared" si="32"/>
        <v>16.163333333333334</v>
      </c>
      <c r="R366" s="7">
        <f t="shared" si="33"/>
        <v>78.209677419354833</v>
      </c>
      <c r="S366" t="str">
        <f t="shared" si="34"/>
        <v>music</v>
      </c>
      <c r="T366" t="str">
        <f t="shared" si="35"/>
        <v>indie rock</v>
      </c>
    </row>
    <row r="367" spans="1:20" hidden="1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s="11">
        <f t="shared" si="30"/>
        <v>42733.25</v>
      </c>
      <c r="M367" s="11">
        <f t="shared" si="31"/>
        <v>42760.25</v>
      </c>
      <c r="N367" t="b">
        <v>0</v>
      </c>
      <c r="O367" t="b">
        <v>0</v>
      </c>
      <c r="P367" t="s">
        <v>33</v>
      </c>
      <c r="Q367" s="5">
        <f t="shared" si="32"/>
        <v>7.3343749999999996</v>
      </c>
      <c r="R367" s="7">
        <f t="shared" si="33"/>
        <v>104.77678571428571</v>
      </c>
      <c r="S367" t="str">
        <f t="shared" si="34"/>
        <v>theater</v>
      </c>
      <c r="T367" t="str">
        <f t="shared" si="35"/>
        <v>plays</v>
      </c>
    </row>
    <row r="368" spans="1:20" hidden="1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s="11">
        <f t="shared" si="30"/>
        <v>40546.25</v>
      </c>
      <c r="M368" s="11">
        <f t="shared" si="31"/>
        <v>40547.25</v>
      </c>
      <c r="N368" t="b">
        <v>0</v>
      </c>
      <c r="O368" t="b">
        <v>1</v>
      </c>
      <c r="P368" t="s">
        <v>33</v>
      </c>
      <c r="Q368" s="5">
        <f t="shared" si="32"/>
        <v>5.9211111111111112</v>
      </c>
      <c r="R368" s="7">
        <f t="shared" si="33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s="11">
        <f t="shared" si="30"/>
        <v>41930.208333333336</v>
      </c>
      <c r="M369" s="11">
        <f t="shared" si="31"/>
        <v>41954.25</v>
      </c>
      <c r="N369" t="b">
        <v>0</v>
      </c>
      <c r="O369" t="b">
        <v>1</v>
      </c>
      <c r="P369" t="s">
        <v>33</v>
      </c>
      <c r="Q369" s="5">
        <f t="shared" si="32"/>
        <v>0.18888888888888888</v>
      </c>
      <c r="R369" s="7">
        <f t="shared" si="33"/>
        <v>24.933333333333334</v>
      </c>
      <c r="S369" t="str">
        <f t="shared" si="34"/>
        <v>theater</v>
      </c>
      <c r="T369" t="str">
        <f t="shared" si="35"/>
        <v>plays</v>
      </c>
    </row>
    <row r="370" spans="1:20" hidden="1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s="11">
        <f t="shared" si="30"/>
        <v>40464.208333333336</v>
      </c>
      <c r="M370" s="11">
        <f t="shared" si="31"/>
        <v>40487.208333333336</v>
      </c>
      <c r="N370" t="b">
        <v>0</v>
      </c>
      <c r="O370" t="b">
        <v>1</v>
      </c>
      <c r="P370" t="s">
        <v>42</v>
      </c>
      <c r="Q370" s="5">
        <f t="shared" si="32"/>
        <v>2.7680769230769231</v>
      </c>
      <c r="R370" s="7">
        <f t="shared" si="33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s="11">
        <f t="shared" si="30"/>
        <v>41308.25</v>
      </c>
      <c r="M371" s="11">
        <f t="shared" si="31"/>
        <v>41347.208333333336</v>
      </c>
      <c r="N371" t="b">
        <v>0</v>
      </c>
      <c r="O371" t="b">
        <v>1</v>
      </c>
      <c r="P371" t="s">
        <v>269</v>
      </c>
      <c r="Q371" s="5">
        <f t="shared" si="32"/>
        <v>2.730185185185185</v>
      </c>
      <c r="R371" s="7">
        <f t="shared" si="33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s="11">
        <f t="shared" si="30"/>
        <v>43570.208333333328</v>
      </c>
      <c r="M372" s="11">
        <f t="shared" si="31"/>
        <v>43576.208333333328</v>
      </c>
      <c r="N372" t="b">
        <v>0</v>
      </c>
      <c r="O372" t="b">
        <v>0</v>
      </c>
      <c r="P372" t="s">
        <v>33</v>
      </c>
      <c r="Q372" s="5">
        <f t="shared" si="32"/>
        <v>1.593633125556545</v>
      </c>
      <c r="R372" s="7">
        <f t="shared" si="33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s="11">
        <f t="shared" si="30"/>
        <v>42043.25</v>
      </c>
      <c r="M373" s="11">
        <f t="shared" si="31"/>
        <v>42094.208333333328</v>
      </c>
      <c r="N373" t="b">
        <v>0</v>
      </c>
      <c r="O373" t="b">
        <v>0</v>
      </c>
      <c r="P373" t="s">
        <v>33</v>
      </c>
      <c r="Q373" s="5">
        <f t="shared" si="32"/>
        <v>0.67869978858350954</v>
      </c>
      <c r="R373" s="7">
        <f t="shared" si="33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5" hidden="1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s="11">
        <f t="shared" si="30"/>
        <v>42012.25</v>
      </c>
      <c r="M374" s="11">
        <f t="shared" si="31"/>
        <v>42032.25</v>
      </c>
      <c r="N374" t="b">
        <v>0</v>
      </c>
      <c r="O374" t="b">
        <v>1</v>
      </c>
      <c r="P374" t="s">
        <v>42</v>
      </c>
      <c r="Q374" s="5">
        <f t="shared" si="32"/>
        <v>15.915555555555555</v>
      </c>
      <c r="R374" s="7">
        <f t="shared" si="33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s="11">
        <f t="shared" si="30"/>
        <v>42964.208333333328</v>
      </c>
      <c r="M375" s="11">
        <f t="shared" si="31"/>
        <v>42972.208333333328</v>
      </c>
      <c r="N375" t="b">
        <v>0</v>
      </c>
      <c r="O375" t="b">
        <v>0</v>
      </c>
      <c r="P375" t="s">
        <v>33</v>
      </c>
      <c r="Q375" s="5">
        <f t="shared" si="32"/>
        <v>7.3018222222222224</v>
      </c>
      <c r="R375" s="7">
        <f t="shared" si="33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s="11">
        <f t="shared" si="30"/>
        <v>43476.25</v>
      </c>
      <c r="M376" s="11">
        <f t="shared" si="31"/>
        <v>43481.25</v>
      </c>
      <c r="N376" t="b">
        <v>0</v>
      </c>
      <c r="O376" t="b">
        <v>1</v>
      </c>
      <c r="P376" t="s">
        <v>42</v>
      </c>
      <c r="Q376" s="5">
        <f t="shared" si="32"/>
        <v>0.13185782556750297</v>
      </c>
      <c r="R376" s="7">
        <f t="shared" si="33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s="11">
        <f t="shared" si="30"/>
        <v>42293.208333333328</v>
      </c>
      <c r="M377" s="11">
        <f t="shared" si="31"/>
        <v>42350.25</v>
      </c>
      <c r="N377" t="b">
        <v>0</v>
      </c>
      <c r="O377" t="b">
        <v>0</v>
      </c>
      <c r="P377" t="s">
        <v>60</v>
      </c>
      <c r="Q377" s="5">
        <f t="shared" si="32"/>
        <v>0.54777777777777781</v>
      </c>
      <c r="R377" s="7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hidden="1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s="11">
        <f t="shared" si="30"/>
        <v>41826.208333333336</v>
      </c>
      <c r="M378" s="11">
        <f t="shared" si="31"/>
        <v>41832.208333333336</v>
      </c>
      <c r="N378" t="b">
        <v>0</v>
      </c>
      <c r="O378" t="b">
        <v>0</v>
      </c>
      <c r="P378" t="s">
        <v>23</v>
      </c>
      <c r="Q378" s="5">
        <f t="shared" si="32"/>
        <v>3.6102941176470589</v>
      </c>
      <c r="R378" s="7">
        <f t="shared" si="33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s="11">
        <f t="shared" si="30"/>
        <v>43760.208333333328</v>
      </c>
      <c r="M379" s="11">
        <f t="shared" si="31"/>
        <v>43774.25</v>
      </c>
      <c r="N379" t="b">
        <v>0</v>
      </c>
      <c r="O379" t="b">
        <v>0</v>
      </c>
      <c r="P379" t="s">
        <v>33</v>
      </c>
      <c r="Q379" s="5">
        <f t="shared" si="32"/>
        <v>0.10257545271629778</v>
      </c>
      <c r="R379" s="7">
        <f t="shared" si="33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s="11">
        <f t="shared" si="30"/>
        <v>43241.208333333328</v>
      </c>
      <c r="M380" s="11">
        <f t="shared" si="31"/>
        <v>43279.208333333328</v>
      </c>
      <c r="N380" t="b">
        <v>0</v>
      </c>
      <c r="O380" t="b">
        <v>0</v>
      </c>
      <c r="P380" t="s">
        <v>42</v>
      </c>
      <c r="Q380" s="5">
        <f t="shared" si="32"/>
        <v>0.13962962962962963</v>
      </c>
      <c r="R380" s="7">
        <f t="shared" si="33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s="11">
        <f t="shared" si="30"/>
        <v>40843.208333333336</v>
      </c>
      <c r="M381" s="11">
        <f t="shared" si="31"/>
        <v>40857.25</v>
      </c>
      <c r="N381" t="b">
        <v>0</v>
      </c>
      <c r="O381" t="b">
        <v>0</v>
      </c>
      <c r="P381" t="s">
        <v>33</v>
      </c>
      <c r="Q381" s="5">
        <f t="shared" si="32"/>
        <v>0.40444444444444444</v>
      </c>
      <c r="R381" s="7">
        <f t="shared" si="33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5" hidden="1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s="11">
        <f t="shared" si="30"/>
        <v>41448.208333333336</v>
      </c>
      <c r="M382" s="11">
        <f t="shared" si="31"/>
        <v>41453.208333333336</v>
      </c>
      <c r="N382" t="b">
        <v>0</v>
      </c>
      <c r="O382" t="b">
        <v>0</v>
      </c>
      <c r="P382" t="s">
        <v>33</v>
      </c>
      <c r="Q382" s="5">
        <f t="shared" si="32"/>
        <v>1.6032</v>
      </c>
      <c r="R382" s="7">
        <f t="shared" si="33"/>
        <v>47.714285714285715</v>
      </c>
      <c r="S382" t="str">
        <f t="shared" si="34"/>
        <v>theater</v>
      </c>
      <c r="T382" t="str">
        <f t="shared" si="35"/>
        <v>plays</v>
      </c>
    </row>
    <row r="383" spans="1:20" hidden="1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s="11">
        <f t="shared" si="30"/>
        <v>42163.208333333328</v>
      </c>
      <c r="M383" s="11">
        <f t="shared" si="31"/>
        <v>42209.208333333328</v>
      </c>
      <c r="N383" t="b">
        <v>0</v>
      </c>
      <c r="O383" t="b">
        <v>0</v>
      </c>
      <c r="P383" t="s">
        <v>33</v>
      </c>
      <c r="Q383" s="5">
        <f t="shared" si="32"/>
        <v>1.8394339622641509</v>
      </c>
      <c r="R383" s="7">
        <f t="shared" si="33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s="11">
        <f t="shared" si="30"/>
        <v>43024.208333333328</v>
      </c>
      <c r="M384" s="11">
        <f t="shared" si="31"/>
        <v>43043.208333333328</v>
      </c>
      <c r="N384" t="b">
        <v>0</v>
      </c>
      <c r="O384" t="b">
        <v>0</v>
      </c>
      <c r="P384" t="s">
        <v>122</v>
      </c>
      <c r="Q384" s="5">
        <f t="shared" si="32"/>
        <v>0.63769230769230767</v>
      </c>
      <c r="R384" s="7">
        <f t="shared" si="33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s="11">
        <f t="shared" si="30"/>
        <v>43509.25</v>
      </c>
      <c r="M385" s="11">
        <f t="shared" si="31"/>
        <v>43515.25</v>
      </c>
      <c r="N385" t="b">
        <v>0</v>
      </c>
      <c r="O385" t="b">
        <v>1</v>
      </c>
      <c r="P385" t="s">
        <v>17</v>
      </c>
      <c r="Q385" s="5">
        <f t="shared" si="32"/>
        <v>2.2538095238095237</v>
      </c>
      <c r="R385" s="7">
        <f t="shared" si="33"/>
        <v>75.126984126984127</v>
      </c>
      <c r="S385" t="str">
        <f t="shared" si="34"/>
        <v>food</v>
      </c>
      <c r="T385" t="str">
        <f t="shared" si="35"/>
        <v>food trucks</v>
      </c>
    </row>
    <row r="386" spans="1:20" hidden="1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s="11">
        <f t="shared" si="30"/>
        <v>42776.25</v>
      </c>
      <c r="M386" s="11">
        <f t="shared" si="31"/>
        <v>42803.25</v>
      </c>
      <c r="N386" t="b">
        <v>1</v>
      </c>
      <c r="O386" t="b">
        <v>1</v>
      </c>
      <c r="P386" t="s">
        <v>42</v>
      </c>
      <c r="Q386" s="5">
        <f t="shared" si="32"/>
        <v>1.7200961538461539</v>
      </c>
      <c r="R386" s="7">
        <f t="shared" si="33"/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5" hidden="1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s="11">
        <f t="shared" ref="L387:L450" si="36">(((J387/60)/60)/24)+DATE(1970,1,1)</f>
        <v>43553.208333333328</v>
      </c>
      <c r="M387" s="11">
        <f t="shared" ref="M387:M450" si="37">(((K387/60)/60)/24)+DATE(1970,1,1)</f>
        <v>43585.208333333328</v>
      </c>
      <c r="N387" t="b">
        <v>0</v>
      </c>
      <c r="O387" t="b">
        <v>0</v>
      </c>
      <c r="P387" t="s">
        <v>68</v>
      </c>
      <c r="Q387" s="5">
        <f t="shared" ref="Q387:Q450" si="38">E387/D387</f>
        <v>1.4616709511568124</v>
      </c>
      <c r="R387" s="7">
        <f t="shared" ref="R387:R450" si="39">E387/G387</f>
        <v>50.007915567282325</v>
      </c>
      <c r="S387" t="str">
        <f t="shared" ref="S387:S450" si="40">LEFT(P387, SEARCH("/",P387,1)-1)</f>
        <v>publishing</v>
      </c>
      <c r="T387" t="str">
        <f t="shared" ref="T387:U450" si="41">RIGHT(P387, LEN(P387) -FIND("/",P387))</f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s="11">
        <f t="shared" si="36"/>
        <v>40355.208333333336</v>
      </c>
      <c r="M388" s="11">
        <f t="shared" si="37"/>
        <v>40367.208333333336</v>
      </c>
      <c r="N388" t="b">
        <v>0</v>
      </c>
      <c r="O388" t="b">
        <v>0</v>
      </c>
      <c r="P388" t="s">
        <v>33</v>
      </c>
      <c r="Q388" s="5">
        <f t="shared" si="38"/>
        <v>0.76423616236162362</v>
      </c>
      <c r="R388" s="7">
        <f t="shared" si="39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s="11">
        <f t="shared" si="36"/>
        <v>41072.208333333336</v>
      </c>
      <c r="M389" s="11">
        <f t="shared" si="37"/>
        <v>41077.208333333336</v>
      </c>
      <c r="N389" t="b">
        <v>0</v>
      </c>
      <c r="O389" t="b">
        <v>0</v>
      </c>
      <c r="P389" t="s">
        <v>65</v>
      </c>
      <c r="Q389" s="5">
        <f t="shared" si="38"/>
        <v>0.39261467889908258</v>
      </c>
      <c r="R389" s="7">
        <f t="shared" si="39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hidden="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s="11">
        <f t="shared" si="36"/>
        <v>40912.25</v>
      </c>
      <c r="M390" s="11">
        <f t="shared" si="37"/>
        <v>40914.25</v>
      </c>
      <c r="N390" t="b">
        <v>0</v>
      </c>
      <c r="O390" t="b">
        <v>0</v>
      </c>
      <c r="P390" t="s">
        <v>60</v>
      </c>
      <c r="Q390" s="5">
        <f t="shared" si="38"/>
        <v>0.11270034843205574</v>
      </c>
      <c r="R390" s="7">
        <f t="shared" si="39"/>
        <v>89.227586206896547</v>
      </c>
      <c r="S390" t="str">
        <f t="shared" si="40"/>
        <v>music</v>
      </c>
      <c r="T390" t="str">
        <f t="shared" si="41"/>
        <v>indie rock</v>
      </c>
    </row>
    <row r="391" spans="1:20" hidden="1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s="11">
        <f t="shared" si="36"/>
        <v>40479.208333333336</v>
      </c>
      <c r="M391" s="11">
        <f t="shared" si="37"/>
        <v>40506.25</v>
      </c>
      <c r="N391" t="b">
        <v>0</v>
      </c>
      <c r="O391" t="b">
        <v>0</v>
      </c>
      <c r="P391" t="s">
        <v>33</v>
      </c>
      <c r="Q391" s="5">
        <f t="shared" si="38"/>
        <v>1.2211084337349398</v>
      </c>
      <c r="R391" s="7">
        <f t="shared" si="39"/>
        <v>87.979166666666671</v>
      </c>
      <c r="S391" t="str">
        <f t="shared" si="40"/>
        <v>theater</v>
      </c>
      <c r="T391" t="str">
        <f t="shared" si="41"/>
        <v>plays</v>
      </c>
    </row>
    <row r="392" spans="1:20" hidden="1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s="11">
        <f t="shared" si="36"/>
        <v>41530.208333333336</v>
      </c>
      <c r="M392" s="11">
        <f t="shared" si="37"/>
        <v>41545.208333333336</v>
      </c>
      <c r="N392" t="b">
        <v>0</v>
      </c>
      <c r="O392" t="b">
        <v>0</v>
      </c>
      <c r="P392" t="s">
        <v>122</v>
      </c>
      <c r="Q392" s="5">
        <f t="shared" si="38"/>
        <v>1.8654166666666667</v>
      </c>
      <c r="R392" s="7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s="11">
        <f t="shared" si="36"/>
        <v>41653.25</v>
      </c>
      <c r="M393" s="11">
        <f t="shared" si="37"/>
        <v>41655.25</v>
      </c>
      <c r="N393" t="b">
        <v>0</v>
      </c>
      <c r="O393" t="b">
        <v>0</v>
      </c>
      <c r="P393" t="s">
        <v>68</v>
      </c>
      <c r="Q393" s="5">
        <f t="shared" si="38"/>
        <v>7.27317880794702E-2</v>
      </c>
      <c r="R393" s="7">
        <f t="shared" si="39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s="11">
        <f t="shared" si="36"/>
        <v>40549.25</v>
      </c>
      <c r="M394" s="11">
        <f t="shared" si="37"/>
        <v>40551.25</v>
      </c>
      <c r="N394" t="b">
        <v>0</v>
      </c>
      <c r="O394" t="b">
        <v>0</v>
      </c>
      <c r="P394" t="s">
        <v>65</v>
      </c>
      <c r="Q394" s="5">
        <f t="shared" si="38"/>
        <v>0.65642371234207963</v>
      </c>
      <c r="R394" s="7">
        <f t="shared" si="39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hidden="1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36"/>
        <v>42933.208333333328</v>
      </c>
      <c r="M395" s="11">
        <f t="shared" si="37"/>
        <v>42934.208333333328</v>
      </c>
      <c r="N395" t="b">
        <v>0</v>
      </c>
      <c r="O395" t="b">
        <v>0</v>
      </c>
      <c r="P395" t="s">
        <v>159</v>
      </c>
      <c r="Q395" s="5">
        <f t="shared" si="38"/>
        <v>2.2896178343949045</v>
      </c>
      <c r="R395" s="7">
        <f t="shared" si="39"/>
        <v>47.004903563255965</v>
      </c>
      <c r="S395" t="str">
        <f t="shared" si="40"/>
        <v>music</v>
      </c>
      <c r="T395" t="str">
        <f t="shared" si="41"/>
        <v>jazz</v>
      </c>
    </row>
    <row r="396" spans="1:20" hidden="1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s="11">
        <f t="shared" si="36"/>
        <v>41484.208333333336</v>
      </c>
      <c r="M396" s="11">
        <f t="shared" si="37"/>
        <v>41494.208333333336</v>
      </c>
      <c r="N396" t="b">
        <v>0</v>
      </c>
      <c r="O396" t="b">
        <v>1</v>
      </c>
      <c r="P396" t="s">
        <v>42</v>
      </c>
      <c r="Q396" s="5">
        <f t="shared" si="38"/>
        <v>4.6937499999999996</v>
      </c>
      <c r="R396" s="7">
        <f t="shared" si="39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5" hidden="1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s="11">
        <f t="shared" si="36"/>
        <v>40885.25</v>
      </c>
      <c r="M397" s="11">
        <f t="shared" si="37"/>
        <v>40886.25</v>
      </c>
      <c r="N397" t="b">
        <v>1</v>
      </c>
      <c r="O397" t="b">
        <v>0</v>
      </c>
      <c r="P397" t="s">
        <v>33</v>
      </c>
      <c r="Q397" s="5">
        <f t="shared" si="38"/>
        <v>1.3011267605633803</v>
      </c>
      <c r="R397" s="7">
        <f t="shared" si="39"/>
        <v>41.990909090909092</v>
      </c>
      <c r="S397" t="str">
        <f t="shared" si="40"/>
        <v>theater</v>
      </c>
      <c r="T397" t="str">
        <f t="shared" si="41"/>
        <v>plays</v>
      </c>
    </row>
    <row r="398" spans="1:20" hidden="1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s="11">
        <f t="shared" si="36"/>
        <v>43378.208333333328</v>
      </c>
      <c r="M398" s="11">
        <f t="shared" si="37"/>
        <v>43386.208333333328</v>
      </c>
      <c r="N398" t="b">
        <v>0</v>
      </c>
      <c r="O398" t="b">
        <v>0</v>
      </c>
      <c r="P398" t="s">
        <v>53</v>
      </c>
      <c r="Q398" s="5">
        <f t="shared" si="38"/>
        <v>1.6705422993492407</v>
      </c>
      <c r="R398" s="7">
        <f t="shared" si="39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s="11">
        <f t="shared" si="36"/>
        <v>41417.208333333336</v>
      </c>
      <c r="M399" s="11">
        <f t="shared" si="37"/>
        <v>41423.208333333336</v>
      </c>
      <c r="N399" t="b">
        <v>0</v>
      </c>
      <c r="O399" t="b">
        <v>0</v>
      </c>
      <c r="P399" t="s">
        <v>23</v>
      </c>
      <c r="Q399" s="5">
        <f t="shared" si="38"/>
        <v>1.738641975308642</v>
      </c>
      <c r="R399" s="7">
        <f t="shared" si="39"/>
        <v>31.019823788546255</v>
      </c>
      <c r="S399" t="str">
        <f t="shared" si="40"/>
        <v>music</v>
      </c>
      <c r="T399" t="str">
        <f t="shared" si="41"/>
        <v>rock</v>
      </c>
    </row>
    <row r="400" spans="1:20" hidden="1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s="11">
        <f t="shared" si="36"/>
        <v>43228.208333333328</v>
      </c>
      <c r="M400" s="11">
        <f t="shared" si="37"/>
        <v>43230.208333333328</v>
      </c>
      <c r="N400" t="b">
        <v>0</v>
      </c>
      <c r="O400" t="b">
        <v>1</v>
      </c>
      <c r="P400" t="s">
        <v>71</v>
      </c>
      <c r="Q400" s="5">
        <f t="shared" si="38"/>
        <v>7.1776470588235295</v>
      </c>
      <c r="R400" s="7">
        <f t="shared" si="39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s="11">
        <f t="shared" si="36"/>
        <v>40576.25</v>
      </c>
      <c r="M401" s="11">
        <f t="shared" si="37"/>
        <v>40583.25</v>
      </c>
      <c r="N401" t="b">
        <v>0</v>
      </c>
      <c r="O401" t="b">
        <v>0</v>
      </c>
      <c r="P401" t="s">
        <v>60</v>
      </c>
      <c r="Q401" s="5">
        <f t="shared" si="38"/>
        <v>0.63850976361767731</v>
      </c>
      <c r="R401" s="7">
        <f t="shared" si="39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s="11">
        <f t="shared" si="36"/>
        <v>41502.208333333336</v>
      </c>
      <c r="M402" s="11">
        <f t="shared" si="37"/>
        <v>41524.208333333336</v>
      </c>
      <c r="N402" t="b">
        <v>0</v>
      </c>
      <c r="O402" t="b">
        <v>1</v>
      </c>
      <c r="P402" t="s">
        <v>122</v>
      </c>
      <c r="Q402" s="5">
        <f t="shared" si="38"/>
        <v>0.02</v>
      </c>
      <c r="R402" s="7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s="11">
        <f t="shared" si="36"/>
        <v>43765.208333333328</v>
      </c>
      <c r="M403" s="11">
        <f t="shared" si="37"/>
        <v>43765.208333333328</v>
      </c>
      <c r="N403" t="b">
        <v>0</v>
      </c>
      <c r="O403" t="b">
        <v>0</v>
      </c>
      <c r="P403" t="s">
        <v>33</v>
      </c>
      <c r="Q403" s="5">
        <f t="shared" si="38"/>
        <v>15.302222222222222</v>
      </c>
      <c r="R403" s="7">
        <f t="shared" si="39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s="11">
        <f t="shared" si="36"/>
        <v>40914.25</v>
      </c>
      <c r="M404" s="11">
        <f t="shared" si="37"/>
        <v>40961.25</v>
      </c>
      <c r="N404" t="b">
        <v>0</v>
      </c>
      <c r="O404" t="b">
        <v>1</v>
      </c>
      <c r="P404" t="s">
        <v>100</v>
      </c>
      <c r="Q404" s="5">
        <f t="shared" si="38"/>
        <v>0.40356164383561643</v>
      </c>
      <c r="R404" s="7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36"/>
        <v>40310.208333333336</v>
      </c>
      <c r="M405" s="11">
        <f t="shared" si="37"/>
        <v>40346.208333333336</v>
      </c>
      <c r="N405" t="b">
        <v>0</v>
      </c>
      <c r="O405" t="b">
        <v>1</v>
      </c>
      <c r="P405" t="s">
        <v>33</v>
      </c>
      <c r="Q405" s="5">
        <f t="shared" si="38"/>
        <v>0.86220633299284988</v>
      </c>
      <c r="R405" s="7">
        <f t="shared" si="39"/>
        <v>55.99336650082919</v>
      </c>
      <c r="S405" t="str">
        <f t="shared" si="40"/>
        <v>theater</v>
      </c>
      <c r="T405" t="str">
        <f t="shared" si="41"/>
        <v>plays</v>
      </c>
    </row>
    <row r="406" spans="1:20" hidden="1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s="11">
        <f t="shared" si="36"/>
        <v>43053.25</v>
      </c>
      <c r="M406" s="11">
        <f t="shared" si="37"/>
        <v>43056.25</v>
      </c>
      <c r="N406" t="b">
        <v>0</v>
      </c>
      <c r="O406" t="b">
        <v>0</v>
      </c>
      <c r="P406" t="s">
        <v>33</v>
      </c>
      <c r="Q406" s="5">
        <f t="shared" si="38"/>
        <v>3.1558486707566464</v>
      </c>
      <c r="R406" s="7">
        <f t="shared" si="39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s="11">
        <f t="shared" si="36"/>
        <v>43255.208333333328</v>
      </c>
      <c r="M407" s="11">
        <f t="shared" si="37"/>
        <v>43305.208333333328</v>
      </c>
      <c r="N407" t="b">
        <v>0</v>
      </c>
      <c r="O407" t="b">
        <v>0</v>
      </c>
      <c r="P407" t="s">
        <v>33</v>
      </c>
      <c r="Q407" s="5">
        <f t="shared" si="38"/>
        <v>0.89618243243243245</v>
      </c>
      <c r="R407" s="7">
        <f t="shared" si="39"/>
        <v>60.981609195402299</v>
      </c>
      <c r="S407" t="str">
        <f t="shared" si="40"/>
        <v>theater</v>
      </c>
      <c r="T407" t="str">
        <f t="shared" si="41"/>
        <v>plays</v>
      </c>
    </row>
    <row r="408" spans="1:20" hidden="1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s="11">
        <f t="shared" si="36"/>
        <v>41304.25</v>
      </c>
      <c r="M408" s="11">
        <f t="shared" si="37"/>
        <v>41316.25</v>
      </c>
      <c r="N408" t="b">
        <v>1</v>
      </c>
      <c r="O408" t="b">
        <v>0</v>
      </c>
      <c r="P408" t="s">
        <v>42</v>
      </c>
      <c r="Q408" s="5">
        <f t="shared" si="38"/>
        <v>1.8214503816793892</v>
      </c>
      <c r="R408" s="7">
        <f t="shared" si="39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s="11">
        <f t="shared" si="36"/>
        <v>43751.208333333328</v>
      </c>
      <c r="M409" s="11">
        <f t="shared" si="37"/>
        <v>43758.208333333328</v>
      </c>
      <c r="N409" t="b">
        <v>0</v>
      </c>
      <c r="O409" t="b">
        <v>0</v>
      </c>
      <c r="P409" t="s">
        <v>33</v>
      </c>
      <c r="Q409" s="5">
        <f t="shared" si="38"/>
        <v>3.5588235294117645</v>
      </c>
      <c r="R409" s="7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hidden="1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36"/>
        <v>42541.208333333328</v>
      </c>
      <c r="M410" s="11">
        <f t="shared" si="37"/>
        <v>42561.208333333328</v>
      </c>
      <c r="N410" t="b">
        <v>0</v>
      </c>
      <c r="O410" t="b">
        <v>0</v>
      </c>
      <c r="P410" t="s">
        <v>42</v>
      </c>
      <c r="Q410" s="5">
        <f t="shared" si="38"/>
        <v>1.3183695652173912</v>
      </c>
      <c r="R410" s="7">
        <f t="shared" si="39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s="11">
        <f t="shared" si="36"/>
        <v>42843.208333333328</v>
      </c>
      <c r="M411" s="11">
        <f t="shared" si="37"/>
        <v>42847.208333333328</v>
      </c>
      <c r="N411" t="b">
        <v>0</v>
      </c>
      <c r="O411" t="b">
        <v>0</v>
      </c>
      <c r="P411" t="s">
        <v>23</v>
      </c>
      <c r="Q411" s="5">
        <f t="shared" si="38"/>
        <v>0.46315634218289087</v>
      </c>
      <c r="R411" s="7">
        <f t="shared" si="39"/>
        <v>87.960784313725483</v>
      </c>
      <c r="S411" t="str">
        <f t="shared" si="40"/>
        <v>music</v>
      </c>
      <c r="T411" t="str">
        <f t="shared" si="41"/>
        <v>rock</v>
      </c>
    </row>
    <row r="412" spans="1:20" hidden="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s="11">
        <f t="shared" si="36"/>
        <v>42122.208333333328</v>
      </c>
      <c r="M412" s="11">
        <f t="shared" si="37"/>
        <v>42122.208333333328</v>
      </c>
      <c r="N412" t="b">
        <v>0</v>
      </c>
      <c r="O412" t="b">
        <v>0</v>
      </c>
      <c r="P412" t="s">
        <v>292</v>
      </c>
      <c r="Q412" s="5">
        <f t="shared" si="38"/>
        <v>0.36132726089785294</v>
      </c>
      <c r="R412" s="7">
        <f t="shared" si="39"/>
        <v>49.987398739873989</v>
      </c>
      <c r="S412" t="str">
        <f t="shared" si="40"/>
        <v>games</v>
      </c>
      <c r="T412" t="str">
        <f t="shared" si="41"/>
        <v>mobile games</v>
      </c>
    </row>
    <row r="413" spans="1:20" hidden="1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s="11">
        <f t="shared" si="36"/>
        <v>42884.208333333328</v>
      </c>
      <c r="M413" s="11">
        <f t="shared" si="37"/>
        <v>42886.208333333328</v>
      </c>
      <c r="N413" t="b">
        <v>0</v>
      </c>
      <c r="O413" t="b">
        <v>0</v>
      </c>
      <c r="P413" t="s">
        <v>33</v>
      </c>
      <c r="Q413" s="5">
        <f t="shared" si="38"/>
        <v>1.0462820512820512</v>
      </c>
      <c r="R413" s="7">
        <f t="shared" si="39"/>
        <v>99.524390243902445</v>
      </c>
      <c r="S413" t="str">
        <f t="shared" si="40"/>
        <v>theater</v>
      </c>
      <c r="T413" t="str">
        <f t="shared" si="41"/>
        <v>plays</v>
      </c>
    </row>
    <row r="414" spans="1:20" hidden="1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s="11">
        <f t="shared" si="36"/>
        <v>41642.25</v>
      </c>
      <c r="M414" s="11">
        <f t="shared" si="37"/>
        <v>41652.25</v>
      </c>
      <c r="N414" t="b">
        <v>0</v>
      </c>
      <c r="O414" t="b">
        <v>0</v>
      </c>
      <c r="P414" t="s">
        <v>119</v>
      </c>
      <c r="Q414" s="5">
        <f t="shared" si="38"/>
        <v>6.6885714285714286</v>
      </c>
      <c r="R414" s="7">
        <f t="shared" si="39"/>
        <v>104.82089552238806</v>
      </c>
      <c r="S414" t="str">
        <f t="shared" si="40"/>
        <v>publishing</v>
      </c>
      <c r="T414" t="str">
        <f t="shared" si="41"/>
        <v>fiction</v>
      </c>
    </row>
    <row r="415" spans="1:20" hidden="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s="11">
        <f t="shared" si="36"/>
        <v>43431.25</v>
      </c>
      <c r="M415" s="11">
        <f t="shared" si="37"/>
        <v>43458.25</v>
      </c>
      <c r="N415" t="b">
        <v>0</v>
      </c>
      <c r="O415" t="b">
        <v>0</v>
      </c>
      <c r="P415" t="s">
        <v>71</v>
      </c>
      <c r="Q415" s="5">
        <f t="shared" si="38"/>
        <v>0.62072823218997364</v>
      </c>
      <c r="R415" s="7">
        <f t="shared" si="39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s="11">
        <f t="shared" si="36"/>
        <v>40288.208333333336</v>
      </c>
      <c r="M416" s="11">
        <f t="shared" si="37"/>
        <v>40296.208333333336</v>
      </c>
      <c r="N416" t="b">
        <v>0</v>
      </c>
      <c r="O416" t="b">
        <v>1</v>
      </c>
      <c r="P416" t="s">
        <v>17</v>
      </c>
      <c r="Q416" s="5">
        <f t="shared" si="38"/>
        <v>0.84699787460148779</v>
      </c>
      <c r="R416" s="7">
        <f t="shared" si="39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s="11">
        <f t="shared" si="36"/>
        <v>40921.25</v>
      </c>
      <c r="M417" s="11">
        <f t="shared" si="37"/>
        <v>40938.25</v>
      </c>
      <c r="N417" t="b">
        <v>0</v>
      </c>
      <c r="O417" t="b">
        <v>0</v>
      </c>
      <c r="P417" t="s">
        <v>33</v>
      </c>
      <c r="Q417" s="5">
        <f t="shared" si="38"/>
        <v>0.11059030837004405</v>
      </c>
      <c r="R417" s="7">
        <f t="shared" si="39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s="11">
        <f t="shared" si="36"/>
        <v>40560.25</v>
      </c>
      <c r="M418" s="11">
        <f t="shared" si="37"/>
        <v>40569.25</v>
      </c>
      <c r="N418" t="b">
        <v>0</v>
      </c>
      <c r="O418" t="b">
        <v>1</v>
      </c>
      <c r="P418" t="s">
        <v>42</v>
      </c>
      <c r="Q418" s="5">
        <f t="shared" si="38"/>
        <v>0.43838781575037145</v>
      </c>
      <c r="R418" s="7">
        <f t="shared" si="39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s="11">
        <f t="shared" si="36"/>
        <v>43407.208333333328</v>
      </c>
      <c r="M419" s="11">
        <f t="shared" si="37"/>
        <v>43431.25</v>
      </c>
      <c r="N419" t="b">
        <v>0</v>
      </c>
      <c r="O419" t="b">
        <v>0</v>
      </c>
      <c r="P419" t="s">
        <v>33</v>
      </c>
      <c r="Q419" s="5">
        <f t="shared" si="38"/>
        <v>0.55470588235294116</v>
      </c>
      <c r="R419" s="7">
        <f t="shared" si="39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36"/>
        <v>41035.208333333336</v>
      </c>
      <c r="M420" s="11">
        <f t="shared" si="37"/>
        <v>41036.208333333336</v>
      </c>
      <c r="N420" t="b">
        <v>0</v>
      </c>
      <c r="O420" t="b">
        <v>0</v>
      </c>
      <c r="P420" t="s">
        <v>42</v>
      </c>
      <c r="Q420" s="5">
        <f t="shared" si="38"/>
        <v>0.57399511301160655</v>
      </c>
      <c r="R420" s="7">
        <f t="shared" si="39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s="11">
        <f t="shared" si="36"/>
        <v>40899.25</v>
      </c>
      <c r="M421" s="11">
        <f t="shared" si="37"/>
        <v>40905.25</v>
      </c>
      <c r="N421" t="b">
        <v>0</v>
      </c>
      <c r="O421" t="b">
        <v>0</v>
      </c>
      <c r="P421" t="s">
        <v>28</v>
      </c>
      <c r="Q421" s="5">
        <f t="shared" si="38"/>
        <v>1.2343497363796134</v>
      </c>
      <c r="R421" s="7">
        <f t="shared" si="39"/>
        <v>26.997693638285604</v>
      </c>
      <c r="S421" t="str">
        <f t="shared" si="40"/>
        <v>technology</v>
      </c>
      <c r="T421" t="str">
        <f t="shared" si="41"/>
        <v>web</v>
      </c>
    </row>
    <row r="422" spans="1:20" hidden="1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s="11">
        <f t="shared" si="36"/>
        <v>42911.208333333328</v>
      </c>
      <c r="M422" s="11">
        <f t="shared" si="37"/>
        <v>42925.208333333328</v>
      </c>
      <c r="N422" t="b">
        <v>0</v>
      </c>
      <c r="O422" t="b">
        <v>0</v>
      </c>
      <c r="P422" t="s">
        <v>33</v>
      </c>
      <c r="Q422" s="5">
        <f t="shared" si="38"/>
        <v>1.2846</v>
      </c>
      <c r="R422" s="7">
        <f t="shared" si="39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s="11">
        <f t="shared" si="36"/>
        <v>42915.208333333328</v>
      </c>
      <c r="M423" s="11">
        <f t="shared" si="37"/>
        <v>42945.208333333328</v>
      </c>
      <c r="N423" t="b">
        <v>0</v>
      </c>
      <c r="O423" t="b">
        <v>1</v>
      </c>
      <c r="P423" t="s">
        <v>65</v>
      </c>
      <c r="Q423" s="5">
        <f t="shared" si="38"/>
        <v>0.63989361702127656</v>
      </c>
      <c r="R423" s="7">
        <f t="shared" si="39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5" hidden="1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s="11">
        <f t="shared" si="36"/>
        <v>40285.208333333336</v>
      </c>
      <c r="M424" s="11">
        <f t="shared" si="37"/>
        <v>40305.208333333336</v>
      </c>
      <c r="N424" t="b">
        <v>0</v>
      </c>
      <c r="O424" t="b">
        <v>1</v>
      </c>
      <c r="P424" t="s">
        <v>33</v>
      </c>
      <c r="Q424" s="5">
        <f t="shared" si="38"/>
        <v>1.2729885057471264</v>
      </c>
      <c r="R424" s="7">
        <f t="shared" si="39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s="11">
        <f t="shared" si="36"/>
        <v>40808.208333333336</v>
      </c>
      <c r="M425" s="11">
        <f t="shared" si="37"/>
        <v>40810.208333333336</v>
      </c>
      <c r="N425" t="b">
        <v>0</v>
      </c>
      <c r="O425" t="b">
        <v>1</v>
      </c>
      <c r="P425" t="s">
        <v>17</v>
      </c>
      <c r="Q425" s="5">
        <f t="shared" si="38"/>
        <v>0.10638024357239513</v>
      </c>
      <c r="R425" s="7">
        <f t="shared" si="39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s="11">
        <f t="shared" si="36"/>
        <v>43208.208333333328</v>
      </c>
      <c r="M426" s="11">
        <f t="shared" si="37"/>
        <v>43214.208333333328</v>
      </c>
      <c r="N426" t="b">
        <v>0</v>
      </c>
      <c r="O426" t="b">
        <v>0</v>
      </c>
      <c r="P426" t="s">
        <v>60</v>
      </c>
      <c r="Q426" s="5">
        <f t="shared" si="38"/>
        <v>0.40470588235294119</v>
      </c>
      <c r="R426" s="7">
        <f t="shared" si="39"/>
        <v>24.867469879518072</v>
      </c>
      <c r="S426" t="str">
        <f t="shared" si="40"/>
        <v>music</v>
      </c>
      <c r="T426" t="str">
        <f t="shared" si="41"/>
        <v>indie rock</v>
      </c>
    </row>
    <row r="427" spans="1:20" hidden="1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s="11">
        <f t="shared" si="36"/>
        <v>42213.208333333328</v>
      </c>
      <c r="M427" s="11">
        <f t="shared" si="37"/>
        <v>42219.208333333328</v>
      </c>
      <c r="N427" t="b">
        <v>0</v>
      </c>
      <c r="O427" t="b">
        <v>0</v>
      </c>
      <c r="P427" t="s">
        <v>122</v>
      </c>
      <c r="Q427" s="5">
        <f t="shared" si="38"/>
        <v>2.8766666666666665</v>
      </c>
      <c r="R427" s="7">
        <f t="shared" si="39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s="11">
        <f t="shared" si="36"/>
        <v>41332.25</v>
      </c>
      <c r="M428" s="11">
        <f t="shared" si="37"/>
        <v>41339.25</v>
      </c>
      <c r="N428" t="b">
        <v>0</v>
      </c>
      <c r="O428" t="b">
        <v>0</v>
      </c>
      <c r="P428" t="s">
        <v>33</v>
      </c>
      <c r="Q428" s="5">
        <f t="shared" si="38"/>
        <v>5.7294444444444448</v>
      </c>
      <c r="R428" s="7">
        <f t="shared" si="39"/>
        <v>47.091324200913242</v>
      </c>
      <c r="S428" t="str">
        <f t="shared" si="40"/>
        <v>theater</v>
      </c>
      <c r="T428" t="str">
        <f t="shared" si="41"/>
        <v>plays</v>
      </c>
    </row>
    <row r="429" spans="1:20" hidden="1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s="11">
        <f t="shared" si="36"/>
        <v>41895.208333333336</v>
      </c>
      <c r="M429" s="11">
        <f t="shared" si="37"/>
        <v>41927.208333333336</v>
      </c>
      <c r="N429" t="b">
        <v>0</v>
      </c>
      <c r="O429" t="b">
        <v>1</v>
      </c>
      <c r="P429" t="s">
        <v>33</v>
      </c>
      <c r="Q429" s="5">
        <f t="shared" si="38"/>
        <v>1.1290429799426933</v>
      </c>
      <c r="R429" s="7">
        <f t="shared" si="39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s="11">
        <f t="shared" si="36"/>
        <v>40585.25</v>
      </c>
      <c r="M430" s="11">
        <f t="shared" si="37"/>
        <v>40592.25</v>
      </c>
      <c r="N430" t="b">
        <v>0</v>
      </c>
      <c r="O430" t="b">
        <v>0</v>
      </c>
      <c r="P430" t="s">
        <v>71</v>
      </c>
      <c r="Q430" s="5">
        <f t="shared" si="38"/>
        <v>0.46387573964497042</v>
      </c>
      <c r="R430" s="7">
        <f t="shared" si="39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s="11">
        <f t="shared" si="36"/>
        <v>41680.25</v>
      </c>
      <c r="M431" s="11">
        <f t="shared" si="37"/>
        <v>41708.208333333336</v>
      </c>
      <c r="N431" t="b">
        <v>0</v>
      </c>
      <c r="O431" t="b">
        <v>1</v>
      </c>
      <c r="P431" t="s">
        <v>122</v>
      </c>
      <c r="Q431" s="5">
        <f t="shared" si="38"/>
        <v>0.90675916230366493</v>
      </c>
      <c r="R431" s="7">
        <f t="shared" si="39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s="11">
        <f t="shared" si="36"/>
        <v>43737.208333333328</v>
      </c>
      <c r="M432" s="11">
        <f t="shared" si="37"/>
        <v>43771.208333333328</v>
      </c>
      <c r="N432" t="b">
        <v>0</v>
      </c>
      <c r="O432" t="b">
        <v>0</v>
      </c>
      <c r="P432" t="s">
        <v>33</v>
      </c>
      <c r="Q432" s="5">
        <f t="shared" si="38"/>
        <v>0.67740740740740746</v>
      </c>
      <c r="R432" s="7">
        <f t="shared" si="39"/>
        <v>65.321428571428569</v>
      </c>
      <c r="S432" t="str">
        <f t="shared" si="40"/>
        <v>theater</v>
      </c>
      <c r="T432" t="str">
        <f t="shared" si="41"/>
        <v>plays</v>
      </c>
    </row>
    <row r="433" spans="1:20" hidden="1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s="11">
        <f t="shared" si="36"/>
        <v>43273.208333333328</v>
      </c>
      <c r="M433" s="11">
        <f t="shared" si="37"/>
        <v>43290.208333333328</v>
      </c>
      <c r="N433" t="b">
        <v>1</v>
      </c>
      <c r="O433" t="b">
        <v>0</v>
      </c>
      <c r="P433" t="s">
        <v>33</v>
      </c>
      <c r="Q433" s="5">
        <f t="shared" si="38"/>
        <v>1.9249019607843136</v>
      </c>
      <c r="R433" s="7">
        <f t="shared" si="39"/>
        <v>104.43617021276596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s="11">
        <f t="shared" si="36"/>
        <v>41761.208333333336</v>
      </c>
      <c r="M434" s="11">
        <f t="shared" si="37"/>
        <v>41781.208333333336</v>
      </c>
      <c r="N434" t="b">
        <v>0</v>
      </c>
      <c r="O434" t="b">
        <v>0</v>
      </c>
      <c r="P434" t="s">
        <v>33</v>
      </c>
      <c r="Q434" s="5">
        <f t="shared" si="38"/>
        <v>0.82714285714285718</v>
      </c>
      <c r="R434" s="7">
        <f t="shared" si="39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s="11">
        <f t="shared" si="36"/>
        <v>41603.25</v>
      </c>
      <c r="M435" s="11">
        <f t="shared" si="37"/>
        <v>41619.25</v>
      </c>
      <c r="N435" t="b">
        <v>0</v>
      </c>
      <c r="O435" t="b">
        <v>1</v>
      </c>
      <c r="P435" t="s">
        <v>42</v>
      </c>
      <c r="Q435" s="5">
        <f t="shared" si="38"/>
        <v>0.54163920922570019</v>
      </c>
      <c r="R435" s="7">
        <f t="shared" si="39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36"/>
        <v>42705.25</v>
      </c>
      <c r="M436" s="11">
        <f t="shared" si="37"/>
        <v>42719.25</v>
      </c>
      <c r="N436" t="b">
        <v>1</v>
      </c>
      <c r="O436" t="b">
        <v>0</v>
      </c>
      <c r="P436" t="s">
        <v>33</v>
      </c>
      <c r="Q436" s="5">
        <f t="shared" si="38"/>
        <v>0.16722222222222222</v>
      </c>
      <c r="R436" s="7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hidden="1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s="11">
        <f t="shared" si="36"/>
        <v>41988.25</v>
      </c>
      <c r="M437" s="11">
        <f t="shared" si="37"/>
        <v>42000.25</v>
      </c>
      <c r="N437" t="b">
        <v>0</v>
      </c>
      <c r="O437" t="b">
        <v>1</v>
      </c>
      <c r="P437" t="s">
        <v>33</v>
      </c>
      <c r="Q437" s="5">
        <f t="shared" si="38"/>
        <v>1.168766404199475</v>
      </c>
      <c r="R437" s="7">
        <f t="shared" si="39"/>
        <v>103.98131932282546</v>
      </c>
      <c r="S437" t="str">
        <f t="shared" si="40"/>
        <v>theater</v>
      </c>
      <c r="T437" t="str">
        <f t="shared" si="41"/>
        <v>plays</v>
      </c>
    </row>
    <row r="438" spans="1:20" hidden="1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s="11">
        <f t="shared" si="36"/>
        <v>43575.208333333328</v>
      </c>
      <c r="M438" s="11">
        <f t="shared" si="37"/>
        <v>43576.208333333328</v>
      </c>
      <c r="N438" t="b">
        <v>0</v>
      </c>
      <c r="O438" t="b">
        <v>0</v>
      </c>
      <c r="P438" t="s">
        <v>159</v>
      </c>
      <c r="Q438" s="5">
        <f t="shared" si="38"/>
        <v>10.521538461538462</v>
      </c>
      <c r="R438" s="7">
        <f t="shared" si="39"/>
        <v>54.931726907630519</v>
      </c>
      <c r="S438" t="str">
        <f t="shared" si="40"/>
        <v>music</v>
      </c>
      <c r="T438" t="str">
        <f t="shared" si="41"/>
        <v>jazz</v>
      </c>
    </row>
    <row r="439" spans="1:20" hidden="1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s="11">
        <f t="shared" si="36"/>
        <v>42260.208333333328</v>
      </c>
      <c r="M439" s="11">
        <f t="shared" si="37"/>
        <v>42263.208333333328</v>
      </c>
      <c r="N439" t="b">
        <v>0</v>
      </c>
      <c r="O439" t="b">
        <v>1</v>
      </c>
      <c r="P439" t="s">
        <v>71</v>
      </c>
      <c r="Q439" s="5">
        <f t="shared" si="38"/>
        <v>1.2307407407407407</v>
      </c>
      <c r="R439" s="7">
        <f t="shared" si="39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5" hidden="1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s="11">
        <f t="shared" si="36"/>
        <v>41337.25</v>
      </c>
      <c r="M440" s="11">
        <f t="shared" si="37"/>
        <v>41367.208333333336</v>
      </c>
      <c r="N440" t="b">
        <v>0</v>
      </c>
      <c r="O440" t="b">
        <v>0</v>
      </c>
      <c r="P440" t="s">
        <v>33</v>
      </c>
      <c r="Q440" s="5">
        <f t="shared" si="38"/>
        <v>1.7863855421686747</v>
      </c>
      <c r="R440" s="7">
        <f t="shared" si="39"/>
        <v>60.02834008097166</v>
      </c>
      <c r="S440" t="str">
        <f t="shared" si="40"/>
        <v>theater</v>
      </c>
      <c r="T440" t="str">
        <f t="shared" si="41"/>
        <v>plays</v>
      </c>
    </row>
    <row r="441" spans="1:20" hidden="1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s="11">
        <f t="shared" si="36"/>
        <v>42680.208333333328</v>
      </c>
      <c r="M441" s="11">
        <f t="shared" si="37"/>
        <v>42687.25</v>
      </c>
      <c r="N441" t="b">
        <v>0</v>
      </c>
      <c r="O441" t="b">
        <v>0</v>
      </c>
      <c r="P441" t="s">
        <v>474</v>
      </c>
      <c r="Q441" s="5">
        <f t="shared" si="38"/>
        <v>3.5528169014084505</v>
      </c>
      <c r="R441" s="7">
        <f t="shared" si="39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s="11">
        <f t="shared" si="36"/>
        <v>42916.208333333328</v>
      </c>
      <c r="M442" s="11">
        <f t="shared" si="37"/>
        <v>42926.208333333328</v>
      </c>
      <c r="N442" t="b">
        <v>0</v>
      </c>
      <c r="O442" t="b">
        <v>0</v>
      </c>
      <c r="P442" t="s">
        <v>269</v>
      </c>
      <c r="Q442" s="5">
        <f t="shared" si="38"/>
        <v>1.6190634146341463</v>
      </c>
      <c r="R442" s="7">
        <f t="shared" si="39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s="11">
        <f t="shared" si="36"/>
        <v>41025.208333333336</v>
      </c>
      <c r="M443" s="11">
        <f t="shared" si="37"/>
        <v>41053.208333333336</v>
      </c>
      <c r="N443" t="b">
        <v>0</v>
      </c>
      <c r="O443" t="b">
        <v>0</v>
      </c>
      <c r="P443" t="s">
        <v>65</v>
      </c>
      <c r="Q443" s="5">
        <f t="shared" si="38"/>
        <v>0.24914285714285714</v>
      </c>
      <c r="R443" s="7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hidden="1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s="11">
        <f t="shared" si="36"/>
        <v>42980.208333333328</v>
      </c>
      <c r="M444" s="11">
        <f t="shared" si="37"/>
        <v>42996.208333333328</v>
      </c>
      <c r="N444" t="b">
        <v>0</v>
      </c>
      <c r="O444" t="b">
        <v>0</v>
      </c>
      <c r="P444" t="s">
        <v>33</v>
      </c>
      <c r="Q444" s="5">
        <f t="shared" si="38"/>
        <v>1.9872222222222222</v>
      </c>
      <c r="R444" s="7">
        <f t="shared" si="39"/>
        <v>75.04195804195804</v>
      </c>
      <c r="S444" t="str">
        <f t="shared" si="40"/>
        <v>theater</v>
      </c>
      <c r="T444" t="str">
        <f t="shared" si="41"/>
        <v>plays</v>
      </c>
    </row>
    <row r="445" spans="1:20" hidden="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s="11">
        <f t="shared" si="36"/>
        <v>40451.208333333336</v>
      </c>
      <c r="M445" s="11">
        <f t="shared" si="37"/>
        <v>40470.208333333336</v>
      </c>
      <c r="N445" t="b">
        <v>0</v>
      </c>
      <c r="O445" t="b">
        <v>0</v>
      </c>
      <c r="P445" t="s">
        <v>33</v>
      </c>
      <c r="Q445" s="5">
        <f t="shared" si="38"/>
        <v>0.34752688172043011</v>
      </c>
      <c r="R445" s="7">
        <f t="shared" si="39"/>
        <v>35.911111111111111</v>
      </c>
      <c r="S445" t="str">
        <f t="shared" si="40"/>
        <v>theater</v>
      </c>
      <c r="T445" t="str">
        <f t="shared" si="41"/>
        <v>plays</v>
      </c>
    </row>
    <row r="446" spans="1:20" hidden="1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s="11">
        <f t="shared" si="36"/>
        <v>40748.208333333336</v>
      </c>
      <c r="M446" s="11">
        <f t="shared" si="37"/>
        <v>40750.208333333336</v>
      </c>
      <c r="N446" t="b">
        <v>0</v>
      </c>
      <c r="O446" t="b">
        <v>1</v>
      </c>
      <c r="P446" t="s">
        <v>60</v>
      </c>
      <c r="Q446" s="5">
        <f t="shared" si="38"/>
        <v>1.7641935483870967</v>
      </c>
      <c r="R446" s="7">
        <f t="shared" si="39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5" hidden="1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s="11">
        <f t="shared" si="36"/>
        <v>40515.25</v>
      </c>
      <c r="M447" s="11">
        <f t="shared" si="37"/>
        <v>40536.25</v>
      </c>
      <c r="N447" t="b">
        <v>0</v>
      </c>
      <c r="O447" t="b">
        <v>1</v>
      </c>
      <c r="P447" t="s">
        <v>33</v>
      </c>
      <c r="Q447" s="5">
        <f t="shared" si="38"/>
        <v>5.1138095238095236</v>
      </c>
      <c r="R447" s="7">
        <f t="shared" si="39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s="11">
        <f t="shared" si="36"/>
        <v>41261.25</v>
      </c>
      <c r="M448" s="11">
        <f t="shared" si="37"/>
        <v>41263.25</v>
      </c>
      <c r="N448" t="b">
        <v>0</v>
      </c>
      <c r="O448" t="b">
        <v>0</v>
      </c>
      <c r="P448" t="s">
        <v>65</v>
      </c>
      <c r="Q448" s="5">
        <f t="shared" si="38"/>
        <v>0.82044117647058823</v>
      </c>
      <c r="R448" s="7">
        <f t="shared" si="39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idden="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s="11">
        <f t="shared" si="36"/>
        <v>43088.25</v>
      </c>
      <c r="M449" s="11">
        <f t="shared" si="37"/>
        <v>43104.25</v>
      </c>
      <c r="N449" t="b">
        <v>0</v>
      </c>
      <c r="O449" t="b">
        <v>0</v>
      </c>
      <c r="P449" t="s">
        <v>269</v>
      </c>
      <c r="Q449" s="5">
        <f t="shared" si="38"/>
        <v>0.24326030927835052</v>
      </c>
      <c r="R449" s="7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s="11">
        <f t="shared" si="36"/>
        <v>41378.208333333336</v>
      </c>
      <c r="M450" s="11">
        <f t="shared" si="37"/>
        <v>41380.208333333336</v>
      </c>
      <c r="N450" t="b">
        <v>0</v>
      </c>
      <c r="O450" t="b">
        <v>1</v>
      </c>
      <c r="P450" t="s">
        <v>89</v>
      </c>
      <c r="Q450" s="5">
        <f t="shared" si="38"/>
        <v>0.50482758620689661</v>
      </c>
      <c r="R450" s="7">
        <f t="shared" si="39"/>
        <v>75.014876033057845</v>
      </c>
      <c r="S450" t="str">
        <f t="shared" si="40"/>
        <v>games</v>
      </c>
      <c r="T450" t="str">
        <f t="shared" si="41"/>
        <v>video games</v>
      </c>
    </row>
    <row r="451" spans="1:20" hidden="1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s="11">
        <f t="shared" ref="L451:L514" si="42">(((J451/60)/60)/24)+DATE(1970,1,1)</f>
        <v>43530.25</v>
      </c>
      <c r="M451" s="11">
        <f t="shared" ref="M451:M514" si="43">(((K451/60)/60)/24)+DATE(1970,1,1)</f>
        <v>43547.208333333328</v>
      </c>
      <c r="N451" t="b">
        <v>0</v>
      </c>
      <c r="O451" t="b">
        <v>0</v>
      </c>
      <c r="P451" t="s">
        <v>89</v>
      </c>
      <c r="Q451" s="5">
        <f t="shared" ref="Q451:Q514" si="44">E451/D451</f>
        <v>9.67</v>
      </c>
      <c r="R451" s="7">
        <f t="shared" ref="R451:R514" si="45">E451/G451</f>
        <v>101.19767441860465</v>
      </c>
      <c r="S451" t="str">
        <f t="shared" ref="S451:S514" si="46">LEFT(P451, SEARCH("/",P451,1)-1)</f>
        <v>games</v>
      </c>
      <c r="T451" t="str">
        <f t="shared" ref="T451:U514" si="47">RIGHT(P451, LEN(P451) -FIND("/",P451))</f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42"/>
        <v>43394.208333333328</v>
      </c>
      <c r="M452" s="11">
        <f t="shared" si="43"/>
        <v>43417.25</v>
      </c>
      <c r="N452" t="b">
        <v>0</v>
      </c>
      <c r="O452" t="b">
        <v>0</v>
      </c>
      <c r="P452" t="s">
        <v>71</v>
      </c>
      <c r="Q452" s="5">
        <f t="shared" si="44"/>
        <v>0.04</v>
      </c>
      <c r="R452" s="7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s="11">
        <f t="shared" si="42"/>
        <v>42935.208333333328</v>
      </c>
      <c r="M453" s="11">
        <f t="shared" si="43"/>
        <v>42966.208333333328</v>
      </c>
      <c r="N453" t="b">
        <v>0</v>
      </c>
      <c r="O453" t="b">
        <v>0</v>
      </c>
      <c r="P453" t="s">
        <v>23</v>
      </c>
      <c r="Q453" s="5">
        <f t="shared" si="44"/>
        <v>1.2284501347708894</v>
      </c>
      <c r="R453" s="7">
        <f t="shared" si="45"/>
        <v>29.001272669424118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s="11">
        <f t="shared" si="42"/>
        <v>40365.208333333336</v>
      </c>
      <c r="M454" s="11">
        <f t="shared" si="43"/>
        <v>40366.208333333336</v>
      </c>
      <c r="N454" t="b">
        <v>0</v>
      </c>
      <c r="O454" t="b">
        <v>0</v>
      </c>
      <c r="P454" t="s">
        <v>53</v>
      </c>
      <c r="Q454" s="5">
        <f t="shared" si="44"/>
        <v>0.63437500000000002</v>
      </c>
      <c r="R454" s="7">
        <f t="shared" si="45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s="11">
        <f t="shared" si="42"/>
        <v>42705.25</v>
      </c>
      <c r="M455" s="11">
        <f t="shared" si="43"/>
        <v>42746.25</v>
      </c>
      <c r="N455" t="b">
        <v>0</v>
      </c>
      <c r="O455" t="b">
        <v>0</v>
      </c>
      <c r="P455" t="s">
        <v>474</v>
      </c>
      <c r="Q455" s="5">
        <f t="shared" si="44"/>
        <v>0.56331688596491225</v>
      </c>
      <c r="R455" s="7">
        <f t="shared" si="45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s="11">
        <f t="shared" si="42"/>
        <v>41568.208333333336</v>
      </c>
      <c r="M456" s="11">
        <f t="shared" si="43"/>
        <v>41604.25</v>
      </c>
      <c r="N456" t="b">
        <v>0</v>
      </c>
      <c r="O456" t="b">
        <v>1</v>
      </c>
      <c r="P456" t="s">
        <v>53</v>
      </c>
      <c r="Q456" s="5">
        <f t="shared" si="44"/>
        <v>0.44074999999999998</v>
      </c>
      <c r="R456" s="7">
        <f t="shared" si="45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s="11">
        <f t="shared" si="42"/>
        <v>40809.208333333336</v>
      </c>
      <c r="M457" s="11">
        <f t="shared" si="43"/>
        <v>40832.208333333336</v>
      </c>
      <c r="N457" t="b">
        <v>0</v>
      </c>
      <c r="O457" t="b">
        <v>0</v>
      </c>
      <c r="P457" t="s">
        <v>33</v>
      </c>
      <c r="Q457" s="5">
        <f t="shared" si="44"/>
        <v>1.1837253218884121</v>
      </c>
      <c r="R457" s="7">
        <f t="shared" si="45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5" hidden="1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s="11">
        <f t="shared" si="42"/>
        <v>43141.25</v>
      </c>
      <c r="M458" s="11">
        <f t="shared" si="43"/>
        <v>43141.25</v>
      </c>
      <c r="N458" t="b">
        <v>0</v>
      </c>
      <c r="O458" t="b">
        <v>1</v>
      </c>
      <c r="P458" t="s">
        <v>60</v>
      </c>
      <c r="Q458" s="5">
        <f t="shared" si="44"/>
        <v>1.041243169398907</v>
      </c>
      <c r="R458" s="7">
        <f t="shared" si="45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s="11">
        <f t="shared" si="42"/>
        <v>42657.208333333328</v>
      </c>
      <c r="M459" s="11">
        <f t="shared" si="43"/>
        <v>42659.208333333328</v>
      </c>
      <c r="N459" t="b">
        <v>0</v>
      </c>
      <c r="O459" t="b">
        <v>0</v>
      </c>
      <c r="P459" t="s">
        <v>33</v>
      </c>
      <c r="Q459" s="5">
        <f t="shared" si="44"/>
        <v>0.26640000000000003</v>
      </c>
      <c r="R459" s="7">
        <f t="shared" si="45"/>
        <v>28.956521739130434</v>
      </c>
      <c r="S459" t="str">
        <f t="shared" si="46"/>
        <v>theater</v>
      </c>
      <c r="T459" t="str">
        <f t="shared" si="47"/>
        <v>plays</v>
      </c>
    </row>
    <row r="460" spans="1:20" hidden="1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s="11">
        <f t="shared" si="42"/>
        <v>40265.208333333336</v>
      </c>
      <c r="M460" s="11">
        <f t="shared" si="43"/>
        <v>40309.208333333336</v>
      </c>
      <c r="N460" t="b">
        <v>0</v>
      </c>
      <c r="O460" t="b">
        <v>0</v>
      </c>
      <c r="P460" t="s">
        <v>33</v>
      </c>
      <c r="Q460" s="5">
        <f t="shared" si="44"/>
        <v>3.5120118343195266</v>
      </c>
      <c r="R460" s="7">
        <f t="shared" si="45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s="11">
        <f t="shared" si="42"/>
        <v>42001.25</v>
      </c>
      <c r="M461" s="11">
        <f t="shared" si="43"/>
        <v>42026.25</v>
      </c>
      <c r="N461" t="b">
        <v>0</v>
      </c>
      <c r="O461" t="b">
        <v>0</v>
      </c>
      <c r="P461" t="s">
        <v>42</v>
      </c>
      <c r="Q461" s="5">
        <f t="shared" si="44"/>
        <v>0.90063492063492068</v>
      </c>
      <c r="R461" s="7">
        <f t="shared" si="45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s="11">
        <f t="shared" si="42"/>
        <v>40399.208333333336</v>
      </c>
      <c r="M462" s="11">
        <f t="shared" si="43"/>
        <v>40402.208333333336</v>
      </c>
      <c r="N462" t="b">
        <v>0</v>
      </c>
      <c r="O462" t="b">
        <v>0</v>
      </c>
      <c r="P462" t="s">
        <v>33</v>
      </c>
      <c r="Q462" s="5">
        <f t="shared" si="44"/>
        <v>1.7162500000000001</v>
      </c>
      <c r="R462" s="7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hidden="1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s="11">
        <f t="shared" si="42"/>
        <v>41757.208333333336</v>
      </c>
      <c r="M463" s="11">
        <f t="shared" si="43"/>
        <v>41777.208333333336</v>
      </c>
      <c r="N463" t="b">
        <v>0</v>
      </c>
      <c r="O463" t="b">
        <v>0</v>
      </c>
      <c r="P463" t="s">
        <v>53</v>
      </c>
      <c r="Q463" s="5">
        <f t="shared" si="44"/>
        <v>1.4104655870445344</v>
      </c>
      <c r="R463" s="7">
        <f t="shared" si="45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s="11">
        <f t="shared" si="42"/>
        <v>41304.25</v>
      </c>
      <c r="M464" s="11">
        <f t="shared" si="43"/>
        <v>41342.25</v>
      </c>
      <c r="N464" t="b">
        <v>0</v>
      </c>
      <c r="O464" t="b">
        <v>0</v>
      </c>
      <c r="P464" t="s">
        <v>292</v>
      </c>
      <c r="Q464" s="5">
        <f t="shared" si="44"/>
        <v>0.30579449152542371</v>
      </c>
      <c r="R464" s="7">
        <f t="shared" si="45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5" hidden="1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s="11">
        <f t="shared" si="42"/>
        <v>41639.25</v>
      </c>
      <c r="M465" s="11">
        <f t="shared" si="43"/>
        <v>41643.25</v>
      </c>
      <c r="N465" t="b">
        <v>0</v>
      </c>
      <c r="O465" t="b">
        <v>0</v>
      </c>
      <c r="P465" t="s">
        <v>71</v>
      </c>
      <c r="Q465" s="5">
        <f t="shared" si="44"/>
        <v>1.0816455696202532</v>
      </c>
      <c r="R465" s="7">
        <f t="shared" si="45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s="11">
        <f t="shared" si="42"/>
        <v>43142.25</v>
      </c>
      <c r="M466" s="11">
        <f t="shared" si="43"/>
        <v>43156.25</v>
      </c>
      <c r="N466" t="b">
        <v>0</v>
      </c>
      <c r="O466" t="b">
        <v>0</v>
      </c>
      <c r="P466" t="s">
        <v>33</v>
      </c>
      <c r="Q466" s="5">
        <f t="shared" si="44"/>
        <v>1.3345505617977529</v>
      </c>
      <c r="R466" s="7">
        <f t="shared" si="45"/>
        <v>39.006568144499177</v>
      </c>
      <c r="S466" t="str">
        <f t="shared" si="46"/>
        <v>theater</v>
      </c>
      <c r="T466" t="str">
        <f t="shared" si="47"/>
        <v>plays</v>
      </c>
    </row>
    <row r="467" spans="1:20" hidden="1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s="11">
        <f t="shared" si="42"/>
        <v>43127.25</v>
      </c>
      <c r="M467" s="11">
        <f t="shared" si="43"/>
        <v>43136.25</v>
      </c>
      <c r="N467" t="b">
        <v>0</v>
      </c>
      <c r="O467" t="b">
        <v>0</v>
      </c>
      <c r="P467" t="s">
        <v>206</v>
      </c>
      <c r="Q467" s="5">
        <f t="shared" si="44"/>
        <v>1.8785106382978722</v>
      </c>
      <c r="R467" s="7">
        <f t="shared" si="45"/>
        <v>110.3625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s="11">
        <f t="shared" si="42"/>
        <v>41409.208333333336</v>
      </c>
      <c r="M468" s="11">
        <f t="shared" si="43"/>
        <v>41432.208333333336</v>
      </c>
      <c r="N468" t="b">
        <v>0</v>
      </c>
      <c r="O468" t="b">
        <v>1</v>
      </c>
      <c r="P468" t="s">
        <v>65</v>
      </c>
      <c r="Q468" s="5">
        <f t="shared" si="44"/>
        <v>3.32</v>
      </c>
      <c r="R468" s="7">
        <f t="shared" si="45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5" hidden="1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42"/>
        <v>42331.25</v>
      </c>
      <c r="M469" s="11">
        <f t="shared" si="43"/>
        <v>42338.25</v>
      </c>
      <c r="N469" t="b">
        <v>0</v>
      </c>
      <c r="O469" t="b">
        <v>1</v>
      </c>
      <c r="P469" t="s">
        <v>28</v>
      </c>
      <c r="Q469" s="5">
        <f t="shared" si="44"/>
        <v>5.7521428571428572</v>
      </c>
      <c r="R469" s="7">
        <f t="shared" si="45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s="11">
        <f t="shared" si="42"/>
        <v>43569.208333333328</v>
      </c>
      <c r="M470" s="11">
        <f t="shared" si="43"/>
        <v>43585.208333333328</v>
      </c>
      <c r="N470" t="b">
        <v>0</v>
      </c>
      <c r="O470" t="b">
        <v>0</v>
      </c>
      <c r="P470" t="s">
        <v>33</v>
      </c>
      <c r="Q470" s="5">
        <f t="shared" si="44"/>
        <v>0.40500000000000003</v>
      </c>
      <c r="R470" s="7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hidden="1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s="11">
        <f t="shared" si="42"/>
        <v>42142.208333333328</v>
      </c>
      <c r="M471" s="11">
        <f t="shared" si="43"/>
        <v>42144.208333333328</v>
      </c>
      <c r="N471" t="b">
        <v>0</v>
      </c>
      <c r="O471" t="b">
        <v>0</v>
      </c>
      <c r="P471" t="s">
        <v>53</v>
      </c>
      <c r="Q471" s="5">
        <f t="shared" si="44"/>
        <v>1.8442857142857143</v>
      </c>
      <c r="R471" s="7">
        <f t="shared" si="45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s="11">
        <f t="shared" si="42"/>
        <v>42716.25</v>
      </c>
      <c r="M472" s="11">
        <f t="shared" si="43"/>
        <v>42723.25</v>
      </c>
      <c r="N472" t="b">
        <v>0</v>
      </c>
      <c r="O472" t="b">
        <v>0</v>
      </c>
      <c r="P472" t="s">
        <v>65</v>
      </c>
      <c r="Q472" s="5">
        <f t="shared" si="44"/>
        <v>2.8580555555555556</v>
      </c>
      <c r="R472" s="7">
        <f t="shared" si="45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hidden="1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s="11">
        <f t="shared" si="42"/>
        <v>41031.208333333336</v>
      </c>
      <c r="M473" s="11">
        <f t="shared" si="43"/>
        <v>41031.208333333336</v>
      </c>
      <c r="N473" t="b">
        <v>0</v>
      </c>
      <c r="O473" t="b">
        <v>1</v>
      </c>
      <c r="P473" t="s">
        <v>17</v>
      </c>
      <c r="Q473" s="5">
        <f t="shared" si="44"/>
        <v>3.19</v>
      </c>
      <c r="R473" s="7">
        <f t="shared" si="45"/>
        <v>50.97422680412371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s="11">
        <f t="shared" si="42"/>
        <v>43535.208333333328</v>
      </c>
      <c r="M474" s="11">
        <f t="shared" si="43"/>
        <v>43589.208333333328</v>
      </c>
      <c r="N474" t="b">
        <v>0</v>
      </c>
      <c r="O474" t="b">
        <v>0</v>
      </c>
      <c r="P474" t="s">
        <v>23</v>
      </c>
      <c r="Q474" s="5">
        <f t="shared" si="44"/>
        <v>0.39234070221066319</v>
      </c>
      <c r="R474" s="7">
        <f t="shared" si="45"/>
        <v>104.94260869565217</v>
      </c>
      <c r="S474" t="str">
        <f t="shared" si="46"/>
        <v>music</v>
      </c>
      <c r="T474" t="str">
        <f t="shared" si="47"/>
        <v>rock</v>
      </c>
    </row>
    <row r="475" spans="1:20" hidden="1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s="11">
        <f t="shared" si="42"/>
        <v>43277.208333333328</v>
      </c>
      <c r="M475" s="11">
        <f t="shared" si="43"/>
        <v>43278.208333333328</v>
      </c>
      <c r="N475" t="b">
        <v>0</v>
      </c>
      <c r="O475" t="b">
        <v>0</v>
      </c>
      <c r="P475" t="s">
        <v>50</v>
      </c>
      <c r="Q475" s="5">
        <f t="shared" si="44"/>
        <v>1.7814000000000001</v>
      </c>
      <c r="R475" s="7">
        <f t="shared" si="45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hidden="1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s="11">
        <f t="shared" si="42"/>
        <v>41989.25</v>
      </c>
      <c r="M476" s="11">
        <f t="shared" si="43"/>
        <v>41990.25</v>
      </c>
      <c r="N476" t="b">
        <v>0</v>
      </c>
      <c r="O476" t="b">
        <v>0</v>
      </c>
      <c r="P476" t="s">
        <v>269</v>
      </c>
      <c r="Q476" s="5">
        <f t="shared" si="44"/>
        <v>3.6515</v>
      </c>
      <c r="R476" s="7">
        <f t="shared" si="45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5" hidden="1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s="11">
        <f t="shared" si="42"/>
        <v>41450.208333333336</v>
      </c>
      <c r="M477" s="11">
        <f t="shared" si="43"/>
        <v>41454.208333333336</v>
      </c>
      <c r="N477" t="b">
        <v>0</v>
      </c>
      <c r="O477" t="b">
        <v>1</v>
      </c>
      <c r="P477" t="s">
        <v>206</v>
      </c>
      <c r="Q477" s="5">
        <f t="shared" si="44"/>
        <v>1.1394594594594594</v>
      </c>
      <c r="R477" s="7">
        <f t="shared" si="45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s="11">
        <f t="shared" si="42"/>
        <v>43322.208333333328</v>
      </c>
      <c r="M478" s="11">
        <f t="shared" si="43"/>
        <v>43328.208333333328</v>
      </c>
      <c r="N478" t="b">
        <v>0</v>
      </c>
      <c r="O478" t="b">
        <v>0</v>
      </c>
      <c r="P478" t="s">
        <v>119</v>
      </c>
      <c r="Q478" s="5">
        <f t="shared" si="44"/>
        <v>0.29828720626631855</v>
      </c>
      <c r="R478" s="7">
        <f t="shared" si="45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s="11">
        <f t="shared" si="42"/>
        <v>40720.208333333336</v>
      </c>
      <c r="M479" s="11">
        <f t="shared" si="43"/>
        <v>40747.208333333336</v>
      </c>
      <c r="N479" t="b">
        <v>0</v>
      </c>
      <c r="O479" t="b">
        <v>0</v>
      </c>
      <c r="P479" t="s">
        <v>474</v>
      </c>
      <c r="Q479" s="5">
        <f t="shared" si="44"/>
        <v>0.54270588235294115</v>
      </c>
      <c r="R479" s="7">
        <f t="shared" si="45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s="11">
        <f t="shared" si="42"/>
        <v>42072.208333333328</v>
      </c>
      <c r="M480" s="11">
        <f t="shared" si="43"/>
        <v>42084.208333333328</v>
      </c>
      <c r="N480" t="b">
        <v>0</v>
      </c>
      <c r="O480" t="b">
        <v>0</v>
      </c>
      <c r="P480" t="s">
        <v>65</v>
      </c>
      <c r="Q480" s="5">
        <f t="shared" si="44"/>
        <v>2.3634156976744185</v>
      </c>
      <c r="R480" s="7">
        <f t="shared" si="45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hidden="1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s="11">
        <f t="shared" si="42"/>
        <v>42945.208333333328</v>
      </c>
      <c r="M481" s="11">
        <f t="shared" si="43"/>
        <v>42947.208333333328</v>
      </c>
      <c r="N481" t="b">
        <v>0</v>
      </c>
      <c r="O481" t="b">
        <v>0</v>
      </c>
      <c r="P481" t="s">
        <v>17</v>
      </c>
      <c r="Q481" s="5">
        <f t="shared" si="44"/>
        <v>5.1291666666666664</v>
      </c>
      <c r="R481" s="7">
        <f t="shared" si="45"/>
        <v>71.156069364161851</v>
      </c>
      <c r="S481" t="str">
        <f t="shared" si="46"/>
        <v>food</v>
      </c>
      <c r="T481" t="str">
        <f t="shared" si="47"/>
        <v>food trucks</v>
      </c>
    </row>
    <row r="482" spans="1:20" hidden="1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s="11">
        <f t="shared" si="42"/>
        <v>40248.25</v>
      </c>
      <c r="M482" s="11">
        <f t="shared" si="43"/>
        <v>40257.208333333336</v>
      </c>
      <c r="N482" t="b">
        <v>0</v>
      </c>
      <c r="O482" t="b">
        <v>1</v>
      </c>
      <c r="P482" t="s">
        <v>122</v>
      </c>
      <c r="Q482" s="5">
        <f t="shared" si="44"/>
        <v>1.0065116279069768</v>
      </c>
      <c r="R482" s="7">
        <f t="shared" si="45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s="11">
        <f t="shared" si="42"/>
        <v>41913.208333333336</v>
      </c>
      <c r="M483" s="11">
        <f t="shared" si="43"/>
        <v>41955.25</v>
      </c>
      <c r="N483" t="b">
        <v>0</v>
      </c>
      <c r="O483" t="b">
        <v>1</v>
      </c>
      <c r="P483" t="s">
        <v>33</v>
      </c>
      <c r="Q483" s="5">
        <f t="shared" si="44"/>
        <v>0.81348423194303154</v>
      </c>
      <c r="R483" s="7">
        <f t="shared" si="45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s="11">
        <f t="shared" si="42"/>
        <v>40963.25</v>
      </c>
      <c r="M484" s="11">
        <f t="shared" si="43"/>
        <v>40974.25</v>
      </c>
      <c r="N484" t="b">
        <v>0</v>
      </c>
      <c r="O484" t="b">
        <v>1</v>
      </c>
      <c r="P484" t="s">
        <v>119</v>
      </c>
      <c r="Q484" s="5">
        <f t="shared" si="44"/>
        <v>0.16404761904761905</v>
      </c>
      <c r="R484" s="7">
        <f t="shared" si="45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s="11">
        <f t="shared" si="42"/>
        <v>43811.25</v>
      </c>
      <c r="M485" s="11">
        <f t="shared" si="43"/>
        <v>43818.25</v>
      </c>
      <c r="N485" t="b">
        <v>0</v>
      </c>
      <c r="O485" t="b">
        <v>0</v>
      </c>
      <c r="P485" t="s">
        <v>33</v>
      </c>
      <c r="Q485" s="5">
        <f t="shared" si="44"/>
        <v>0.52774617067833696</v>
      </c>
      <c r="R485" s="7">
        <f t="shared" si="45"/>
        <v>87.068592057761734</v>
      </c>
      <c r="S485" t="str">
        <f t="shared" si="46"/>
        <v>theater</v>
      </c>
      <c r="T485" t="str">
        <f t="shared" si="47"/>
        <v>plays</v>
      </c>
    </row>
    <row r="486" spans="1:20" hidden="1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s="11">
        <f t="shared" si="42"/>
        <v>41855.208333333336</v>
      </c>
      <c r="M486" s="11">
        <f t="shared" si="43"/>
        <v>41904.208333333336</v>
      </c>
      <c r="N486" t="b">
        <v>0</v>
      </c>
      <c r="O486" t="b">
        <v>1</v>
      </c>
      <c r="P486" t="s">
        <v>17</v>
      </c>
      <c r="Q486" s="5">
        <f t="shared" si="44"/>
        <v>2.6020608108108108</v>
      </c>
      <c r="R486" s="7">
        <f t="shared" si="45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s="11">
        <f t="shared" si="42"/>
        <v>43626.208333333328</v>
      </c>
      <c r="M487" s="11">
        <f t="shared" si="43"/>
        <v>43667.208333333328</v>
      </c>
      <c r="N487" t="b">
        <v>0</v>
      </c>
      <c r="O487" t="b">
        <v>0</v>
      </c>
      <c r="P487" t="s">
        <v>33</v>
      </c>
      <c r="Q487" s="5">
        <f t="shared" si="44"/>
        <v>0.30732891832229581</v>
      </c>
      <c r="R487" s="7">
        <f t="shared" si="45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s="11">
        <f t="shared" si="42"/>
        <v>43168.25</v>
      </c>
      <c r="M488" s="11">
        <f t="shared" si="43"/>
        <v>43183.208333333328</v>
      </c>
      <c r="N488" t="b">
        <v>0</v>
      </c>
      <c r="O488" t="b">
        <v>1</v>
      </c>
      <c r="P488" t="s">
        <v>206</v>
      </c>
      <c r="Q488" s="5">
        <f t="shared" si="44"/>
        <v>0.13500000000000001</v>
      </c>
      <c r="R488" s="7">
        <f t="shared" si="45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s="11">
        <f t="shared" si="42"/>
        <v>42845.208333333328</v>
      </c>
      <c r="M489" s="11">
        <f t="shared" si="43"/>
        <v>42878.208333333328</v>
      </c>
      <c r="N489" t="b">
        <v>0</v>
      </c>
      <c r="O489" t="b">
        <v>0</v>
      </c>
      <c r="P489" t="s">
        <v>33</v>
      </c>
      <c r="Q489" s="5">
        <f t="shared" si="44"/>
        <v>1.7862556663644606</v>
      </c>
      <c r="R489" s="7">
        <f t="shared" si="45"/>
        <v>83.982949701619773</v>
      </c>
      <c r="S489" t="str">
        <f t="shared" si="46"/>
        <v>theater</v>
      </c>
      <c r="T489" t="str">
        <f t="shared" si="47"/>
        <v>plays</v>
      </c>
    </row>
    <row r="490" spans="1:20" hidden="1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s="11">
        <f t="shared" si="42"/>
        <v>42403.25</v>
      </c>
      <c r="M490" s="11">
        <f t="shared" si="43"/>
        <v>42420.25</v>
      </c>
      <c r="N490" t="b">
        <v>0</v>
      </c>
      <c r="O490" t="b">
        <v>0</v>
      </c>
      <c r="P490" t="s">
        <v>33</v>
      </c>
      <c r="Q490" s="5">
        <f t="shared" si="44"/>
        <v>2.2005660377358489</v>
      </c>
      <c r="R490" s="7">
        <f t="shared" si="45"/>
        <v>101.41739130434783</v>
      </c>
      <c r="S490" t="str">
        <f t="shared" si="46"/>
        <v>theater</v>
      </c>
      <c r="T490" t="str">
        <f t="shared" si="47"/>
        <v>plays</v>
      </c>
    </row>
    <row r="491" spans="1:20" hidden="1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s="11">
        <f t="shared" si="42"/>
        <v>40406.208333333336</v>
      </c>
      <c r="M491" s="11">
        <f t="shared" si="43"/>
        <v>40411.208333333336</v>
      </c>
      <c r="N491" t="b">
        <v>0</v>
      </c>
      <c r="O491" t="b">
        <v>0</v>
      </c>
      <c r="P491" t="s">
        <v>65</v>
      </c>
      <c r="Q491" s="5">
        <f t="shared" si="44"/>
        <v>1.015108695652174</v>
      </c>
      <c r="R491" s="7">
        <f t="shared" si="45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hidden="1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s="11">
        <f t="shared" si="42"/>
        <v>43786.25</v>
      </c>
      <c r="M492" s="11">
        <f t="shared" si="43"/>
        <v>43793.25</v>
      </c>
      <c r="N492" t="b">
        <v>0</v>
      </c>
      <c r="O492" t="b">
        <v>0</v>
      </c>
      <c r="P492" t="s">
        <v>1029</v>
      </c>
      <c r="Q492" s="5">
        <f t="shared" si="44"/>
        <v>1.915</v>
      </c>
      <c r="R492" s="7">
        <f t="shared" si="45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5" hidden="1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s="11">
        <f t="shared" si="42"/>
        <v>41456.208333333336</v>
      </c>
      <c r="M493" s="11">
        <f t="shared" si="43"/>
        <v>41482.208333333336</v>
      </c>
      <c r="N493" t="b">
        <v>0</v>
      </c>
      <c r="O493" t="b">
        <v>1</v>
      </c>
      <c r="P493" t="s">
        <v>17</v>
      </c>
      <c r="Q493" s="5">
        <f t="shared" si="44"/>
        <v>3.0534683098591549</v>
      </c>
      <c r="R493" s="7">
        <f t="shared" si="45"/>
        <v>70.993450675399103</v>
      </c>
      <c r="S493" t="str">
        <f t="shared" si="46"/>
        <v>food</v>
      </c>
      <c r="T493" t="str">
        <f t="shared" si="47"/>
        <v>food trucks</v>
      </c>
    </row>
    <row r="494" spans="1:20" hidden="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s="11">
        <f t="shared" si="42"/>
        <v>40336.208333333336</v>
      </c>
      <c r="M494" s="11">
        <f t="shared" si="43"/>
        <v>40371.208333333336</v>
      </c>
      <c r="N494" t="b">
        <v>1</v>
      </c>
      <c r="O494" t="b">
        <v>1</v>
      </c>
      <c r="P494" t="s">
        <v>100</v>
      </c>
      <c r="Q494" s="5">
        <f t="shared" si="44"/>
        <v>0.23995287958115183</v>
      </c>
      <c r="R494" s="7">
        <f t="shared" si="45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s="11">
        <f t="shared" si="42"/>
        <v>43645.208333333328</v>
      </c>
      <c r="M495" s="11">
        <f t="shared" si="43"/>
        <v>43658.208333333328</v>
      </c>
      <c r="N495" t="b">
        <v>0</v>
      </c>
      <c r="O495" t="b">
        <v>0</v>
      </c>
      <c r="P495" t="s">
        <v>122</v>
      </c>
      <c r="Q495" s="5">
        <f t="shared" si="44"/>
        <v>7.2377777777777776</v>
      </c>
      <c r="R495" s="7">
        <f t="shared" si="45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hidden="1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s="11">
        <f t="shared" si="42"/>
        <v>40990.208333333336</v>
      </c>
      <c r="M496" s="11">
        <f t="shared" si="43"/>
        <v>40991.208333333336</v>
      </c>
      <c r="N496" t="b">
        <v>0</v>
      </c>
      <c r="O496" t="b">
        <v>0</v>
      </c>
      <c r="P496" t="s">
        <v>65</v>
      </c>
      <c r="Q496" s="5">
        <f t="shared" si="44"/>
        <v>5.4736000000000002</v>
      </c>
      <c r="R496" s="7">
        <f t="shared" si="45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hidden="1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s="11">
        <f t="shared" si="42"/>
        <v>41800.208333333336</v>
      </c>
      <c r="M497" s="11">
        <f t="shared" si="43"/>
        <v>41804.208333333336</v>
      </c>
      <c r="N497" t="b">
        <v>0</v>
      </c>
      <c r="O497" t="b">
        <v>0</v>
      </c>
      <c r="P497" t="s">
        <v>33</v>
      </c>
      <c r="Q497" s="5">
        <f t="shared" si="44"/>
        <v>4.1449999999999996</v>
      </c>
      <c r="R497" s="7">
        <f t="shared" si="45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s="11">
        <f t="shared" si="42"/>
        <v>42876.208333333328</v>
      </c>
      <c r="M498" s="11">
        <f t="shared" si="43"/>
        <v>42893.208333333328</v>
      </c>
      <c r="N498" t="b">
        <v>0</v>
      </c>
      <c r="O498" t="b">
        <v>0</v>
      </c>
      <c r="P498" t="s">
        <v>71</v>
      </c>
      <c r="Q498" s="5">
        <f t="shared" si="44"/>
        <v>9.0696409140369975E-3</v>
      </c>
      <c r="R498" s="7">
        <f t="shared" si="45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s="11">
        <f t="shared" si="42"/>
        <v>42724.25</v>
      </c>
      <c r="M499" s="11">
        <f t="shared" si="43"/>
        <v>42724.25</v>
      </c>
      <c r="N499" t="b">
        <v>0</v>
      </c>
      <c r="O499" t="b">
        <v>1</v>
      </c>
      <c r="P499" t="s">
        <v>65</v>
      </c>
      <c r="Q499" s="5">
        <f t="shared" si="44"/>
        <v>0.34173469387755101</v>
      </c>
      <c r="R499" s="7">
        <f t="shared" si="45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s="11">
        <f t="shared" si="42"/>
        <v>42005.25</v>
      </c>
      <c r="M500" s="11">
        <f t="shared" si="43"/>
        <v>42007.25</v>
      </c>
      <c r="N500" t="b">
        <v>0</v>
      </c>
      <c r="O500" t="b">
        <v>0</v>
      </c>
      <c r="P500" t="s">
        <v>28</v>
      </c>
      <c r="Q500" s="5">
        <f t="shared" si="44"/>
        <v>0.239488107549121</v>
      </c>
      <c r="R500" s="7">
        <f t="shared" si="45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s="11">
        <f t="shared" si="42"/>
        <v>42444.208333333328</v>
      </c>
      <c r="M501" s="11">
        <f t="shared" si="43"/>
        <v>42449.208333333328</v>
      </c>
      <c r="N501" t="b">
        <v>0</v>
      </c>
      <c r="O501" t="b">
        <v>1</v>
      </c>
      <c r="P501" t="s">
        <v>42</v>
      </c>
      <c r="Q501" s="5">
        <f t="shared" si="44"/>
        <v>0.48072649572649573</v>
      </c>
      <c r="R501" s="7">
        <f t="shared" si="45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s="11">
        <f t="shared" si="42"/>
        <v>41395.208333333336</v>
      </c>
      <c r="M502" s="11">
        <f t="shared" si="43"/>
        <v>41423.208333333336</v>
      </c>
      <c r="N502" t="b">
        <v>0</v>
      </c>
      <c r="O502" t="b">
        <v>1</v>
      </c>
      <c r="P502" t="s">
        <v>33</v>
      </c>
      <c r="Q502" s="5">
        <f t="shared" si="44"/>
        <v>0</v>
      </c>
      <c r="R502" s="7" t="e">
        <f t="shared" si="45"/>
        <v>#DIV/0!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s="11">
        <f t="shared" si="42"/>
        <v>41345.208333333336</v>
      </c>
      <c r="M503" s="11">
        <f t="shared" si="43"/>
        <v>41347.208333333336</v>
      </c>
      <c r="N503" t="b">
        <v>0</v>
      </c>
      <c r="O503" t="b">
        <v>0</v>
      </c>
      <c r="P503" t="s">
        <v>42</v>
      </c>
      <c r="Q503" s="5">
        <f t="shared" si="44"/>
        <v>0.70145182291666663</v>
      </c>
      <c r="R503" s="7">
        <f t="shared" si="45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s="11">
        <f t="shared" si="42"/>
        <v>41117.208333333336</v>
      </c>
      <c r="M504" s="11">
        <f t="shared" si="43"/>
        <v>41146.208333333336</v>
      </c>
      <c r="N504" t="b">
        <v>0</v>
      </c>
      <c r="O504" t="b">
        <v>1</v>
      </c>
      <c r="P504" t="s">
        <v>89</v>
      </c>
      <c r="Q504" s="5">
        <f t="shared" si="44"/>
        <v>5.2992307692307694</v>
      </c>
      <c r="R504" s="7">
        <f t="shared" si="45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5" hidden="1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s="11">
        <f t="shared" si="42"/>
        <v>42186.208333333328</v>
      </c>
      <c r="M505" s="11">
        <f t="shared" si="43"/>
        <v>42206.208333333328</v>
      </c>
      <c r="N505" t="b">
        <v>0</v>
      </c>
      <c r="O505" t="b">
        <v>0</v>
      </c>
      <c r="P505" t="s">
        <v>53</v>
      </c>
      <c r="Q505" s="5">
        <f t="shared" si="44"/>
        <v>1.8032549019607844</v>
      </c>
      <c r="R505" s="7">
        <f t="shared" si="45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s="11">
        <f t="shared" si="42"/>
        <v>42142.208333333328</v>
      </c>
      <c r="M506" s="11">
        <f t="shared" si="43"/>
        <v>42143.208333333328</v>
      </c>
      <c r="N506" t="b">
        <v>0</v>
      </c>
      <c r="O506" t="b">
        <v>0</v>
      </c>
      <c r="P506" t="s">
        <v>23</v>
      </c>
      <c r="Q506" s="5">
        <f t="shared" si="44"/>
        <v>0.92320000000000002</v>
      </c>
      <c r="R506" s="7">
        <f t="shared" si="45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s="11">
        <f t="shared" si="42"/>
        <v>41341.25</v>
      </c>
      <c r="M507" s="11">
        <f t="shared" si="43"/>
        <v>41383.208333333336</v>
      </c>
      <c r="N507" t="b">
        <v>0</v>
      </c>
      <c r="O507" t="b">
        <v>1</v>
      </c>
      <c r="P507" t="s">
        <v>133</v>
      </c>
      <c r="Q507" s="5">
        <f t="shared" si="44"/>
        <v>0.13901001112347053</v>
      </c>
      <c r="R507" s="7">
        <f t="shared" si="45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s="11">
        <f t="shared" si="42"/>
        <v>43062.25</v>
      </c>
      <c r="M508" s="11">
        <f t="shared" si="43"/>
        <v>43079.25</v>
      </c>
      <c r="N508" t="b">
        <v>0</v>
      </c>
      <c r="O508" t="b">
        <v>1</v>
      </c>
      <c r="P508" t="s">
        <v>33</v>
      </c>
      <c r="Q508" s="5">
        <f t="shared" si="44"/>
        <v>9.2707777777777771</v>
      </c>
      <c r="R508" s="7">
        <f t="shared" si="45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s="11">
        <f t="shared" si="42"/>
        <v>41373.208333333336</v>
      </c>
      <c r="M509" s="11">
        <f t="shared" si="43"/>
        <v>41422.208333333336</v>
      </c>
      <c r="N509" t="b">
        <v>0</v>
      </c>
      <c r="O509" t="b">
        <v>1</v>
      </c>
      <c r="P509" t="s">
        <v>28</v>
      </c>
      <c r="Q509" s="5">
        <f t="shared" si="44"/>
        <v>0.39857142857142858</v>
      </c>
      <c r="R509" s="7">
        <f t="shared" si="45"/>
        <v>44.05263157894737</v>
      </c>
      <c r="S509" t="str">
        <f t="shared" si="46"/>
        <v>technology</v>
      </c>
      <c r="T509" t="str">
        <f t="shared" si="47"/>
        <v>web</v>
      </c>
    </row>
    <row r="510" spans="1:20" hidden="1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s="11">
        <f t="shared" si="42"/>
        <v>43310.208333333328</v>
      </c>
      <c r="M510" s="11">
        <f t="shared" si="43"/>
        <v>43331.208333333328</v>
      </c>
      <c r="N510" t="b">
        <v>0</v>
      </c>
      <c r="O510" t="b">
        <v>0</v>
      </c>
      <c r="P510" t="s">
        <v>33</v>
      </c>
      <c r="Q510" s="5">
        <f t="shared" si="44"/>
        <v>1.1222929936305732</v>
      </c>
      <c r="R510" s="7">
        <f t="shared" si="45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s="11">
        <f t="shared" si="42"/>
        <v>41034.208333333336</v>
      </c>
      <c r="M511" s="11">
        <f t="shared" si="43"/>
        <v>41044.208333333336</v>
      </c>
      <c r="N511" t="b">
        <v>0</v>
      </c>
      <c r="O511" t="b">
        <v>0</v>
      </c>
      <c r="P511" t="s">
        <v>33</v>
      </c>
      <c r="Q511" s="5">
        <f t="shared" si="44"/>
        <v>0.70925816023738875</v>
      </c>
      <c r="R511" s="7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hidden="1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s="11">
        <f t="shared" si="42"/>
        <v>43251.208333333328</v>
      </c>
      <c r="M512" s="11">
        <f t="shared" si="43"/>
        <v>43275.208333333328</v>
      </c>
      <c r="N512" t="b">
        <v>0</v>
      </c>
      <c r="O512" t="b">
        <v>0</v>
      </c>
      <c r="P512" t="s">
        <v>53</v>
      </c>
      <c r="Q512" s="5">
        <f t="shared" si="44"/>
        <v>1.1908974358974358</v>
      </c>
      <c r="R512" s="7">
        <f t="shared" si="45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s="11">
        <f t="shared" si="42"/>
        <v>43671.208333333328</v>
      </c>
      <c r="M513" s="11">
        <f t="shared" si="43"/>
        <v>43681.208333333328</v>
      </c>
      <c r="N513" t="b">
        <v>0</v>
      </c>
      <c r="O513" t="b">
        <v>0</v>
      </c>
      <c r="P513" t="s">
        <v>33</v>
      </c>
      <c r="Q513" s="5">
        <f t="shared" si="44"/>
        <v>0.24017591339648173</v>
      </c>
      <c r="R513" s="7">
        <f t="shared" si="45"/>
        <v>98.060773480662988</v>
      </c>
      <c r="S513" t="str">
        <f t="shared" si="46"/>
        <v>theater</v>
      </c>
      <c r="T513" t="str">
        <f t="shared" si="47"/>
        <v>plays</v>
      </c>
    </row>
    <row r="514" spans="1:20" hidden="1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s="11">
        <f t="shared" si="42"/>
        <v>41825.208333333336</v>
      </c>
      <c r="M514" s="11">
        <f t="shared" si="43"/>
        <v>41826.208333333336</v>
      </c>
      <c r="N514" t="b">
        <v>0</v>
      </c>
      <c r="O514" t="b">
        <v>1</v>
      </c>
      <c r="P514" t="s">
        <v>89</v>
      </c>
      <c r="Q514" s="5">
        <f t="shared" si="44"/>
        <v>1.3931868131868133</v>
      </c>
      <c r="R514" s="7">
        <f t="shared" si="45"/>
        <v>53.046025104602514</v>
      </c>
      <c r="S514" t="str">
        <f t="shared" si="46"/>
        <v>games</v>
      </c>
      <c r="T514" t="str">
        <f t="shared" si="47"/>
        <v>video games</v>
      </c>
    </row>
    <row r="515" spans="1:20" hidden="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s="11">
        <f t="shared" ref="L515:L578" si="48">(((J515/60)/60)/24)+DATE(1970,1,1)</f>
        <v>40430.208333333336</v>
      </c>
      <c r="M515" s="11">
        <f t="shared" ref="M515:M578" si="49">(((K515/60)/60)/24)+DATE(1970,1,1)</f>
        <v>40432.208333333336</v>
      </c>
      <c r="N515" t="b">
        <v>0</v>
      </c>
      <c r="O515" t="b">
        <v>0</v>
      </c>
      <c r="P515" t="s">
        <v>269</v>
      </c>
      <c r="Q515" s="5">
        <f t="shared" ref="Q515:Q578" si="50">E515/D515</f>
        <v>0.39277108433734942</v>
      </c>
      <c r="R515" s="7">
        <f t="shared" ref="R515:R578" si="51">E515/G515</f>
        <v>93.142857142857139</v>
      </c>
      <c r="S515" t="str">
        <f t="shared" ref="S515:S578" si="52">LEFT(P515, SEARCH("/",P515,1)-1)</f>
        <v>film &amp; video</v>
      </c>
      <c r="T515" t="str">
        <f t="shared" ref="T515:U578" si="53">RIGHT(P515, LEN(P515) -FIND("/",P515))</f>
        <v>television</v>
      </c>
    </row>
    <row r="516" spans="1:20" hidden="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s="11">
        <f t="shared" si="48"/>
        <v>41614.25</v>
      </c>
      <c r="M516" s="11">
        <f t="shared" si="49"/>
        <v>41619.25</v>
      </c>
      <c r="N516" t="b">
        <v>0</v>
      </c>
      <c r="O516" t="b">
        <v>1</v>
      </c>
      <c r="P516" t="s">
        <v>23</v>
      </c>
      <c r="Q516" s="5">
        <f t="shared" si="50"/>
        <v>0.22439077144917088</v>
      </c>
      <c r="R516" s="7">
        <f t="shared" si="51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48"/>
        <v>40900.25</v>
      </c>
      <c r="M517" s="11">
        <f t="shared" si="49"/>
        <v>40902.25</v>
      </c>
      <c r="N517" t="b">
        <v>0</v>
      </c>
      <c r="O517" t="b">
        <v>1</v>
      </c>
      <c r="P517" t="s">
        <v>33</v>
      </c>
      <c r="Q517" s="5">
        <f t="shared" si="50"/>
        <v>0.55779069767441858</v>
      </c>
      <c r="R517" s="7">
        <f t="shared" si="51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s="11">
        <f t="shared" si="48"/>
        <v>40396.208333333336</v>
      </c>
      <c r="M518" s="11">
        <f t="shared" si="49"/>
        <v>40434.208333333336</v>
      </c>
      <c r="N518" t="b">
        <v>0</v>
      </c>
      <c r="O518" t="b">
        <v>0</v>
      </c>
      <c r="P518" t="s">
        <v>68</v>
      </c>
      <c r="Q518" s="5">
        <f t="shared" si="50"/>
        <v>0.42523125996810207</v>
      </c>
      <c r="R518" s="7">
        <f t="shared" si="51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hidden="1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s="11">
        <f t="shared" si="48"/>
        <v>42860.208333333328</v>
      </c>
      <c r="M519" s="11">
        <f t="shared" si="49"/>
        <v>42865.208333333328</v>
      </c>
      <c r="N519" t="b">
        <v>0</v>
      </c>
      <c r="O519" t="b">
        <v>0</v>
      </c>
      <c r="P519" t="s">
        <v>17</v>
      </c>
      <c r="Q519" s="5">
        <f t="shared" si="50"/>
        <v>1.1200000000000001</v>
      </c>
      <c r="R519" s="7">
        <f t="shared" si="51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s="11">
        <f t="shared" si="48"/>
        <v>43154.25</v>
      </c>
      <c r="M520" s="11">
        <f t="shared" si="49"/>
        <v>43156.25</v>
      </c>
      <c r="N520" t="b">
        <v>0</v>
      </c>
      <c r="O520" t="b">
        <v>1</v>
      </c>
      <c r="P520" t="s">
        <v>71</v>
      </c>
      <c r="Q520" s="5">
        <f t="shared" si="50"/>
        <v>7.0681818181818179E-2</v>
      </c>
      <c r="R520" s="7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s="11">
        <f t="shared" si="48"/>
        <v>42012.25</v>
      </c>
      <c r="M521" s="11">
        <f t="shared" si="49"/>
        <v>42026.25</v>
      </c>
      <c r="N521" t="b">
        <v>0</v>
      </c>
      <c r="O521" t="b">
        <v>1</v>
      </c>
      <c r="P521" t="s">
        <v>23</v>
      </c>
      <c r="Q521" s="5">
        <f t="shared" si="50"/>
        <v>1.0174563871693867</v>
      </c>
      <c r="R521" s="7">
        <f t="shared" si="51"/>
        <v>101.97518330513255</v>
      </c>
      <c r="S521" t="str">
        <f t="shared" si="52"/>
        <v>music</v>
      </c>
      <c r="T521" t="str">
        <f t="shared" si="53"/>
        <v>rock</v>
      </c>
    </row>
    <row r="522" spans="1:20" hidden="1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s="11">
        <f t="shared" si="48"/>
        <v>43574.208333333328</v>
      </c>
      <c r="M522" s="11">
        <f t="shared" si="49"/>
        <v>43577.208333333328</v>
      </c>
      <c r="N522" t="b">
        <v>0</v>
      </c>
      <c r="O522" t="b">
        <v>0</v>
      </c>
      <c r="P522" t="s">
        <v>33</v>
      </c>
      <c r="Q522" s="5">
        <f t="shared" si="50"/>
        <v>4.2575000000000003</v>
      </c>
      <c r="R522" s="7">
        <f t="shared" si="51"/>
        <v>106.4375</v>
      </c>
      <c r="S522" t="str">
        <f t="shared" si="52"/>
        <v>theater</v>
      </c>
      <c r="T522" t="str">
        <f t="shared" si="53"/>
        <v>plays</v>
      </c>
    </row>
    <row r="523" spans="1:20" hidden="1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s="11">
        <f t="shared" si="48"/>
        <v>42605.208333333328</v>
      </c>
      <c r="M523" s="11">
        <f t="shared" si="49"/>
        <v>42611.208333333328</v>
      </c>
      <c r="N523" t="b">
        <v>0</v>
      </c>
      <c r="O523" t="b">
        <v>1</v>
      </c>
      <c r="P523" t="s">
        <v>53</v>
      </c>
      <c r="Q523" s="5">
        <f t="shared" si="50"/>
        <v>1.4553947368421052</v>
      </c>
      <c r="R523" s="7">
        <f t="shared" si="51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s="11">
        <f t="shared" si="48"/>
        <v>41093.208333333336</v>
      </c>
      <c r="M524" s="11">
        <f t="shared" si="49"/>
        <v>41105.208333333336</v>
      </c>
      <c r="N524" t="b">
        <v>0</v>
      </c>
      <c r="O524" t="b">
        <v>0</v>
      </c>
      <c r="P524" t="s">
        <v>100</v>
      </c>
      <c r="Q524" s="5">
        <f t="shared" si="50"/>
        <v>0.32453465346534655</v>
      </c>
      <c r="R524" s="7">
        <f t="shared" si="51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s="11">
        <f t="shared" si="48"/>
        <v>40241.25</v>
      </c>
      <c r="M525" s="11">
        <f t="shared" si="49"/>
        <v>40246.25</v>
      </c>
      <c r="N525" t="b">
        <v>0</v>
      </c>
      <c r="O525" t="b">
        <v>0</v>
      </c>
      <c r="P525" t="s">
        <v>100</v>
      </c>
      <c r="Q525" s="5">
        <f t="shared" si="50"/>
        <v>7.003333333333333</v>
      </c>
      <c r="R525" s="7">
        <f t="shared" si="51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s="11">
        <f t="shared" si="48"/>
        <v>40294.208333333336</v>
      </c>
      <c r="M526" s="11">
        <f t="shared" si="49"/>
        <v>40307.208333333336</v>
      </c>
      <c r="N526" t="b">
        <v>0</v>
      </c>
      <c r="O526" t="b">
        <v>0</v>
      </c>
      <c r="P526" t="s">
        <v>33</v>
      </c>
      <c r="Q526" s="5">
        <f t="shared" si="50"/>
        <v>0.83904860392967939</v>
      </c>
      <c r="R526" s="7">
        <f t="shared" si="51"/>
        <v>40.998484082870135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s="11">
        <f t="shared" si="48"/>
        <v>40505.25</v>
      </c>
      <c r="M527" s="11">
        <f t="shared" si="49"/>
        <v>40509.25</v>
      </c>
      <c r="N527" t="b">
        <v>0</v>
      </c>
      <c r="O527" t="b">
        <v>0</v>
      </c>
      <c r="P527" t="s">
        <v>65</v>
      </c>
      <c r="Q527" s="5">
        <f t="shared" si="50"/>
        <v>0.84190476190476193</v>
      </c>
      <c r="R527" s="7">
        <f t="shared" si="51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5" hidden="1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s="11">
        <f t="shared" si="48"/>
        <v>42364.25</v>
      </c>
      <c r="M528" s="11">
        <f t="shared" si="49"/>
        <v>42401.25</v>
      </c>
      <c r="N528" t="b">
        <v>0</v>
      </c>
      <c r="O528" t="b">
        <v>1</v>
      </c>
      <c r="P528" t="s">
        <v>33</v>
      </c>
      <c r="Q528" s="5">
        <f t="shared" si="50"/>
        <v>1.5595180722891566</v>
      </c>
      <c r="R528" s="7">
        <f t="shared" si="51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48"/>
        <v>42405.25</v>
      </c>
      <c r="M529" s="11">
        <f t="shared" si="49"/>
        <v>42441.25</v>
      </c>
      <c r="N529" t="b">
        <v>0</v>
      </c>
      <c r="O529" t="b">
        <v>0</v>
      </c>
      <c r="P529" t="s">
        <v>71</v>
      </c>
      <c r="Q529" s="5">
        <f t="shared" si="50"/>
        <v>0.99619450317124736</v>
      </c>
      <c r="R529" s="7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s="11">
        <f t="shared" si="48"/>
        <v>41601.25</v>
      </c>
      <c r="M530" s="11">
        <f t="shared" si="49"/>
        <v>41646.25</v>
      </c>
      <c r="N530" t="b">
        <v>0</v>
      </c>
      <c r="O530" t="b">
        <v>0</v>
      </c>
      <c r="P530" t="s">
        <v>60</v>
      </c>
      <c r="Q530" s="5">
        <f t="shared" si="50"/>
        <v>0.80300000000000005</v>
      </c>
      <c r="R530" s="7">
        <f t="shared" si="51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s="11">
        <f t="shared" si="48"/>
        <v>41769.208333333336</v>
      </c>
      <c r="M531" s="11">
        <f t="shared" si="49"/>
        <v>41797.208333333336</v>
      </c>
      <c r="N531" t="b">
        <v>0</v>
      </c>
      <c r="O531" t="b">
        <v>0</v>
      </c>
      <c r="P531" t="s">
        <v>89</v>
      </c>
      <c r="Q531" s="5">
        <f t="shared" si="50"/>
        <v>0.11254901960784314</v>
      </c>
      <c r="R531" s="7">
        <f t="shared" si="51"/>
        <v>63.777777777777779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s="11">
        <f t="shared" si="48"/>
        <v>40421.208333333336</v>
      </c>
      <c r="M532" s="11">
        <f t="shared" si="49"/>
        <v>40435.208333333336</v>
      </c>
      <c r="N532" t="b">
        <v>0</v>
      </c>
      <c r="O532" t="b">
        <v>1</v>
      </c>
      <c r="P532" t="s">
        <v>119</v>
      </c>
      <c r="Q532" s="5">
        <f t="shared" si="50"/>
        <v>0.91740952380952379</v>
      </c>
      <c r="R532" s="7">
        <f t="shared" si="51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5" hidden="1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s="11">
        <f t="shared" si="48"/>
        <v>41589.25</v>
      </c>
      <c r="M533" s="11">
        <f t="shared" si="49"/>
        <v>41645.25</v>
      </c>
      <c r="N533" t="b">
        <v>0</v>
      </c>
      <c r="O533" t="b">
        <v>0</v>
      </c>
      <c r="P533" t="s">
        <v>89</v>
      </c>
      <c r="Q533" s="5">
        <f t="shared" si="50"/>
        <v>0.95521156936261387</v>
      </c>
      <c r="R533" s="7">
        <f t="shared" si="51"/>
        <v>48.993956043956047</v>
      </c>
      <c r="S533" t="str">
        <f t="shared" si="52"/>
        <v>games</v>
      </c>
      <c r="T533" t="str">
        <f t="shared" si="53"/>
        <v>video games</v>
      </c>
    </row>
    <row r="534" spans="1:20" hidden="1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48"/>
        <v>43125.25</v>
      </c>
      <c r="M534" s="11">
        <f t="shared" si="49"/>
        <v>43126.25</v>
      </c>
      <c r="N534" t="b">
        <v>0</v>
      </c>
      <c r="O534" t="b">
        <v>0</v>
      </c>
      <c r="P534" t="s">
        <v>33</v>
      </c>
      <c r="Q534" s="5">
        <f t="shared" si="50"/>
        <v>5.0287499999999996</v>
      </c>
      <c r="R534" s="7">
        <f t="shared" si="51"/>
        <v>63.857142857142854</v>
      </c>
      <c r="S534" t="str">
        <f t="shared" si="52"/>
        <v>theater</v>
      </c>
      <c r="T534" t="str">
        <f t="shared" si="53"/>
        <v>plays</v>
      </c>
    </row>
    <row r="535" spans="1:20" hidden="1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s="11">
        <f t="shared" si="48"/>
        <v>41479.208333333336</v>
      </c>
      <c r="M535" s="11">
        <f t="shared" si="49"/>
        <v>41515.208333333336</v>
      </c>
      <c r="N535" t="b">
        <v>0</v>
      </c>
      <c r="O535" t="b">
        <v>0</v>
      </c>
      <c r="P535" t="s">
        <v>60</v>
      </c>
      <c r="Q535" s="5">
        <f t="shared" si="50"/>
        <v>1.5924394463667819</v>
      </c>
      <c r="R535" s="7">
        <f t="shared" si="51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s="11">
        <f t="shared" si="48"/>
        <v>43329.208333333328</v>
      </c>
      <c r="M536" s="11">
        <f t="shared" si="49"/>
        <v>43330.208333333328</v>
      </c>
      <c r="N536" t="b">
        <v>0</v>
      </c>
      <c r="O536" t="b">
        <v>1</v>
      </c>
      <c r="P536" t="s">
        <v>53</v>
      </c>
      <c r="Q536" s="5">
        <f t="shared" si="50"/>
        <v>0.15022446689113356</v>
      </c>
      <c r="R536" s="7">
        <f t="shared" si="51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s="11">
        <f t="shared" si="48"/>
        <v>43259.208333333328</v>
      </c>
      <c r="M537" s="11">
        <f t="shared" si="49"/>
        <v>43261.208333333328</v>
      </c>
      <c r="N537" t="b">
        <v>0</v>
      </c>
      <c r="O537" t="b">
        <v>1</v>
      </c>
      <c r="P537" t="s">
        <v>33</v>
      </c>
      <c r="Q537" s="5">
        <f t="shared" si="50"/>
        <v>4.820384615384615</v>
      </c>
      <c r="R537" s="7">
        <f t="shared" si="51"/>
        <v>62.044554455445542</v>
      </c>
      <c r="S537" t="str">
        <f t="shared" si="52"/>
        <v>theater</v>
      </c>
      <c r="T537" t="str">
        <f t="shared" si="53"/>
        <v>plays</v>
      </c>
    </row>
    <row r="538" spans="1:20" hidden="1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s="11">
        <f t="shared" si="48"/>
        <v>40414.208333333336</v>
      </c>
      <c r="M538" s="11">
        <f t="shared" si="49"/>
        <v>40440.208333333336</v>
      </c>
      <c r="N538" t="b">
        <v>0</v>
      </c>
      <c r="O538" t="b">
        <v>0</v>
      </c>
      <c r="P538" t="s">
        <v>119</v>
      </c>
      <c r="Q538" s="5">
        <f t="shared" si="50"/>
        <v>1.4996938775510205</v>
      </c>
      <c r="R538" s="7">
        <f t="shared" si="51"/>
        <v>104.97857142857143</v>
      </c>
      <c r="S538" t="str">
        <f t="shared" si="52"/>
        <v>publishing</v>
      </c>
      <c r="T538" t="str">
        <f t="shared" si="53"/>
        <v>fiction</v>
      </c>
    </row>
    <row r="539" spans="1:20" hidden="1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s="11">
        <f t="shared" si="48"/>
        <v>43342.208333333328</v>
      </c>
      <c r="M539" s="11">
        <f t="shared" si="49"/>
        <v>43365.208333333328</v>
      </c>
      <c r="N539" t="b">
        <v>1</v>
      </c>
      <c r="O539" t="b">
        <v>1</v>
      </c>
      <c r="P539" t="s">
        <v>42</v>
      </c>
      <c r="Q539" s="5">
        <f t="shared" si="50"/>
        <v>1.1722156398104266</v>
      </c>
      <c r="R539" s="7">
        <f t="shared" si="51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s="11">
        <f t="shared" si="48"/>
        <v>41539.208333333336</v>
      </c>
      <c r="M540" s="11">
        <f t="shared" si="49"/>
        <v>41555.208333333336</v>
      </c>
      <c r="N540" t="b">
        <v>0</v>
      </c>
      <c r="O540" t="b">
        <v>0</v>
      </c>
      <c r="P540" t="s">
        <v>292</v>
      </c>
      <c r="Q540" s="5">
        <f t="shared" si="50"/>
        <v>0.37695968274950431</v>
      </c>
      <c r="R540" s="7">
        <f t="shared" si="51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s="11">
        <f t="shared" si="48"/>
        <v>43647.208333333328</v>
      </c>
      <c r="M541" s="11">
        <f t="shared" si="49"/>
        <v>43653.208333333328</v>
      </c>
      <c r="N541" t="b">
        <v>0</v>
      </c>
      <c r="O541" t="b">
        <v>1</v>
      </c>
      <c r="P541" t="s">
        <v>17</v>
      </c>
      <c r="Q541" s="5">
        <f t="shared" si="50"/>
        <v>0.72653061224489801</v>
      </c>
      <c r="R541" s="7">
        <f t="shared" si="51"/>
        <v>92.467532467532465</v>
      </c>
      <c r="S541" t="str">
        <f t="shared" si="52"/>
        <v>food</v>
      </c>
      <c r="T541" t="str">
        <f t="shared" si="53"/>
        <v>food trucks</v>
      </c>
    </row>
    <row r="542" spans="1:20" hidden="1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s="11">
        <f t="shared" si="48"/>
        <v>43225.208333333328</v>
      </c>
      <c r="M542" s="11">
        <f t="shared" si="49"/>
        <v>43247.208333333328</v>
      </c>
      <c r="N542" t="b">
        <v>0</v>
      </c>
      <c r="O542" t="b">
        <v>0</v>
      </c>
      <c r="P542" t="s">
        <v>122</v>
      </c>
      <c r="Q542" s="5">
        <f t="shared" si="50"/>
        <v>2.6598113207547169</v>
      </c>
      <c r="R542" s="7">
        <f t="shared" si="51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s="11">
        <f t="shared" si="48"/>
        <v>42165.208333333328</v>
      </c>
      <c r="M543" s="11">
        <f t="shared" si="49"/>
        <v>42191.208333333328</v>
      </c>
      <c r="N543" t="b">
        <v>0</v>
      </c>
      <c r="O543" t="b">
        <v>0</v>
      </c>
      <c r="P543" t="s">
        <v>292</v>
      </c>
      <c r="Q543" s="5">
        <f t="shared" si="50"/>
        <v>0.24205617977528091</v>
      </c>
      <c r="R543" s="7">
        <f t="shared" si="51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s="11">
        <f t="shared" si="48"/>
        <v>42391.25</v>
      </c>
      <c r="M544" s="11">
        <f t="shared" si="49"/>
        <v>42421.25</v>
      </c>
      <c r="N544" t="b">
        <v>0</v>
      </c>
      <c r="O544" t="b">
        <v>0</v>
      </c>
      <c r="P544" t="s">
        <v>60</v>
      </c>
      <c r="Q544" s="5">
        <f t="shared" si="50"/>
        <v>2.5064935064935064E-2</v>
      </c>
      <c r="R544" s="7">
        <f t="shared" si="51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s="11">
        <f t="shared" si="48"/>
        <v>41528.208333333336</v>
      </c>
      <c r="M545" s="11">
        <f t="shared" si="49"/>
        <v>41543.208333333336</v>
      </c>
      <c r="N545" t="b">
        <v>0</v>
      </c>
      <c r="O545" t="b">
        <v>0</v>
      </c>
      <c r="P545" t="s">
        <v>89</v>
      </c>
      <c r="Q545" s="5">
        <f t="shared" si="50"/>
        <v>0.1632979976442874</v>
      </c>
      <c r="R545" s="7">
        <f t="shared" si="51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5" hidden="1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s="11">
        <f t="shared" si="48"/>
        <v>42377.25</v>
      </c>
      <c r="M546" s="11">
        <f t="shared" si="49"/>
        <v>42390.25</v>
      </c>
      <c r="N546" t="b">
        <v>0</v>
      </c>
      <c r="O546" t="b">
        <v>0</v>
      </c>
      <c r="P546" t="s">
        <v>23</v>
      </c>
      <c r="Q546" s="5">
        <f t="shared" si="50"/>
        <v>2.7650000000000001</v>
      </c>
      <c r="R546" s="7">
        <f t="shared" si="51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s="11">
        <f t="shared" si="48"/>
        <v>43824.25</v>
      </c>
      <c r="M547" s="11">
        <f t="shared" si="49"/>
        <v>43844.25</v>
      </c>
      <c r="N547" t="b">
        <v>0</v>
      </c>
      <c r="O547" t="b">
        <v>0</v>
      </c>
      <c r="P547" t="s">
        <v>33</v>
      </c>
      <c r="Q547" s="5">
        <f t="shared" si="50"/>
        <v>0.88803571428571426</v>
      </c>
      <c r="R547" s="7">
        <f t="shared" si="51"/>
        <v>61.007063197026021</v>
      </c>
      <c r="S547" t="str">
        <f t="shared" si="52"/>
        <v>theater</v>
      </c>
      <c r="T547" t="str">
        <f t="shared" si="53"/>
        <v>plays</v>
      </c>
    </row>
    <row r="548" spans="1:20" hidden="1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s="11">
        <f t="shared" si="48"/>
        <v>43360.208333333328</v>
      </c>
      <c r="M548" s="11">
        <f t="shared" si="49"/>
        <v>43363.208333333328</v>
      </c>
      <c r="N548" t="b">
        <v>0</v>
      </c>
      <c r="O548" t="b">
        <v>1</v>
      </c>
      <c r="P548" t="s">
        <v>33</v>
      </c>
      <c r="Q548" s="5">
        <f t="shared" si="50"/>
        <v>1.6357142857142857</v>
      </c>
      <c r="R548" s="7">
        <f t="shared" si="51"/>
        <v>78.068181818181813</v>
      </c>
      <c r="S548" t="str">
        <f t="shared" si="52"/>
        <v>theater</v>
      </c>
      <c r="T548" t="str">
        <f t="shared" si="53"/>
        <v>plays</v>
      </c>
    </row>
    <row r="549" spans="1:20" hidden="1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s="11">
        <f t="shared" si="48"/>
        <v>42029.25</v>
      </c>
      <c r="M549" s="11">
        <f t="shared" si="49"/>
        <v>42041.25</v>
      </c>
      <c r="N549" t="b">
        <v>0</v>
      </c>
      <c r="O549" t="b">
        <v>0</v>
      </c>
      <c r="P549" t="s">
        <v>53</v>
      </c>
      <c r="Q549" s="5">
        <f t="shared" si="50"/>
        <v>9.69</v>
      </c>
      <c r="R549" s="7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s="11">
        <f t="shared" si="48"/>
        <v>42461.208333333328</v>
      </c>
      <c r="M550" s="11">
        <f t="shared" si="49"/>
        <v>42474.208333333328</v>
      </c>
      <c r="N550" t="b">
        <v>0</v>
      </c>
      <c r="O550" t="b">
        <v>0</v>
      </c>
      <c r="P550" t="s">
        <v>33</v>
      </c>
      <c r="Q550" s="5">
        <f t="shared" si="50"/>
        <v>2.7091376701966716</v>
      </c>
      <c r="R550" s="7">
        <f t="shared" si="51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5" hidden="1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s="11">
        <f t="shared" si="48"/>
        <v>41422.208333333336</v>
      </c>
      <c r="M551" s="11">
        <f t="shared" si="49"/>
        <v>41431.208333333336</v>
      </c>
      <c r="N551" t="b">
        <v>0</v>
      </c>
      <c r="O551" t="b">
        <v>0</v>
      </c>
      <c r="P551" t="s">
        <v>65</v>
      </c>
      <c r="Q551" s="5">
        <f t="shared" si="50"/>
        <v>2.8421355932203389</v>
      </c>
      <c r="R551" s="7">
        <f t="shared" si="51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5" hidden="1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s="11">
        <f t="shared" si="48"/>
        <v>40968.25</v>
      </c>
      <c r="M552" s="11">
        <f t="shared" si="49"/>
        <v>40989.208333333336</v>
      </c>
      <c r="N552" t="b">
        <v>0</v>
      </c>
      <c r="O552" t="b">
        <v>0</v>
      </c>
      <c r="P552" t="s">
        <v>60</v>
      </c>
      <c r="Q552" s="5">
        <f t="shared" si="50"/>
        <v>0.04</v>
      </c>
      <c r="R552" s="7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s="11">
        <f t="shared" si="48"/>
        <v>41993.25</v>
      </c>
      <c r="M553" s="11">
        <f t="shared" si="49"/>
        <v>42033.25</v>
      </c>
      <c r="N553" t="b">
        <v>0</v>
      </c>
      <c r="O553" t="b">
        <v>1</v>
      </c>
      <c r="P553" t="s">
        <v>28</v>
      </c>
      <c r="Q553" s="5">
        <f t="shared" si="50"/>
        <v>0.58632981676846196</v>
      </c>
      <c r="R553" s="7">
        <f t="shared" si="51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s="11">
        <f t="shared" si="48"/>
        <v>42700.25</v>
      </c>
      <c r="M554" s="11">
        <f t="shared" si="49"/>
        <v>42702.25</v>
      </c>
      <c r="N554" t="b">
        <v>0</v>
      </c>
      <c r="O554" t="b">
        <v>0</v>
      </c>
      <c r="P554" t="s">
        <v>33</v>
      </c>
      <c r="Q554" s="5">
        <f t="shared" si="50"/>
        <v>0.98511111111111116</v>
      </c>
      <c r="R554" s="7">
        <f t="shared" si="51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s="11">
        <f t="shared" si="48"/>
        <v>40545.25</v>
      </c>
      <c r="M555" s="11">
        <f t="shared" si="49"/>
        <v>40546.25</v>
      </c>
      <c r="N555" t="b">
        <v>0</v>
      </c>
      <c r="O555" t="b">
        <v>0</v>
      </c>
      <c r="P555" t="s">
        <v>23</v>
      </c>
      <c r="Q555" s="5">
        <f t="shared" si="50"/>
        <v>0.43975381008206332</v>
      </c>
      <c r="R555" s="7">
        <f t="shared" si="51"/>
        <v>72.978599221789878</v>
      </c>
      <c r="S555" t="str">
        <f t="shared" si="52"/>
        <v>music</v>
      </c>
      <c r="T555" t="str">
        <f t="shared" si="53"/>
        <v>rock</v>
      </c>
    </row>
    <row r="556" spans="1:20" ht="31.5" hidden="1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48"/>
        <v>42723.25</v>
      </c>
      <c r="M556" s="11">
        <f t="shared" si="49"/>
        <v>42729.25</v>
      </c>
      <c r="N556" t="b">
        <v>0</v>
      </c>
      <c r="O556" t="b">
        <v>0</v>
      </c>
      <c r="P556" t="s">
        <v>60</v>
      </c>
      <c r="Q556" s="5">
        <f t="shared" si="50"/>
        <v>1.5166315789473683</v>
      </c>
      <c r="R556" s="7">
        <f t="shared" si="51"/>
        <v>26.007220216606498</v>
      </c>
      <c r="S556" t="str">
        <f t="shared" si="52"/>
        <v>music</v>
      </c>
      <c r="T556" t="str">
        <f t="shared" si="53"/>
        <v>indie rock</v>
      </c>
    </row>
    <row r="557" spans="1:20" hidden="1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s="11">
        <f t="shared" si="48"/>
        <v>41731.208333333336</v>
      </c>
      <c r="M557" s="11">
        <f t="shared" si="49"/>
        <v>41762.208333333336</v>
      </c>
      <c r="N557" t="b">
        <v>0</v>
      </c>
      <c r="O557" t="b">
        <v>0</v>
      </c>
      <c r="P557" t="s">
        <v>23</v>
      </c>
      <c r="Q557" s="5">
        <f t="shared" si="50"/>
        <v>2.2363492063492063</v>
      </c>
      <c r="R557" s="7">
        <f t="shared" si="51"/>
        <v>104.36296296296297</v>
      </c>
      <c r="S557" t="str">
        <f t="shared" si="52"/>
        <v>music</v>
      </c>
      <c r="T557" t="str">
        <f t="shared" si="53"/>
        <v>rock</v>
      </c>
    </row>
    <row r="558" spans="1:20" hidden="1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s="11">
        <f t="shared" si="48"/>
        <v>40792.208333333336</v>
      </c>
      <c r="M558" s="11">
        <f t="shared" si="49"/>
        <v>40799.208333333336</v>
      </c>
      <c r="N558" t="b">
        <v>0</v>
      </c>
      <c r="O558" t="b">
        <v>1</v>
      </c>
      <c r="P558" t="s">
        <v>206</v>
      </c>
      <c r="Q558" s="5">
        <f t="shared" si="50"/>
        <v>2.3975</v>
      </c>
      <c r="R558" s="7">
        <f t="shared" si="51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s="11">
        <f t="shared" si="48"/>
        <v>42279.208333333328</v>
      </c>
      <c r="M559" s="11">
        <f t="shared" si="49"/>
        <v>42282.208333333328</v>
      </c>
      <c r="N559" t="b">
        <v>0</v>
      </c>
      <c r="O559" t="b">
        <v>1</v>
      </c>
      <c r="P559" t="s">
        <v>474</v>
      </c>
      <c r="Q559" s="5">
        <f t="shared" si="50"/>
        <v>1.9933333333333334</v>
      </c>
      <c r="R559" s="7">
        <f t="shared" si="51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s="11">
        <f t="shared" si="48"/>
        <v>42424.25</v>
      </c>
      <c r="M560" s="11">
        <f t="shared" si="49"/>
        <v>42467.208333333328</v>
      </c>
      <c r="N560" t="b">
        <v>0</v>
      </c>
      <c r="O560" t="b">
        <v>0</v>
      </c>
      <c r="P560" t="s">
        <v>33</v>
      </c>
      <c r="Q560" s="5">
        <f t="shared" si="50"/>
        <v>1.373448275862069</v>
      </c>
      <c r="R560" s="7">
        <f t="shared" si="51"/>
        <v>63.222222222222221</v>
      </c>
      <c r="S560" t="str">
        <f t="shared" si="52"/>
        <v>theater</v>
      </c>
      <c r="T560" t="str">
        <f t="shared" si="53"/>
        <v>plays</v>
      </c>
    </row>
    <row r="561" spans="1:20" hidden="1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s="11">
        <f t="shared" si="48"/>
        <v>42584.208333333328</v>
      </c>
      <c r="M561" s="11">
        <f t="shared" si="49"/>
        <v>42591.208333333328</v>
      </c>
      <c r="N561" t="b">
        <v>0</v>
      </c>
      <c r="O561" t="b">
        <v>0</v>
      </c>
      <c r="P561" t="s">
        <v>33</v>
      </c>
      <c r="Q561" s="5">
        <f t="shared" si="50"/>
        <v>1.009696106362773</v>
      </c>
      <c r="R561" s="7">
        <f t="shared" si="51"/>
        <v>104.03228962818004</v>
      </c>
      <c r="S561" t="str">
        <f t="shared" si="52"/>
        <v>theater</v>
      </c>
      <c r="T561" t="str">
        <f t="shared" si="53"/>
        <v>plays</v>
      </c>
    </row>
    <row r="562" spans="1:20" hidden="1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s="11">
        <f t="shared" si="48"/>
        <v>40865.25</v>
      </c>
      <c r="M562" s="11">
        <f t="shared" si="49"/>
        <v>40905.25</v>
      </c>
      <c r="N562" t="b">
        <v>0</v>
      </c>
      <c r="O562" t="b">
        <v>0</v>
      </c>
      <c r="P562" t="s">
        <v>71</v>
      </c>
      <c r="Q562" s="5">
        <f t="shared" si="50"/>
        <v>7.9416000000000002</v>
      </c>
      <c r="R562" s="7">
        <f t="shared" si="51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s="11">
        <f t="shared" si="48"/>
        <v>40833.208333333336</v>
      </c>
      <c r="M563" s="11">
        <f t="shared" si="49"/>
        <v>40835.208333333336</v>
      </c>
      <c r="N563" t="b">
        <v>0</v>
      </c>
      <c r="O563" t="b">
        <v>0</v>
      </c>
      <c r="P563" t="s">
        <v>33</v>
      </c>
      <c r="Q563" s="5">
        <f t="shared" si="50"/>
        <v>3.6970000000000001</v>
      </c>
      <c r="R563" s="7">
        <f t="shared" si="51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s="11">
        <f t="shared" si="48"/>
        <v>43536.208333333328</v>
      </c>
      <c r="M564" s="11">
        <f t="shared" si="49"/>
        <v>43538.208333333328</v>
      </c>
      <c r="N564" t="b">
        <v>0</v>
      </c>
      <c r="O564" t="b">
        <v>0</v>
      </c>
      <c r="P564" t="s">
        <v>23</v>
      </c>
      <c r="Q564" s="5">
        <f t="shared" si="50"/>
        <v>0.12818181818181817</v>
      </c>
      <c r="R564" s="7">
        <f t="shared" si="51"/>
        <v>48.807692307692307</v>
      </c>
      <c r="S564" t="str">
        <f t="shared" si="52"/>
        <v>music</v>
      </c>
      <c r="T564" t="str">
        <f t="shared" si="53"/>
        <v>rock</v>
      </c>
    </row>
    <row r="565" spans="1:20" hidden="1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s="11">
        <f t="shared" si="48"/>
        <v>43417.25</v>
      </c>
      <c r="M565" s="11">
        <f t="shared" si="49"/>
        <v>43437.25</v>
      </c>
      <c r="N565" t="b">
        <v>0</v>
      </c>
      <c r="O565" t="b">
        <v>0</v>
      </c>
      <c r="P565" t="s">
        <v>42</v>
      </c>
      <c r="Q565" s="5">
        <f t="shared" si="50"/>
        <v>1.3802702702702703</v>
      </c>
      <c r="R565" s="7">
        <f t="shared" si="51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s="11">
        <f t="shared" si="48"/>
        <v>42078.208333333328</v>
      </c>
      <c r="M566" s="11">
        <f t="shared" si="49"/>
        <v>42086.208333333328</v>
      </c>
      <c r="N566" t="b">
        <v>0</v>
      </c>
      <c r="O566" t="b">
        <v>0</v>
      </c>
      <c r="P566" t="s">
        <v>33</v>
      </c>
      <c r="Q566" s="5">
        <f t="shared" si="50"/>
        <v>0.83813278008298753</v>
      </c>
      <c r="R566" s="7">
        <f t="shared" si="51"/>
        <v>78.990502793296088</v>
      </c>
      <c r="S566" t="str">
        <f t="shared" si="52"/>
        <v>theater</v>
      </c>
      <c r="T566" t="str">
        <f t="shared" si="53"/>
        <v>plays</v>
      </c>
    </row>
    <row r="567" spans="1:20" hidden="1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s="11">
        <f t="shared" si="48"/>
        <v>40862.25</v>
      </c>
      <c r="M567" s="11">
        <f t="shared" si="49"/>
        <v>40882.25</v>
      </c>
      <c r="N567" t="b">
        <v>0</v>
      </c>
      <c r="O567" t="b">
        <v>0</v>
      </c>
      <c r="P567" t="s">
        <v>33</v>
      </c>
      <c r="Q567" s="5">
        <f t="shared" si="50"/>
        <v>2.0460063224446787</v>
      </c>
      <c r="R567" s="7">
        <f t="shared" si="51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s="11">
        <f t="shared" si="48"/>
        <v>42424.25</v>
      </c>
      <c r="M568" s="11">
        <f t="shared" si="49"/>
        <v>42447.208333333328</v>
      </c>
      <c r="N568" t="b">
        <v>0</v>
      </c>
      <c r="O568" t="b">
        <v>1</v>
      </c>
      <c r="P568" t="s">
        <v>50</v>
      </c>
      <c r="Q568" s="5">
        <f t="shared" si="50"/>
        <v>0.44344086021505374</v>
      </c>
      <c r="R568" s="7">
        <f t="shared" si="51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5" hidden="1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s="11">
        <f t="shared" si="48"/>
        <v>41830.208333333336</v>
      </c>
      <c r="M569" s="11">
        <f t="shared" si="49"/>
        <v>41832.208333333336</v>
      </c>
      <c r="N569" t="b">
        <v>0</v>
      </c>
      <c r="O569" t="b">
        <v>0</v>
      </c>
      <c r="P569" t="s">
        <v>23</v>
      </c>
      <c r="Q569" s="5">
        <f t="shared" si="50"/>
        <v>2.1860294117647059</v>
      </c>
      <c r="R569" s="7">
        <f t="shared" si="51"/>
        <v>60.922131147540981</v>
      </c>
      <c r="S569" t="str">
        <f t="shared" si="52"/>
        <v>music</v>
      </c>
      <c r="T569" t="str">
        <f t="shared" si="53"/>
        <v>rock</v>
      </c>
    </row>
    <row r="570" spans="1:20" hidden="1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s="11">
        <f t="shared" si="48"/>
        <v>40374.208333333336</v>
      </c>
      <c r="M570" s="11">
        <f t="shared" si="49"/>
        <v>40419.208333333336</v>
      </c>
      <c r="N570" t="b">
        <v>0</v>
      </c>
      <c r="O570" t="b">
        <v>0</v>
      </c>
      <c r="P570" t="s">
        <v>33</v>
      </c>
      <c r="Q570" s="5">
        <f t="shared" si="50"/>
        <v>1.8603314917127072</v>
      </c>
      <c r="R570" s="7">
        <f t="shared" si="51"/>
        <v>26.0015444015444</v>
      </c>
      <c r="S570" t="str">
        <f t="shared" si="52"/>
        <v>theater</v>
      </c>
      <c r="T570" t="str">
        <f t="shared" si="53"/>
        <v>plays</v>
      </c>
    </row>
    <row r="571" spans="1:20" hidden="1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s="11">
        <f t="shared" si="48"/>
        <v>40554.25</v>
      </c>
      <c r="M571" s="11">
        <f t="shared" si="49"/>
        <v>40566.25</v>
      </c>
      <c r="N571" t="b">
        <v>0</v>
      </c>
      <c r="O571" t="b">
        <v>0</v>
      </c>
      <c r="P571" t="s">
        <v>71</v>
      </c>
      <c r="Q571" s="5">
        <f t="shared" si="50"/>
        <v>2.3733830845771142</v>
      </c>
      <c r="R571" s="7">
        <f t="shared" si="51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s="11">
        <f t="shared" si="48"/>
        <v>41993.25</v>
      </c>
      <c r="M572" s="11">
        <f t="shared" si="49"/>
        <v>41999.25</v>
      </c>
      <c r="N572" t="b">
        <v>0</v>
      </c>
      <c r="O572" t="b">
        <v>1</v>
      </c>
      <c r="P572" t="s">
        <v>23</v>
      </c>
      <c r="Q572" s="5">
        <f t="shared" si="50"/>
        <v>3.0565384615384614</v>
      </c>
      <c r="R572" s="7">
        <f t="shared" si="51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s="11">
        <f t="shared" si="48"/>
        <v>42174.208333333328</v>
      </c>
      <c r="M573" s="11">
        <f t="shared" si="49"/>
        <v>42221.208333333328</v>
      </c>
      <c r="N573" t="b">
        <v>0</v>
      </c>
      <c r="O573" t="b">
        <v>0</v>
      </c>
      <c r="P573" t="s">
        <v>100</v>
      </c>
      <c r="Q573" s="5">
        <f t="shared" si="50"/>
        <v>0.94142857142857139</v>
      </c>
      <c r="R573" s="7">
        <f t="shared" si="51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s="11">
        <f t="shared" si="48"/>
        <v>42275.208333333328</v>
      </c>
      <c r="M574" s="11">
        <f t="shared" si="49"/>
        <v>42291.208333333328</v>
      </c>
      <c r="N574" t="b">
        <v>0</v>
      </c>
      <c r="O574" t="b">
        <v>1</v>
      </c>
      <c r="P574" t="s">
        <v>23</v>
      </c>
      <c r="Q574" s="5">
        <f t="shared" si="50"/>
        <v>0.54400000000000004</v>
      </c>
      <c r="R574" s="7">
        <f t="shared" si="51"/>
        <v>52.085106382978722</v>
      </c>
      <c r="S574" t="str">
        <f t="shared" si="52"/>
        <v>music</v>
      </c>
      <c r="T574" t="str">
        <f t="shared" si="53"/>
        <v>rock</v>
      </c>
    </row>
    <row r="575" spans="1:20" hidden="1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s="11">
        <f t="shared" si="48"/>
        <v>41761.208333333336</v>
      </c>
      <c r="M575" s="11">
        <f t="shared" si="49"/>
        <v>41763.208333333336</v>
      </c>
      <c r="N575" t="b">
        <v>0</v>
      </c>
      <c r="O575" t="b">
        <v>0</v>
      </c>
      <c r="P575" t="s">
        <v>1029</v>
      </c>
      <c r="Q575" s="5">
        <f t="shared" si="50"/>
        <v>1.1188059701492536</v>
      </c>
      <c r="R575" s="7">
        <f t="shared" si="51"/>
        <v>24.986666666666668</v>
      </c>
      <c r="S575" t="str">
        <f t="shared" si="52"/>
        <v>journalism</v>
      </c>
      <c r="T575" t="str">
        <f t="shared" si="53"/>
        <v>audio</v>
      </c>
    </row>
    <row r="576" spans="1:20" hidden="1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s="11">
        <f t="shared" si="48"/>
        <v>43806.25</v>
      </c>
      <c r="M576" s="11">
        <f t="shared" si="49"/>
        <v>43816.25</v>
      </c>
      <c r="N576" t="b">
        <v>0</v>
      </c>
      <c r="O576" t="b">
        <v>1</v>
      </c>
      <c r="P576" t="s">
        <v>17</v>
      </c>
      <c r="Q576" s="5">
        <f t="shared" si="50"/>
        <v>3.6914814814814814</v>
      </c>
      <c r="R576" s="7">
        <f t="shared" si="51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s="11">
        <f t="shared" si="48"/>
        <v>41779.208333333336</v>
      </c>
      <c r="M577" s="11">
        <f t="shared" si="49"/>
        <v>41782.208333333336</v>
      </c>
      <c r="N577" t="b">
        <v>0</v>
      </c>
      <c r="O577" t="b">
        <v>1</v>
      </c>
      <c r="P577" t="s">
        <v>33</v>
      </c>
      <c r="Q577" s="5">
        <f t="shared" si="50"/>
        <v>0.62930372148859548</v>
      </c>
      <c r="R577" s="7">
        <f t="shared" si="51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s="11">
        <f t="shared" si="48"/>
        <v>43040.208333333328</v>
      </c>
      <c r="M578" s="11">
        <f t="shared" si="49"/>
        <v>43057.25</v>
      </c>
      <c r="N578" t="b">
        <v>0</v>
      </c>
      <c r="O578" t="b">
        <v>0</v>
      </c>
      <c r="P578" t="s">
        <v>33</v>
      </c>
      <c r="Q578" s="5">
        <f t="shared" si="50"/>
        <v>0.6492783505154639</v>
      </c>
      <c r="R578" s="7">
        <f t="shared" si="51"/>
        <v>98.40625</v>
      </c>
      <c r="S578" t="str">
        <f t="shared" si="52"/>
        <v>theater</v>
      </c>
      <c r="T578" t="str">
        <f t="shared" si="53"/>
        <v>plays</v>
      </c>
    </row>
    <row r="579" spans="1:20" hidden="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s="11">
        <f t="shared" ref="L579:L642" si="54">(((J579/60)/60)/24)+DATE(1970,1,1)</f>
        <v>40613.25</v>
      </c>
      <c r="M579" s="11">
        <f t="shared" ref="M579:M642" si="55">(((K579/60)/60)/24)+DATE(1970,1,1)</f>
        <v>40639.208333333336</v>
      </c>
      <c r="N579" t="b">
        <v>0</v>
      </c>
      <c r="O579" t="b">
        <v>0</v>
      </c>
      <c r="P579" t="s">
        <v>159</v>
      </c>
      <c r="Q579" s="5">
        <f t="shared" ref="Q579:Q642" si="56">E579/D579</f>
        <v>0.18853658536585366</v>
      </c>
      <c r="R579" s="7">
        <f t="shared" ref="R579:R642" si="57">E579/G579</f>
        <v>41.783783783783782</v>
      </c>
      <c r="S579" t="str">
        <f t="shared" ref="S579:S642" si="58">LEFT(P579, SEARCH("/",P579,1)-1)</f>
        <v>music</v>
      </c>
      <c r="T579" t="str">
        <f t="shared" ref="T579:U642" si="59">RIGHT(P579, LEN(P579) -FIND("/",P579))</f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s="11">
        <f t="shared" si="54"/>
        <v>40878.25</v>
      </c>
      <c r="M580" s="11">
        <f t="shared" si="55"/>
        <v>40881.25</v>
      </c>
      <c r="N580" t="b">
        <v>0</v>
      </c>
      <c r="O580" t="b">
        <v>0</v>
      </c>
      <c r="P580" t="s">
        <v>474</v>
      </c>
      <c r="Q580" s="5">
        <f t="shared" si="56"/>
        <v>0.1675440414507772</v>
      </c>
      <c r="R580" s="7">
        <f t="shared" si="57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s="11">
        <f t="shared" si="54"/>
        <v>40762.208333333336</v>
      </c>
      <c r="M581" s="11">
        <f t="shared" si="55"/>
        <v>40774.208333333336</v>
      </c>
      <c r="N581" t="b">
        <v>0</v>
      </c>
      <c r="O581" t="b">
        <v>0</v>
      </c>
      <c r="P581" t="s">
        <v>159</v>
      </c>
      <c r="Q581" s="5">
        <f t="shared" si="56"/>
        <v>1.0111290322580646</v>
      </c>
      <c r="R581" s="7">
        <f t="shared" si="57"/>
        <v>72.05747126436782</v>
      </c>
      <c r="S581" t="str">
        <f t="shared" si="58"/>
        <v>music</v>
      </c>
      <c r="T581" t="str">
        <f t="shared" si="59"/>
        <v>jazz</v>
      </c>
    </row>
    <row r="582" spans="1:20" hidden="1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s="11">
        <f t="shared" si="54"/>
        <v>41696.25</v>
      </c>
      <c r="M582" s="11">
        <f t="shared" si="55"/>
        <v>41704.25</v>
      </c>
      <c r="N582" t="b">
        <v>0</v>
      </c>
      <c r="O582" t="b">
        <v>0</v>
      </c>
      <c r="P582" t="s">
        <v>33</v>
      </c>
      <c r="Q582" s="5">
        <f t="shared" si="56"/>
        <v>3.4150228310502282</v>
      </c>
      <c r="R582" s="7">
        <f t="shared" si="57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s="11">
        <f t="shared" si="54"/>
        <v>40662.208333333336</v>
      </c>
      <c r="M583" s="11">
        <f t="shared" si="55"/>
        <v>40677.208333333336</v>
      </c>
      <c r="N583" t="b">
        <v>0</v>
      </c>
      <c r="O583" t="b">
        <v>0</v>
      </c>
      <c r="P583" t="s">
        <v>28</v>
      </c>
      <c r="Q583" s="5">
        <f t="shared" si="56"/>
        <v>0.64016666666666666</v>
      </c>
      <c r="R583" s="7">
        <f t="shared" si="57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s="11">
        <f t="shared" si="54"/>
        <v>42165.208333333328</v>
      </c>
      <c r="M584" s="11">
        <f t="shared" si="55"/>
        <v>42170.208333333328</v>
      </c>
      <c r="N584" t="b">
        <v>0</v>
      </c>
      <c r="O584" t="b">
        <v>1</v>
      </c>
      <c r="P584" t="s">
        <v>89</v>
      </c>
      <c r="Q584" s="5">
        <f t="shared" si="56"/>
        <v>0.5208045977011494</v>
      </c>
      <c r="R584" s="7">
        <f t="shared" si="57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5" hidden="1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s="11">
        <f t="shared" si="54"/>
        <v>40959.25</v>
      </c>
      <c r="M585" s="11">
        <f t="shared" si="55"/>
        <v>40976.25</v>
      </c>
      <c r="N585" t="b">
        <v>0</v>
      </c>
      <c r="O585" t="b">
        <v>0</v>
      </c>
      <c r="P585" t="s">
        <v>42</v>
      </c>
      <c r="Q585" s="5">
        <f t="shared" si="56"/>
        <v>3.2240211640211642</v>
      </c>
      <c r="R585" s="7">
        <f t="shared" si="57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hidden="1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s="11">
        <f t="shared" si="54"/>
        <v>41024.208333333336</v>
      </c>
      <c r="M586" s="11">
        <f t="shared" si="55"/>
        <v>41038.208333333336</v>
      </c>
      <c r="N586" t="b">
        <v>0</v>
      </c>
      <c r="O586" t="b">
        <v>0</v>
      </c>
      <c r="P586" t="s">
        <v>28</v>
      </c>
      <c r="Q586" s="5">
        <f t="shared" si="56"/>
        <v>1.1950810185185186</v>
      </c>
      <c r="R586" s="7">
        <f t="shared" si="57"/>
        <v>64.01425914445133</v>
      </c>
      <c r="S586" t="str">
        <f t="shared" si="58"/>
        <v>technology</v>
      </c>
      <c r="T586" t="str">
        <f t="shared" si="59"/>
        <v>web</v>
      </c>
    </row>
    <row r="587" spans="1:20" hidden="1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s="11">
        <f t="shared" si="54"/>
        <v>40255.208333333336</v>
      </c>
      <c r="M587" s="11">
        <f t="shared" si="55"/>
        <v>40265.208333333336</v>
      </c>
      <c r="N587" t="b">
        <v>0</v>
      </c>
      <c r="O587" t="b">
        <v>0</v>
      </c>
      <c r="P587" t="s">
        <v>206</v>
      </c>
      <c r="Q587" s="5">
        <f t="shared" si="56"/>
        <v>1.4679775280898877</v>
      </c>
      <c r="R587" s="7">
        <f t="shared" si="57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hidden="1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s="11">
        <f t="shared" si="54"/>
        <v>40499.25</v>
      </c>
      <c r="M588" s="11">
        <f t="shared" si="55"/>
        <v>40518.25</v>
      </c>
      <c r="N588" t="b">
        <v>0</v>
      </c>
      <c r="O588" t="b">
        <v>0</v>
      </c>
      <c r="P588" t="s">
        <v>23</v>
      </c>
      <c r="Q588" s="5">
        <f t="shared" si="56"/>
        <v>9.5057142857142853</v>
      </c>
      <c r="R588" s="7">
        <f t="shared" si="57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54"/>
        <v>43484.25</v>
      </c>
      <c r="M589" s="11">
        <f t="shared" si="55"/>
        <v>43536.208333333328</v>
      </c>
      <c r="N589" t="b">
        <v>0</v>
      </c>
      <c r="O589" t="b">
        <v>1</v>
      </c>
      <c r="P589" t="s">
        <v>17</v>
      </c>
      <c r="Q589" s="5">
        <f t="shared" si="56"/>
        <v>0.72893617021276591</v>
      </c>
      <c r="R589" s="7">
        <f t="shared" si="57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s="11">
        <f t="shared" si="54"/>
        <v>40262.208333333336</v>
      </c>
      <c r="M590" s="11">
        <f t="shared" si="55"/>
        <v>40293.208333333336</v>
      </c>
      <c r="N590" t="b">
        <v>0</v>
      </c>
      <c r="O590" t="b">
        <v>0</v>
      </c>
      <c r="P590" t="s">
        <v>33</v>
      </c>
      <c r="Q590" s="5">
        <f t="shared" si="56"/>
        <v>0.7900824873096447</v>
      </c>
      <c r="R590" s="7">
        <f t="shared" si="57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s="11">
        <f t="shared" si="54"/>
        <v>42190.208333333328</v>
      </c>
      <c r="M591" s="11">
        <f t="shared" si="55"/>
        <v>42197.208333333328</v>
      </c>
      <c r="N591" t="b">
        <v>0</v>
      </c>
      <c r="O591" t="b">
        <v>0</v>
      </c>
      <c r="P591" t="s">
        <v>42</v>
      </c>
      <c r="Q591" s="5">
        <f t="shared" si="56"/>
        <v>0.64721518987341775</v>
      </c>
      <c r="R591" s="7">
        <f t="shared" si="57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s="11">
        <f t="shared" si="54"/>
        <v>41994.25</v>
      </c>
      <c r="M592" s="11">
        <f t="shared" si="55"/>
        <v>42005.25</v>
      </c>
      <c r="N592" t="b">
        <v>0</v>
      </c>
      <c r="O592" t="b">
        <v>0</v>
      </c>
      <c r="P592" t="s">
        <v>133</v>
      </c>
      <c r="Q592" s="5">
        <f t="shared" si="56"/>
        <v>0.82028169014084507</v>
      </c>
      <c r="R592" s="7">
        <f t="shared" si="57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s="11">
        <f t="shared" si="54"/>
        <v>40373.208333333336</v>
      </c>
      <c r="M593" s="11">
        <f t="shared" si="55"/>
        <v>40383.208333333336</v>
      </c>
      <c r="N593" t="b">
        <v>0</v>
      </c>
      <c r="O593" t="b">
        <v>0</v>
      </c>
      <c r="P593" t="s">
        <v>89</v>
      </c>
      <c r="Q593" s="5">
        <f t="shared" si="56"/>
        <v>10.376666666666667</v>
      </c>
      <c r="R593" s="7">
        <f t="shared" si="57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s="11">
        <f t="shared" si="54"/>
        <v>41789.208333333336</v>
      </c>
      <c r="M594" s="11">
        <f t="shared" si="55"/>
        <v>41798.208333333336</v>
      </c>
      <c r="N594" t="b">
        <v>0</v>
      </c>
      <c r="O594" t="b">
        <v>0</v>
      </c>
      <c r="P594" t="s">
        <v>33</v>
      </c>
      <c r="Q594" s="5">
        <f t="shared" si="56"/>
        <v>0.12910076530612244</v>
      </c>
      <c r="R594" s="7">
        <f t="shared" si="57"/>
        <v>80.011857707509876</v>
      </c>
      <c r="S594" t="str">
        <f t="shared" si="58"/>
        <v>theater</v>
      </c>
      <c r="T594" t="str">
        <f t="shared" si="59"/>
        <v>plays</v>
      </c>
    </row>
    <row r="595" spans="1:20" hidden="1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s="11">
        <f t="shared" si="54"/>
        <v>41724.208333333336</v>
      </c>
      <c r="M595" s="11">
        <f t="shared" si="55"/>
        <v>41737.208333333336</v>
      </c>
      <c r="N595" t="b">
        <v>0</v>
      </c>
      <c r="O595" t="b">
        <v>0</v>
      </c>
      <c r="P595" t="s">
        <v>71</v>
      </c>
      <c r="Q595" s="5">
        <f t="shared" si="56"/>
        <v>1.5484210526315789</v>
      </c>
      <c r="R595" s="7">
        <f t="shared" si="57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s="11">
        <f t="shared" si="54"/>
        <v>42548.208333333328</v>
      </c>
      <c r="M596" s="11">
        <f t="shared" si="55"/>
        <v>42551.208333333328</v>
      </c>
      <c r="N596" t="b">
        <v>0</v>
      </c>
      <c r="O596" t="b">
        <v>1</v>
      </c>
      <c r="P596" t="s">
        <v>33</v>
      </c>
      <c r="Q596" s="5">
        <f t="shared" si="56"/>
        <v>7.0991735537190084E-2</v>
      </c>
      <c r="R596" s="7">
        <f t="shared" si="57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5" hidden="1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s="11">
        <f t="shared" si="54"/>
        <v>40253.208333333336</v>
      </c>
      <c r="M597" s="11">
        <f t="shared" si="55"/>
        <v>40274.208333333336</v>
      </c>
      <c r="N597" t="b">
        <v>0</v>
      </c>
      <c r="O597" t="b">
        <v>1</v>
      </c>
      <c r="P597" t="s">
        <v>33</v>
      </c>
      <c r="Q597" s="5">
        <f t="shared" si="56"/>
        <v>2.0852773826458035</v>
      </c>
      <c r="R597" s="7">
        <f t="shared" si="57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s="11">
        <f t="shared" si="54"/>
        <v>42434.25</v>
      </c>
      <c r="M598" s="11">
        <f t="shared" si="55"/>
        <v>42441.25</v>
      </c>
      <c r="N598" t="b">
        <v>0</v>
      </c>
      <c r="O598" t="b">
        <v>1</v>
      </c>
      <c r="P598" t="s">
        <v>53</v>
      </c>
      <c r="Q598" s="5">
        <f t="shared" si="56"/>
        <v>0.99683544303797467</v>
      </c>
      <c r="R598" s="7">
        <f t="shared" si="57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s="11">
        <f t="shared" si="54"/>
        <v>43786.25</v>
      </c>
      <c r="M599" s="11">
        <f t="shared" si="55"/>
        <v>43804.25</v>
      </c>
      <c r="N599" t="b">
        <v>0</v>
      </c>
      <c r="O599" t="b">
        <v>0</v>
      </c>
      <c r="P599" t="s">
        <v>33</v>
      </c>
      <c r="Q599" s="5">
        <f t="shared" si="56"/>
        <v>2.0159756097560977</v>
      </c>
      <c r="R599" s="7">
        <f t="shared" si="57"/>
        <v>67.997714808043881</v>
      </c>
      <c r="S599" t="str">
        <f t="shared" si="58"/>
        <v>theater</v>
      </c>
      <c r="T599" t="str">
        <f t="shared" si="59"/>
        <v>plays</v>
      </c>
    </row>
    <row r="600" spans="1:20" hidden="1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s="11">
        <f t="shared" si="54"/>
        <v>40344.208333333336</v>
      </c>
      <c r="M600" s="11">
        <f t="shared" si="55"/>
        <v>40373.208333333336</v>
      </c>
      <c r="N600" t="b">
        <v>0</v>
      </c>
      <c r="O600" t="b">
        <v>0</v>
      </c>
      <c r="P600" t="s">
        <v>23</v>
      </c>
      <c r="Q600" s="5">
        <f t="shared" si="56"/>
        <v>1.6209032258064515</v>
      </c>
      <c r="R600" s="7">
        <f t="shared" si="57"/>
        <v>73.004566210045667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s="11">
        <f t="shared" si="54"/>
        <v>42047.25</v>
      </c>
      <c r="M601" s="11">
        <f t="shared" si="55"/>
        <v>42055.25</v>
      </c>
      <c r="N601" t="b">
        <v>0</v>
      </c>
      <c r="O601" t="b">
        <v>0</v>
      </c>
      <c r="P601" t="s">
        <v>42</v>
      </c>
      <c r="Q601" s="5">
        <f t="shared" si="56"/>
        <v>3.6436208125445471E-2</v>
      </c>
      <c r="R601" s="7">
        <f t="shared" si="57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s="11">
        <f t="shared" si="54"/>
        <v>41485.208333333336</v>
      </c>
      <c r="M602" s="11">
        <f t="shared" si="55"/>
        <v>41497.208333333336</v>
      </c>
      <c r="N602" t="b">
        <v>0</v>
      </c>
      <c r="O602" t="b">
        <v>0</v>
      </c>
      <c r="P602" t="s">
        <v>17</v>
      </c>
      <c r="Q602" s="5">
        <f t="shared" si="56"/>
        <v>0.05</v>
      </c>
      <c r="R602" s="7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hidden="1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s="11">
        <f t="shared" si="54"/>
        <v>41789.208333333336</v>
      </c>
      <c r="M603" s="11">
        <f t="shared" si="55"/>
        <v>41806.208333333336</v>
      </c>
      <c r="N603" t="b">
        <v>1</v>
      </c>
      <c r="O603" t="b">
        <v>0</v>
      </c>
      <c r="P603" t="s">
        <v>65</v>
      </c>
      <c r="Q603" s="5">
        <f t="shared" si="56"/>
        <v>2.0663492063492064</v>
      </c>
      <c r="R603" s="7">
        <f t="shared" si="57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ht="31.5" hidden="1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s="11">
        <f t="shared" si="54"/>
        <v>42160.208333333328</v>
      </c>
      <c r="M604" s="11">
        <f t="shared" si="55"/>
        <v>42171.208333333328</v>
      </c>
      <c r="N604" t="b">
        <v>0</v>
      </c>
      <c r="O604" t="b">
        <v>0</v>
      </c>
      <c r="P604" t="s">
        <v>33</v>
      </c>
      <c r="Q604" s="5">
        <f t="shared" si="56"/>
        <v>1.2823628691983122</v>
      </c>
      <c r="R604" s="7">
        <f t="shared" si="57"/>
        <v>79.978947368421046</v>
      </c>
      <c r="S604" t="str">
        <f t="shared" si="58"/>
        <v>theater</v>
      </c>
      <c r="T604" t="str">
        <f t="shared" si="59"/>
        <v>plays</v>
      </c>
    </row>
    <row r="605" spans="1:20" hidden="1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s="11">
        <f t="shared" si="54"/>
        <v>43573.208333333328</v>
      </c>
      <c r="M605" s="11">
        <f t="shared" si="55"/>
        <v>43600.208333333328</v>
      </c>
      <c r="N605" t="b">
        <v>0</v>
      </c>
      <c r="O605" t="b">
        <v>0</v>
      </c>
      <c r="P605" t="s">
        <v>33</v>
      </c>
      <c r="Q605" s="5">
        <f t="shared" si="56"/>
        <v>1.1966037735849056</v>
      </c>
      <c r="R605" s="7">
        <f t="shared" si="57"/>
        <v>62.176470588235297</v>
      </c>
      <c r="S605" t="str">
        <f t="shared" si="58"/>
        <v>theater</v>
      </c>
      <c r="T605" t="str">
        <f t="shared" si="59"/>
        <v>plays</v>
      </c>
    </row>
    <row r="606" spans="1:20" hidden="1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s="11">
        <f t="shared" si="54"/>
        <v>40565.25</v>
      </c>
      <c r="M606" s="11">
        <f t="shared" si="55"/>
        <v>40586.25</v>
      </c>
      <c r="N606" t="b">
        <v>0</v>
      </c>
      <c r="O606" t="b">
        <v>0</v>
      </c>
      <c r="P606" t="s">
        <v>33</v>
      </c>
      <c r="Q606" s="5">
        <f t="shared" si="56"/>
        <v>1.7073055242390078</v>
      </c>
      <c r="R606" s="7">
        <f t="shared" si="57"/>
        <v>53.005950297514879</v>
      </c>
      <c r="S606" t="str">
        <f t="shared" si="58"/>
        <v>theater</v>
      </c>
      <c r="T606" t="str">
        <f t="shared" si="59"/>
        <v>plays</v>
      </c>
    </row>
    <row r="607" spans="1:20" hidden="1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s="11">
        <f t="shared" si="54"/>
        <v>42280.208333333328</v>
      </c>
      <c r="M607" s="11">
        <f t="shared" si="55"/>
        <v>42321.25</v>
      </c>
      <c r="N607" t="b">
        <v>0</v>
      </c>
      <c r="O607" t="b">
        <v>0</v>
      </c>
      <c r="P607" t="s">
        <v>68</v>
      </c>
      <c r="Q607" s="5">
        <f t="shared" si="56"/>
        <v>1.8721212121212121</v>
      </c>
      <c r="R607" s="7">
        <f t="shared" si="57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s="11">
        <f t="shared" si="54"/>
        <v>42436.25</v>
      </c>
      <c r="M608" s="11">
        <f t="shared" si="55"/>
        <v>42447.208333333328</v>
      </c>
      <c r="N608" t="b">
        <v>0</v>
      </c>
      <c r="O608" t="b">
        <v>0</v>
      </c>
      <c r="P608" t="s">
        <v>23</v>
      </c>
      <c r="Q608" s="5">
        <f t="shared" si="56"/>
        <v>1.8838235294117647</v>
      </c>
      <c r="R608" s="7">
        <f t="shared" si="57"/>
        <v>40.03125</v>
      </c>
      <c r="S608" t="str">
        <f t="shared" si="58"/>
        <v>music</v>
      </c>
      <c r="T608" t="str">
        <f t="shared" si="59"/>
        <v>rock</v>
      </c>
    </row>
    <row r="609" spans="1:20" hidden="1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s="11">
        <f t="shared" si="54"/>
        <v>41721.208333333336</v>
      </c>
      <c r="M609" s="11">
        <f t="shared" si="55"/>
        <v>41723.208333333336</v>
      </c>
      <c r="N609" t="b">
        <v>0</v>
      </c>
      <c r="O609" t="b">
        <v>0</v>
      </c>
      <c r="P609" t="s">
        <v>17</v>
      </c>
      <c r="Q609" s="5">
        <f t="shared" si="56"/>
        <v>1.3129869186046512</v>
      </c>
      <c r="R609" s="7">
        <f t="shared" si="57"/>
        <v>81.016591928251117</v>
      </c>
      <c r="S609" t="str">
        <f t="shared" si="58"/>
        <v>food</v>
      </c>
      <c r="T609" t="str">
        <f t="shared" si="59"/>
        <v>food trucks</v>
      </c>
    </row>
    <row r="610" spans="1:20" hidden="1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s="11">
        <f t="shared" si="54"/>
        <v>43530.25</v>
      </c>
      <c r="M610" s="11">
        <f t="shared" si="55"/>
        <v>43534.25</v>
      </c>
      <c r="N610" t="b">
        <v>0</v>
      </c>
      <c r="O610" t="b">
        <v>1</v>
      </c>
      <c r="P610" t="s">
        <v>159</v>
      </c>
      <c r="Q610" s="5">
        <f t="shared" si="56"/>
        <v>2.8397435897435899</v>
      </c>
      <c r="R610" s="7">
        <f t="shared" si="57"/>
        <v>35.047468354430379</v>
      </c>
      <c r="S610" t="str">
        <f t="shared" si="58"/>
        <v>music</v>
      </c>
      <c r="T610" t="str">
        <f t="shared" si="59"/>
        <v>jazz</v>
      </c>
    </row>
    <row r="611" spans="1:20" hidden="1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s="11">
        <f t="shared" si="54"/>
        <v>43481.25</v>
      </c>
      <c r="M611" s="11">
        <f t="shared" si="55"/>
        <v>43498.25</v>
      </c>
      <c r="N611" t="b">
        <v>0</v>
      </c>
      <c r="O611" t="b">
        <v>0</v>
      </c>
      <c r="P611" t="s">
        <v>474</v>
      </c>
      <c r="Q611" s="5">
        <f t="shared" si="56"/>
        <v>1.2041999999999999</v>
      </c>
      <c r="R611" s="7">
        <f t="shared" si="57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5" hidden="1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s="11">
        <f t="shared" si="54"/>
        <v>41259.25</v>
      </c>
      <c r="M612" s="11">
        <f t="shared" si="55"/>
        <v>41273.25</v>
      </c>
      <c r="N612" t="b">
        <v>0</v>
      </c>
      <c r="O612" t="b">
        <v>0</v>
      </c>
      <c r="P612" t="s">
        <v>33</v>
      </c>
      <c r="Q612" s="5">
        <f t="shared" si="56"/>
        <v>4.1905607476635511</v>
      </c>
      <c r="R612" s="7">
        <f t="shared" si="57"/>
        <v>27.998126756166094</v>
      </c>
      <c r="S612" t="str">
        <f t="shared" si="58"/>
        <v>theater</v>
      </c>
      <c r="T612" t="str">
        <f t="shared" si="59"/>
        <v>plays</v>
      </c>
    </row>
    <row r="613" spans="1:20" hidden="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s="11">
        <f t="shared" si="54"/>
        <v>41480.208333333336</v>
      </c>
      <c r="M613" s="11">
        <f t="shared" si="55"/>
        <v>41492.208333333336</v>
      </c>
      <c r="N613" t="b">
        <v>0</v>
      </c>
      <c r="O613" t="b">
        <v>0</v>
      </c>
      <c r="P613" t="s">
        <v>33</v>
      </c>
      <c r="Q613" s="5">
        <f t="shared" si="56"/>
        <v>0.13853658536585367</v>
      </c>
      <c r="R613" s="7">
        <f t="shared" si="57"/>
        <v>75.733333333333334</v>
      </c>
      <c r="S613" t="str">
        <f t="shared" si="58"/>
        <v>theater</v>
      </c>
      <c r="T613" t="str">
        <f t="shared" si="59"/>
        <v>plays</v>
      </c>
    </row>
    <row r="614" spans="1:20" hidden="1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s="11">
        <f t="shared" si="54"/>
        <v>40474.208333333336</v>
      </c>
      <c r="M614" s="11">
        <f t="shared" si="55"/>
        <v>40497.25</v>
      </c>
      <c r="N614" t="b">
        <v>0</v>
      </c>
      <c r="O614" t="b">
        <v>0</v>
      </c>
      <c r="P614" t="s">
        <v>50</v>
      </c>
      <c r="Q614" s="5">
        <f t="shared" si="56"/>
        <v>1.3943548387096774</v>
      </c>
      <c r="R614" s="7">
        <f t="shared" si="57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hidden="1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54"/>
        <v>42973.208333333328</v>
      </c>
      <c r="M615" s="11">
        <f t="shared" si="55"/>
        <v>42982.208333333328</v>
      </c>
      <c r="N615" t="b">
        <v>0</v>
      </c>
      <c r="O615" t="b">
        <v>0</v>
      </c>
      <c r="P615" t="s">
        <v>33</v>
      </c>
      <c r="Q615" s="5">
        <f t="shared" si="56"/>
        <v>1.74</v>
      </c>
      <c r="R615" s="7">
        <f t="shared" si="57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5" hidden="1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s="11">
        <f t="shared" si="54"/>
        <v>42746.25</v>
      </c>
      <c r="M616" s="11">
        <f t="shared" si="55"/>
        <v>42764.25</v>
      </c>
      <c r="N616" t="b">
        <v>0</v>
      </c>
      <c r="O616" t="b">
        <v>0</v>
      </c>
      <c r="P616" t="s">
        <v>33</v>
      </c>
      <c r="Q616" s="5">
        <f t="shared" si="56"/>
        <v>1.5549056603773586</v>
      </c>
      <c r="R616" s="7">
        <f t="shared" si="57"/>
        <v>56.991701244813278</v>
      </c>
      <c r="S616" t="str">
        <f t="shared" si="58"/>
        <v>theater</v>
      </c>
      <c r="T616" t="str">
        <f t="shared" si="59"/>
        <v>plays</v>
      </c>
    </row>
    <row r="617" spans="1:20" hidden="1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s="11">
        <f t="shared" si="54"/>
        <v>42489.208333333328</v>
      </c>
      <c r="M617" s="11">
        <f t="shared" si="55"/>
        <v>42499.208333333328</v>
      </c>
      <c r="N617" t="b">
        <v>0</v>
      </c>
      <c r="O617" t="b">
        <v>0</v>
      </c>
      <c r="P617" t="s">
        <v>33</v>
      </c>
      <c r="Q617" s="5">
        <f t="shared" si="56"/>
        <v>1.7044705882352942</v>
      </c>
      <c r="R617" s="7">
        <f t="shared" si="57"/>
        <v>85.223529411764702</v>
      </c>
      <c r="S617" t="str">
        <f t="shared" si="58"/>
        <v>theater</v>
      </c>
      <c r="T617" t="str">
        <f t="shared" si="59"/>
        <v>plays</v>
      </c>
    </row>
    <row r="618" spans="1:20" hidden="1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s="11">
        <f t="shared" si="54"/>
        <v>41537.208333333336</v>
      </c>
      <c r="M618" s="11">
        <f t="shared" si="55"/>
        <v>41538.208333333336</v>
      </c>
      <c r="N618" t="b">
        <v>0</v>
      </c>
      <c r="O618" t="b">
        <v>1</v>
      </c>
      <c r="P618" t="s">
        <v>60</v>
      </c>
      <c r="Q618" s="5">
        <f t="shared" si="56"/>
        <v>1.8951562500000001</v>
      </c>
      <c r="R618" s="7">
        <f t="shared" si="57"/>
        <v>50.962184873949582</v>
      </c>
      <c r="S618" t="str">
        <f t="shared" si="58"/>
        <v>music</v>
      </c>
      <c r="T618" t="str">
        <f t="shared" si="59"/>
        <v>indie rock</v>
      </c>
    </row>
    <row r="619" spans="1:20" hidden="1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s="11">
        <f t="shared" si="54"/>
        <v>41794.208333333336</v>
      </c>
      <c r="M619" s="11">
        <f t="shared" si="55"/>
        <v>41804.208333333336</v>
      </c>
      <c r="N619" t="b">
        <v>0</v>
      </c>
      <c r="O619" t="b">
        <v>0</v>
      </c>
      <c r="P619" t="s">
        <v>33</v>
      </c>
      <c r="Q619" s="5">
        <f t="shared" si="56"/>
        <v>2.4971428571428573</v>
      </c>
      <c r="R619" s="7">
        <f t="shared" si="57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s="11">
        <f t="shared" si="54"/>
        <v>41396.208333333336</v>
      </c>
      <c r="M620" s="11">
        <f t="shared" si="55"/>
        <v>41417.208333333336</v>
      </c>
      <c r="N620" t="b">
        <v>0</v>
      </c>
      <c r="O620" t="b">
        <v>0</v>
      </c>
      <c r="P620" t="s">
        <v>68</v>
      </c>
      <c r="Q620" s="5">
        <f t="shared" si="56"/>
        <v>0.48860523665659616</v>
      </c>
      <c r="R620" s="7">
        <f t="shared" si="57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s="11">
        <f t="shared" si="54"/>
        <v>40669.208333333336</v>
      </c>
      <c r="M621" s="11">
        <f t="shared" si="55"/>
        <v>40670.208333333336</v>
      </c>
      <c r="N621" t="b">
        <v>1</v>
      </c>
      <c r="O621" t="b">
        <v>1</v>
      </c>
      <c r="P621" t="s">
        <v>33</v>
      </c>
      <c r="Q621" s="5">
        <f t="shared" si="56"/>
        <v>0.28461970393057684</v>
      </c>
      <c r="R621" s="7">
        <f t="shared" si="57"/>
        <v>86.044753086419746</v>
      </c>
      <c r="S621" t="str">
        <f t="shared" si="58"/>
        <v>theater</v>
      </c>
      <c r="T621" t="str">
        <f t="shared" si="59"/>
        <v>plays</v>
      </c>
    </row>
    <row r="622" spans="1:20" hidden="1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s="11">
        <f t="shared" si="54"/>
        <v>42559.208333333328</v>
      </c>
      <c r="M622" s="11">
        <f t="shared" si="55"/>
        <v>42563.208333333328</v>
      </c>
      <c r="N622" t="b">
        <v>0</v>
      </c>
      <c r="O622" t="b">
        <v>0</v>
      </c>
      <c r="P622" t="s">
        <v>122</v>
      </c>
      <c r="Q622" s="5">
        <f t="shared" si="56"/>
        <v>2.6802325581395348</v>
      </c>
      <c r="R622" s="7">
        <f t="shared" si="57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s="11">
        <f t="shared" si="54"/>
        <v>42626.208333333328</v>
      </c>
      <c r="M623" s="11">
        <f t="shared" si="55"/>
        <v>42631.208333333328</v>
      </c>
      <c r="N623" t="b">
        <v>0</v>
      </c>
      <c r="O623" t="b">
        <v>0</v>
      </c>
      <c r="P623" t="s">
        <v>33</v>
      </c>
      <c r="Q623" s="5">
        <f t="shared" si="56"/>
        <v>6.1980078125000002</v>
      </c>
      <c r="R623" s="7">
        <f t="shared" si="57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s="11">
        <f t="shared" si="54"/>
        <v>43205.208333333328</v>
      </c>
      <c r="M624" s="11">
        <f t="shared" si="55"/>
        <v>43231.208333333328</v>
      </c>
      <c r="N624" t="b">
        <v>0</v>
      </c>
      <c r="O624" t="b">
        <v>0</v>
      </c>
      <c r="P624" t="s">
        <v>60</v>
      </c>
      <c r="Q624" s="5">
        <f t="shared" si="56"/>
        <v>3.1301587301587303E-2</v>
      </c>
      <c r="R624" s="7">
        <f t="shared" si="57"/>
        <v>92.4375</v>
      </c>
      <c r="S624" t="str">
        <f t="shared" si="58"/>
        <v>music</v>
      </c>
      <c r="T624" t="str">
        <f t="shared" si="59"/>
        <v>indie rock</v>
      </c>
    </row>
    <row r="625" spans="1:20" hidden="1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s="11">
        <f t="shared" si="54"/>
        <v>42201.208333333328</v>
      </c>
      <c r="M625" s="11">
        <f t="shared" si="55"/>
        <v>42206.208333333328</v>
      </c>
      <c r="N625" t="b">
        <v>0</v>
      </c>
      <c r="O625" t="b">
        <v>0</v>
      </c>
      <c r="P625" t="s">
        <v>33</v>
      </c>
      <c r="Q625" s="5">
        <f t="shared" si="56"/>
        <v>1.5992152704135738</v>
      </c>
      <c r="R625" s="7">
        <f t="shared" si="57"/>
        <v>55.999257333828446</v>
      </c>
      <c r="S625" t="str">
        <f t="shared" si="58"/>
        <v>theater</v>
      </c>
      <c r="T625" t="str">
        <f t="shared" si="59"/>
        <v>plays</v>
      </c>
    </row>
    <row r="626" spans="1:20" hidden="1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s="11">
        <f t="shared" si="54"/>
        <v>42029.25</v>
      </c>
      <c r="M626" s="11">
        <f t="shared" si="55"/>
        <v>42035.25</v>
      </c>
      <c r="N626" t="b">
        <v>0</v>
      </c>
      <c r="O626" t="b">
        <v>0</v>
      </c>
      <c r="P626" t="s">
        <v>122</v>
      </c>
      <c r="Q626" s="5">
        <f t="shared" si="56"/>
        <v>2.793921568627451</v>
      </c>
      <c r="R626" s="7">
        <f t="shared" si="57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s="11">
        <f t="shared" si="54"/>
        <v>43857.25</v>
      </c>
      <c r="M627" s="11">
        <f t="shared" si="55"/>
        <v>43871.25</v>
      </c>
      <c r="N627" t="b">
        <v>0</v>
      </c>
      <c r="O627" t="b">
        <v>0</v>
      </c>
      <c r="P627" t="s">
        <v>33</v>
      </c>
      <c r="Q627" s="5">
        <f t="shared" si="56"/>
        <v>0.77373333333333338</v>
      </c>
      <c r="R627" s="7">
        <f t="shared" si="57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5" hidden="1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s="11">
        <f t="shared" si="54"/>
        <v>40449.208333333336</v>
      </c>
      <c r="M628" s="11">
        <f t="shared" si="55"/>
        <v>40458.208333333336</v>
      </c>
      <c r="N628" t="b">
        <v>0</v>
      </c>
      <c r="O628" t="b">
        <v>1</v>
      </c>
      <c r="P628" t="s">
        <v>33</v>
      </c>
      <c r="Q628" s="5">
        <f t="shared" si="56"/>
        <v>2.0632812500000002</v>
      </c>
      <c r="R628" s="7">
        <f t="shared" si="57"/>
        <v>69.867724867724874</v>
      </c>
      <c r="S628" t="str">
        <f t="shared" si="58"/>
        <v>theater</v>
      </c>
      <c r="T628" t="str">
        <f t="shared" si="59"/>
        <v>plays</v>
      </c>
    </row>
    <row r="629" spans="1:20" hidden="1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s="11">
        <f t="shared" si="54"/>
        <v>40345.208333333336</v>
      </c>
      <c r="M629" s="11">
        <f t="shared" si="55"/>
        <v>40369.208333333336</v>
      </c>
      <c r="N629" t="b">
        <v>1</v>
      </c>
      <c r="O629" t="b">
        <v>0</v>
      </c>
      <c r="P629" t="s">
        <v>17</v>
      </c>
      <c r="Q629" s="5">
        <f t="shared" si="56"/>
        <v>6.9424999999999999</v>
      </c>
      <c r="R629" s="7">
        <f t="shared" si="57"/>
        <v>72.129870129870127</v>
      </c>
      <c r="S629" t="str">
        <f t="shared" si="58"/>
        <v>food</v>
      </c>
      <c r="T629" t="str">
        <f t="shared" si="59"/>
        <v>food trucks</v>
      </c>
    </row>
    <row r="630" spans="1:20" hidden="1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s="11">
        <f t="shared" si="54"/>
        <v>40455.208333333336</v>
      </c>
      <c r="M630" s="11">
        <f t="shared" si="55"/>
        <v>40458.208333333336</v>
      </c>
      <c r="N630" t="b">
        <v>0</v>
      </c>
      <c r="O630" t="b">
        <v>0</v>
      </c>
      <c r="P630" t="s">
        <v>60</v>
      </c>
      <c r="Q630" s="5">
        <f t="shared" si="56"/>
        <v>1.5178947368421052</v>
      </c>
      <c r="R630" s="7">
        <f t="shared" si="57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s="11">
        <f t="shared" si="54"/>
        <v>42557.208333333328</v>
      </c>
      <c r="M631" s="11">
        <f t="shared" si="55"/>
        <v>42559.208333333328</v>
      </c>
      <c r="N631" t="b">
        <v>0</v>
      </c>
      <c r="O631" t="b">
        <v>1</v>
      </c>
      <c r="P631" t="s">
        <v>33</v>
      </c>
      <c r="Q631" s="5">
        <f t="shared" si="56"/>
        <v>0.64582072176949945</v>
      </c>
      <c r="R631" s="7">
        <f t="shared" si="57"/>
        <v>73.968000000000004</v>
      </c>
      <c r="S631" t="str">
        <f t="shared" si="58"/>
        <v>theater</v>
      </c>
      <c r="T631" t="str">
        <f t="shared" si="59"/>
        <v>plays</v>
      </c>
    </row>
    <row r="632" spans="1:20" hidden="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s="11">
        <f t="shared" si="54"/>
        <v>43586.208333333328</v>
      </c>
      <c r="M632" s="11">
        <f t="shared" si="55"/>
        <v>43597.208333333328</v>
      </c>
      <c r="N632" t="b">
        <v>0</v>
      </c>
      <c r="O632" t="b">
        <v>1</v>
      </c>
      <c r="P632" t="s">
        <v>33</v>
      </c>
      <c r="Q632" s="5">
        <f t="shared" si="56"/>
        <v>0.62873684210526315</v>
      </c>
      <c r="R632" s="7">
        <f t="shared" si="57"/>
        <v>68.65517241379311</v>
      </c>
      <c r="S632" t="str">
        <f t="shared" si="58"/>
        <v>theater</v>
      </c>
      <c r="T632" t="str">
        <f t="shared" si="59"/>
        <v>plays</v>
      </c>
    </row>
    <row r="633" spans="1:20" hidden="1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s="11">
        <f t="shared" si="54"/>
        <v>43550.208333333328</v>
      </c>
      <c r="M633" s="11">
        <f t="shared" si="55"/>
        <v>43554.208333333328</v>
      </c>
      <c r="N633" t="b">
        <v>0</v>
      </c>
      <c r="O633" t="b">
        <v>0</v>
      </c>
      <c r="P633" t="s">
        <v>33</v>
      </c>
      <c r="Q633" s="5">
        <f t="shared" si="56"/>
        <v>3.1039864864864866</v>
      </c>
      <c r="R633" s="7">
        <f t="shared" si="57"/>
        <v>59.992164544564154</v>
      </c>
      <c r="S633" t="str">
        <f t="shared" si="58"/>
        <v>theater</v>
      </c>
      <c r="T633" t="str">
        <f t="shared" si="59"/>
        <v>plays</v>
      </c>
    </row>
    <row r="634" spans="1:20" hidden="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s="11">
        <f t="shared" si="54"/>
        <v>41945.208333333336</v>
      </c>
      <c r="M634" s="11">
        <f t="shared" si="55"/>
        <v>41963.25</v>
      </c>
      <c r="N634" t="b">
        <v>0</v>
      </c>
      <c r="O634" t="b">
        <v>0</v>
      </c>
      <c r="P634" t="s">
        <v>33</v>
      </c>
      <c r="Q634" s="5">
        <f t="shared" si="56"/>
        <v>0.42859916782246882</v>
      </c>
      <c r="R634" s="7">
        <f t="shared" si="57"/>
        <v>111.15827338129496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s="11">
        <f t="shared" si="54"/>
        <v>42315.25</v>
      </c>
      <c r="M635" s="11">
        <f t="shared" si="55"/>
        <v>42319.25</v>
      </c>
      <c r="N635" t="b">
        <v>0</v>
      </c>
      <c r="O635" t="b">
        <v>0</v>
      </c>
      <c r="P635" t="s">
        <v>71</v>
      </c>
      <c r="Q635" s="5">
        <f t="shared" si="56"/>
        <v>0.83119402985074631</v>
      </c>
      <c r="R635" s="7">
        <f t="shared" si="57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s="11">
        <f t="shared" si="54"/>
        <v>42819.208333333328</v>
      </c>
      <c r="M636" s="11">
        <f t="shared" si="55"/>
        <v>42833.208333333328</v>
      </c>
      <c r="N636" t="b">
        <v>0</v>
      </c>
      <c r="O636" t="b">
        <v>0</v>
      </c>
      <c r="P636" t="s">
        <v>269</v>
      </c>
      <c r="Q636" s="5">
        <f t="shared" si="56"/>
        <v>0.78531302876480547</v>
      </c>
      <c r="R636" s="7">
        <f t="shared" si="57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s="11">
        <f t="shared" si="54"/>
        <v>41314.25</v>
      </c>
      <c r="M637" s="11">
        <f t="shared" si="55"/>
        <v>41346.208333333336</v>
      </c>
      <c r="N637" t="b">
        <v>0</v>
      </c>
      <c r="O637" t="b">
        <v>0</v>
      </c>
      <c r="P637" t="s">
        <v>269</v>
      </c>
      <c r="Q637" s="5">
        <f t="shared" si="56"/>
        <v>1.1409352517985611</v>
      </c>
      <c r="R637" s="7">
        <f t="shared" si="57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s="11">
        <f t="shared" si="54"/>
        <v>40926.25</v>
      </c>
      <c r="M638" s="11">
        <f t="shared" si="55"/>
        <v>40971.25</v>
      </c>
      <c r="N638" t="b">
        <v>0</v>
      </c>
      <c r="O638" t="b">
        <v>1</v>
      </c>
      <c r="P638" t="s">
        <v>71</v>
      </c>
      <c r="Q638" s="5">
        <f t="shared" si="56"/>
        <v>0.64537683358624176</v>
      </c>
      <c r="R638" s="7">
        <f t="shared" si="57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s="11">
        <f t="shared" si="54"/>
        <v>42688.25</v>
      </c>
      <c r="M639" s="11">
        <f t="shared" si="55"/>
        <v>42696.25</v>
      </c>
      <c r="N639" t="b">
        <v>0</v>
      </c>
      <c r="O639" t="b">
        <v>0</v>
      </c>
      <c r="P639" t="s">
        <v>33</v>
      </c>
      <c r="Q639" s="5">
        <f t="shared" si="56"/>
        <v>0.79411764705882348</v>
      </c>
      <c r="R639" s="7">
        <f t="shared" si="57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s="11">
        <f t="shared" si="54"/>
        <v>40386.208333333336</v>
      </c>
      <c r="M640" s="11">
        <f t="shared" si="55"/>
        <v>40398.208333333336</v>
      </c>
      <c r="N640" t="b">
        <v>0</v>
      </c>
      <c r="O640" t="b">
        <v>1</v>
      </c>
      <c r="P640" t="s">
        <v>33</v>
      </c>
      <c r="Q640" s="5">
        <f t="shared" si="56"/>
        <v>0.11419117647058824</v>
      </c>
      <c r="R640" s="7">
        <f t="shared" si="57"/>
        <v>99.127659574468083</v>
      </c>
      <c r="S640" t="str">
        <f t="shared" si="58"/>
        <v>theater</v>
      </c>
      <c r="T640" t="str">
        <f t="shared" si="59"/>
        <v>plays</v>
      </c>
    </row>
    <row r="641" spans="1:20" hidden="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s="11">
        <f t="shared" si="54"/>
        <v>43309.208333333328</v>
      </c>
      <c r="M641" s="11">
        <f t="shared" si="55"/>
        <v>43309.208333333328</v>
      </c>
      <c r="N641" t="b">
        <v>0</v>
      </c>
      <c r="O641" t="b">
        <v>1</v>
      </c>
      <c r="P641" t="s">
        <v>53</v>
      </c>
      <c r="Q641" s="5">
        <f t="shared" si="56"/>
        <v>0.56186046511627907</v>
      </c>
      <c r="R641" s="7">
        <f t="shared" si="57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s="11">
        <f t="shared" si="54"/>
        <v>42387.25</v>
      </c>
      <c r="M642" s="11">
        <f t="shared" si="55"/>
        <v>42390.25</v>
      </c>
      <c r="N642" t="b">
        <v>0</v>
      </c>
      <c r="O642" t="b">
        <v>0</v>
      </c>
      <c r="P642" t="s">
        <v>33</v>
      </c>
      <c r="Q642" s="5">
        <f t="shared" si="56"/>
        <v>0.16501669449081802</v>
      </c>
      <c r="R642" s="7">
        <f t="shared" si="57"/>
        <v>76.922178988326849</v>
      </c>
      <c r="S642" t="str">
        <f t="shared" si="58"/>
        <v>theater</v>
      </c>
      <c r="T642" t="str">
        <f t="shared" si="59"/>
        <v>plays</v>
      </c>
    </row>
    <row r="643" spans="1:20" ht="31.5" hidden="1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s="11">
        <f t="shared" ref="L643:L706" si="60">(((J643/60)/60)/24)+DATE(1970,1,1)</f>
        <v>42786.25</v>
      </c>
      <c r="M643" s="11">
        <f t="shared" ref="M643:M706" si="61">(((K643/60)/60)/24)+DATE(1970,1,1)</f>
        <v>42814.208333333328</v>
      </c>
      <c r="N643" t="b">
        <v>0</v>
      </c>
      <c r="O643" t="b">
        <v>0</v>
      </c>
      <c r="P643" t="s">
        <v>33</v>
      </c>
      <c r="Q643" s="5">
        <f t="shared" ref="Q643:Q706" si="62">E643/D643</f>
        <v>1.1996808510638297</v>
      </c>
      <c r="R643" s="7">
        <f t="shared" ref="R643:R706" si="63">E643/G643</f>
        <v>58.128865979381445</v>
      </c>
      <c r="S643" t="str">
        <f t="shared" ref="S643:S706" si="64">LEFT(P643, SEARCH("/",P643,1)-1)</f>
        <v>theater</v>
      </c>
      <c r="T643" t="str">
        <f t="shared" ref="T643:U706" si="65">RIGHT(P643, LEN(P643) -FIND("/",P643))</f>
        <v>plays</v>
      </c>
    </row>
    <row r="644" spans="1:20" hidden="1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60"/>
        <v>43451.25</v>
      </c>
      <c r="M644" s="11">
        <f t="shared" si="61"/>
        <v>43460.25</v>
      </c>
      <c r="N644" t="b">
        <v>0</v>
      </c>
      <c r="O644" t="b">
        <v>0</v>
      </c>
      <c r="P644" t="s">
        <v>65</v>
      </c>
      <c r="Q644" s="5">
        <f t="shared" si="62"/>
        <v>1.4545652173913044</v>
      </c>
      <c r="R644" s="7">
        <f t="shared" si="63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hidden="1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s="11">
        <f t="shared" si="60"/>
        <v>42795.25</v>
      </c>
      <c r="M645" s="11">
        <f t="shared" si="61"/>
        <v>42813.208333333328</v>
      </c>
      <c r="N645" t="b">
        <v>0</v>
      </c>
      <c r="O645" t="b">
        <v>0</v>
      </c>
      <c r="P645" t="s">
        <v>33</v>
      </c>
      <c r="Q645" s="5">
        <f t="shared" si="62"/>
        <v>2.2138255033557046</v>
      </c>
      <c r="R645" s="7">
        <f t="shared" si="63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60"/>
        <v>43452.25</v>
      </c>
      <c r="M646" s="11">
        <f t="shared" si="61"/>
        <v>43468.25</v>
      </c>
      <c r="N646" t="b">
        <v>0</v>
      </c>
      <c r="O646" t="b">
        <v>0</v>
      </c>
      <c r="P646" t="s">
        <v>33</v>
      </c>
      <c r="Q646" s="5">
        <f t="shared" si="62"/>
        <v>0.48396694214876035</v>
      </c>
      <c r="R646" s="7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s="11">
        <f t="shared" si="60"/>
        <v>43369.208333333328</v>
      </c>
      <c r="M647" s="11">
        <f t="shared" si="61"/>
        <v>43390.208333333328</v>
      </c>
      <c r="N647" t="b">
        <v>0</v>
      </c>
      <c r="O647" t="b">
        <v>1</v>
      </c>
      <c r="P647" t="s">
        <v>23</v>
      </c>
      <c r="Q647" s="5">
        <f t="shared" si="62"/>
        <v>0.92911504424778757</v>
      </c>
      <c r="R647" s="7">
        <f t="shared" si="63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s="11">
        <f t="shared" si="60"/>
        <v>41346.208333333336</v>
      </c>
      <c r="M648" s="11">
        <f t="shared" si="61"/>
        <v>41357.208333333336</v>
      </c>
      <c r="N648" t="b">
        <v>0</v>
      </c>
      <c r="O648" t="b">
        <v>0</v>
      </c>
      <c r="P648" t="s">
        <v>89</v>
      </c>
      <c r="Q648" s="5">
        <f t="shared" si="62"/>
        <v>0.88599797365754818</v>
      </c>
      <c r="R648" s="7">
        <f t="shared" si="63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s="11">
        <f t="shared" si="60"/>
        <v>43199.208333333328</v>
      </c>
      <c r="M649" s="11">
        <f t="shared" si="61"/>
        <v>43223.208333333328</v>
      </c>
      <c r="N649" t="b">
        <v>0</v>
      </c>
      <c r="O649" t="b">
        <v>0</v>
      </c>
      <c r="P649" t="s">
        <v>206</v>
      </c>
      <c r="Q649" s="5">
        <f t="shared" si="62"/>
        <v>0.41399999999999998</v>
      </c>
      <c r="R649" s="7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s="11">
        <f t="shared" si="60"/>
        <v>42922.208333333328</v>
      </c>
      <c r="M650" s="11">
        <f t="shared" si="61"/>
        <v>42940.208333333328</v>
      </c>
      <c r="N650" t="b">
        <v>1</v>
      </c>
      <c r="O650" t="b">
        <v>0</v>
      </c>
      <c r="P650" t="s">
        <v>17</v>
      </c>
      <c r="Q650" s="5">
        <f t="shared" si="62"/>
        <v>0.63056795131845844</v>
      </c>
      <c r="R650" s="7">
        <f t="shared" si="63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s="11">
        <f t="shared" si="60"/>
        <v>40471.208333333336</v>
      </c>
      <c r="M651" s="11">
        <f t="shared" si="61"/>
        <v>40482.208333333336</v>
      </c>
      <c r="N651" t="b">
        <v>1</v>
      </c>
      <c r="O651" t="b">
        <v>1</v>
      </c>
      <c r="P651" t="s">
        <v>33</v>
      </c>
      <c r="Q651" s="5">
        <f t="shared" si="62"/>
        <v>0.48482333607230893</v>
      </c>
      <c r="R651" s="7">
        <f t="shared" si="63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s="11">
        <f t="shared" si="60"/>
        <v>41828.208333333336</v>
      </c>
      <c r="M652" s="11">
        <f t="shared" si="61"/>
        <v>41855.208333333336</v>
      </c>
      <c r="N652" t="b">
        <v>0</v>
      </c>
      <c r="O652" t="b">
        <v>0</v>
      </c>
      <c r="P652" t="s">
        <v>159</v>
      </c>
      <c r="Q652" s="5">
        <f t="shared" si="62"/>
        <v>0.02</v>
      </c>
      <c r="R652" s="7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s="11">
        <f t="shared" si="60"/>
        <v>41692.25</v>
      </c>
      <c r="M653" s="11">
        <f t="shared" si="61"/>
        <v>41707.25</v>
      </c>
      <c r="N653" t="b">
        <v>0</v>
      </c>
      <c r="O653" t="b">
        <v>0</v>
      </c>
      <c r="P653" t="s">
        <v>100</v>
      </c>
      <c r="Q653" s="5">
        <f t="shared" si="62"/>
        <v>0.88479410269445857</v>
      </c>
      <c r="R653" s="7">
        <f t="shared" si="63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s="11">
        <f t="shared" si="60"/>
        <v>42587.208333333328</v>
      </c>
      <c r="M654" s="11">
        <f t="shared" si="61"/>
        <v>42630.208333333328</v>
      </c>
      <c r="N654" t="b">
        <v>0</v>
      </c>
      <c r="O654" t="b">
        <v>0</v>
      </c>
      <c r="P654" t="s">
        <v>28</v>
      </c>
      <c r="Q654" s="5">
        <f t="shared" si="62"/>
        <v>1.2684</v>
      </c>
      <c r="R654" s="7">
        <f t="shared" si="63"/>
        <v>31.012224938875306</v>
      </c>
      <c r="S654" t="str">
        <f t="shared" si="64"/>
        <v>technology</v>
      </c>
      <c r="T654" t="str">
        <f t="shared" si="65"/>
        <v>web</v>
      </c>
    </row>
    <row r="655" spans="1:20" hidden="1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s="11">
        <f t="shared" si="60"/>
        <v>42468.208333333328</v>
      </c>
      <c r="M655" s="11">
        <f t="shared" si="61"/>
        <v>42470.208333333328</v>
      </c>
      <c r="N655" t="b">
        <v>0</v>
      </c>
      <c r="O655" t="b">
        <v>0</v>
      </c>
      <c r="P655" t="s">
        <v>28</v>
      </c>
      <c r="Q655" s="5">
        <f t="shared" si="62"/>
        <v>23.388333333333332</v>
      </c>
      <c r="R655" s="7">
        <f t="shared" si="63"/>
        <v>59.970085470085472</v>
      </c>
      <c r="S655" t="str">
        <f t="shared" si="64"/>
        <v>technology</v>
      </c>
      <c r="T655" t="str">
        <f t="shared" si="65"/>
        <v>web</v>
      </c>
    </row>
    <row r="656" spans="1:20" hidden="1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s="11">
        <f t="shared" si="60"/>
        <v>42240.208333333328</v>
      </c>
      <c r="M656" s="11">
        <f t="shared" si="61"/>
        <v>42245.208333333328</v>
      </c>
      <c r="N656" t="b">
        <v>0</v>
      </c>
      <c r="O656" t="b">
        <v>0</v>
      </c>
      <c r="P656" t="s">
        <v>148</v>
      </c>
      <c r="Q656" s="5">
        <f t="shared" si="62"/>
        <v>5.0838857142857146</v>
      </c>
      <c r="R656" s="7">
        <f t="shared" si="63"/>
        <v>58.9973474801061</v>
      </c>
      <c r="S656" t="str">
        <f t="shared" si="64"/>
        <v>music</v>
      </c>
      <c r="T656" t="str">
        <f t="shared" si="65"/>
        <v>metal</v>
      </c>
    </row>
    <row r="657" spans="1:20" hidden="1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s="11">
        <f t="shared" si="60"/>
        <v>42796.25</v>
      </c>
      <c r="M657" s="11">
        <f t="shared" si="61"/>
        <v>42809.208333333328</v>
      </c>
      <c r="N657" t="b">
        <v>1</v>
      </c>
      <c r="O657" t="b">
        <v>0</v>
      </c>
      <c r="P657" t="s">
        <v>122</v>
      </c>
      <c r="Q657" s="5">
        <f t="shared" si="62"/>
        <v>1.9147826086956521</v>
      </c>
      <c r="R657" s="7">
        <f t="shared" si="63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s="11">
        <f t="shared" si="60"/>
        <v>43097.25</v>
      </c>
      <c r="M658" s="11">
        <f t="shared" si="61"/>
        <v>43102.25</v>
      </c>
      <c r="N658" t="b">
        <v>0</v>
      </c>
      <c r="O658" t="b">
        <v>0</v>
      </c>
      <c r="P658" t="s">
        <v>17</v>
      </c>
      <c r="Q658" s="5">
        <f t="shared" si="62"/>
        <v>0.42127533783783783</v>
      </c>
      <c r="R658" s="7">
        <f t="shared" si="63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s="11">
        <f t="shared" si="60"/>
        <v>43096.25</v>
      </c>
      <c r="M659" s="11">
        <f t="shared" si="61"/>
        <v>43112.25</v>
      </c>
      <c r="N659" t="b">
        <v>0</v>
      </c>
      <c r="O659" t="b">
        <v>0</v>
      </c>
      <c r="P659" t="s">
        <v>474</v>
      </c>
      <c r="Q659" s="5">
        <f t="shared" si="62"/>
        <v>8.2400000000000001E-2</v>
      </c>
      <c r="R659" s="7">
        <f t="shared" si="63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s="11">
        <f t="shared" si="60"/>
        <v>42246.208333333328</v>
      </c>
      <c r="M660" s="11">
        <f t="shared" si="61"/>
        <v>42269.208333333328</v>
      </c>
      <c r="N660" t="b">
        <v>0</v>
      </c>
      <c r="O660" t="b">
        <v>0</v>
      </c>
      <c r="P660" t="s">
        <v>23</v>
      </c>
      <c r="Q660" s="5">
        <f t="shared" si="62"/>
        <v>0.60064638783269964</v>
      </c>
      <c r="R660" s="7">
        <f t="shared" si="63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s="11">
        <f t="shared" si="60"/>
        <v>40570.25</v>
      </c>
      <c r="M661" s="11">
        <f t="shared" si="61"/>
        <v>40571.25</v>
      </c>
      <c r="N661" t="b">
        <v>0</v>
      </c>
      <c r="O661" t="b">
        <v>0</v>
      </c>
      <c r="P661" t="s">
        <v>42</v>
      </c>
      <c r="Q661" s="5">
        <f t="shared" si="62"/>
        <v>0.47232808616404309</v>
      </c>
      <c r="R661" s="7">
        <f t="shared" si="63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s="11">
        <f t="shared" si="60"/>
        <v>42237.208333333328</v>
      </c>
      <c r="M662" s="11">
        <f t="shared" si="61"/>
        <v>42246.208333333328</v>
      </c>
      <c r="N662" t="b">
        <v>1</v>
      </c>
      <c r="O662" t="b">
        <v>0</v>
      </c>
      <c r="P662" t="s">
        <v>33</v>
      </c>
      <c r="Q662" s="5">
        <f t="shared" si="62"/>
        <v>0.81736263736263737</v>
      </c>
      <c r="R662" s="7">
        <f t="shared" si="63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s="11">
        <f t="shared" si="60"/>
        <v>40996.208333333336</v>
      </c>
      <c r="M663" s="11">
        <f t="shared" si="61"/>
        <v>41026.208333333336</v>
      </c>
      <c r="N663" t="b">
        <v>0</v>
      </c>
      <c r="O663" t="b">
        <v>0</v>
      </c>
      <c r="P663" t="s">
        <v>159</v>
      </c>
      <c r="Q663" s="5">
        <f t="shared" si="62"/>
        <v>0.54187265917603</v>
      </c>
      <c r="R663" s="7">
        <f t="shared" si="63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s="11">
        <f t="shared" si="60"/>
        <v>43443.25</v>
      </c>
      <c r="M664" s="11">
        <f t="shared" si="61"/>
        <v>43447.25</v>
      </c>
      <c r="N664" t="b">
        <v>0</v>
      </c>
      <c r="O664" t="b">
        <v>0</v>
      </c>
      <c r="P664" t="s">
        <v>33</v>
      </c>
      <c r="Q664" s="5">
        <f t="shared" si="62"/>
        <v>0.97868131868131869</v>
      </c>
      <c r="R664" s="7">
        <f t="shared" si="63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s="11">
        <f t="shared" si="60"/>
        <v>40458.208333333336</v>
      </c>
      <c r="M665" s="11">
        <f t="shared" si="61"/>
        <v>40481.208333333336</v>
      </c>
      <c r="N665" t="b">
        <v>0</v>
      </c>
      <c r="O665" t="b">
        <v>0</v>
      </c>
      <c r="P665" t="s">
        <v>33</v>
      </c>
      <c r="Q665" s="5">
        <f t="shared" si="62"/>
        <v>0.77239999999999998</v>
      </c>
      <c r="R665" s="7">
        <f t="shared" si="63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s="11">
        <f t="shared" si="60"/>
        <v>40959.25</v>
      </c>
      <c r="M666" s="11">
        <f t="shared" si="61"/>
        <v>40969.25</v>
      </c>
      <c r="N666" t="b">
        <v>0</v>
      </c>
      <c r="O666" t="b">
        <v>0</v>
      </c>
      <c r="P666" t="s">
        <v>159</v>
      </c>
      <c r="Q666" s="5">
        <f t="shared" si="62"/>
        <v>0.33464735516372796</v>
      </c>
      <c r="R666" s="7">
        <f t="shared" si="63"/>
        <v>24.99623706491063</v>
      </c>
      <c r="S666" t="str">
        <f t="shared" si="64"/>
        <v>music</v>
      </c>
      <c r="T666" t="str">
        <f t="shared" si="65"/>
        <v>jazz</v>
      </c>
    </row>
    <row r="667" spans="1:20" hidden="1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s="11">
        <f t="shared" si="60"/>
        <v>40733.208333333336</v>
      </c>
      <c r="M667" s="11">
        <f t="shared" si="61"/>
        <v>40747.208333333336</v>
      </c>
      <c r="N667" t="b">
        <v>0</v>
      </c>
      <c r="O667" t="b">
        <v>1</v>
      </c>
      <c r="P667" t="s">
        <v>42</v>
      </c>
      <c r="Q667" s="5">
        <f t="shared" si="62"/>
        <v>2.3958823529411766</v>
      </c>
      <c r="R667" s="7">
        <f t="shared" si="63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s="11">
        <f t="shared" si="60"/>
        <v>41516.208333333336</v>
      </c>
      <c r="M668" s="11">
        <f t="shared" si="61"/>
        <v>41522.208333333336</v>
      </c>
      <c r="N668" t="b">
        <v>0</v>
      </c>
      <c r="O668" t="b">
        <v>1</v>
      </c>
      <c r="P668" t="s">
        <v>33</v>
      </c>
      <c r="Q668" s="5">
        <f t="shared" si="62"/>
        <v>0.64032258064516134</v>
      </c>
      <c r="R668" s="7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5" hidden="1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s="11">
        <f t="shared" si="60"/>
        <v>41892.208333333336</v>
      </c>
      <c r="M669" s="11">
        <f t="shared" si="61"/>
        <v>41901.208333333336</v>
      </c>
      <c r="N669" t="b">
        <v>0</v>
      </c>
      <c r="O669" t="b">
        <v>0</v>
      </c>
      <c r="P669" t="s">
        <v>1029</v>
      </c>
      <c r="Q669" s="5">
        <f t="shared" si="62"/>
        <v>1.7615942028985507</v>
      </c>
      <c r="R669" s="7">
        <f t="shared" si="63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s="11">
        <f t="shared" si="60"/>
        <v>41122.208333333336</v>
      </c>
      <c r="M670" s="11">
        <f t="shared" si="61"/>
        <v>41134.208333333336</v>
      </c>
      <c r="N670" t="b">
        <v>0</v>
      </c>
      <c r="O670" t="b">
        <v>0</v>
      </c>
      <c r="P670" t="s">
        <v>33</v>
      </c>
      <c r="Q670" s="5">
        <f t="shared" si="62"/>
        <v>0.20338181818181819</v>
      </c>
      <c r="R670" s="7">
        <f t="shared" si="63"/>
        <v>73.59210526315789</v>
      </c>
      <c r="S670" t="str">
        <f t="shared" si="64"/>
        <v>theater</v>
      </c>
      <c r="T670" t="str">
        <f t="shared" si="65"/>
        <v>plays</v>
      </c>
    </row>
    <row r="671" spans="1:20" hidden="1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s="11">
        <f t="shared" si="60"/>
        <v>42912.208333333328</v>
      </c>
      <c r="M671" s="11">
        <f t="shared" si="61"/>
        <v>42921.208333333328</v>
      </c>
      <c r="N671" t="b">
        <v>0</v>
      </c>
      <c r="O671" t="b">
        <v>0</v>
      </c>
      <c r="P671" t="s">
        <v>33</v>
      </c>
      <c r="Q671" s="5">
        <f t="shared" si="62"/>
        <v>3.5864754098360656</v>
      </c>
      <c r="R671" s="7">
        <f t="shared" si="63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5" hidden="1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s="11">
        <f t="shared" si="60"/>
        <v>42425.25</v>
      </c>
      <c r="M672" s="11">
        <f t="shared" si="61"/>
        <v>42437.25</v>
      </c>
      <c r="N672" t="b">
        <v>0</v>
      </c>
      <c r="O672" t="b">
        <v>0</v>
      </c>
      <c r="P672" t="s">
        <v>60</v>
      </c>
      <c r="Q672" s="5">
        <f t="shared" si="62"/>
        <v>4.6885802469135802</v>
      </c>
      <c r="R672" s="7">
        <f t="shared" si="63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5" hidden="1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s="11">
        <f t="shared" si="60"/>
        <v>40390.208333333336</v>
      </c>
      <c r="M673" s="11">
        <f t="shared" si="61"/>
        <v>40394.208333333336</v>
      </c>
      <c r="N673" t="b">
        <v>0</v>
      </c>
      <c r="O673" t="b">
        <v>1</v>
      </c>
      <c r="P673" t="s">
        <v>33</v>
      </c>
      <c r="Q673" s="5">
        <f t="shared" si="62"/>
        <v>1.220563524590164</v>
      </c>
      <c r="R673" s="7">
        <f t="shared" si="63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s="11">
        <f t="shared" si="60"/>
        <v>43180.208333333328</v>
      </c>
      <c r="M674" s="11">
        <f t="shared" si="61"/>
        <v>43190.208333333328</v>
      </c>
      <c r="N674" t="b">
        <v>0</v>
      </c>
      <c r="O674" t="b">
        <v>0</v>
      </c>
      <c r="P674" t="s">
        <v>33</v>
      </c>
      <c r="Q674" s="5">
        <f t="shared" si="62"/>
        <v>0.55931783729156137</v>
      </c>
      <c r="R674" s="7">
        <f t="shared" si="63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s="11">
        <f t="shared" si="60"/>
        <v>42475.208333333328</v>
      </c>
      <c r="M675" s="11">
        <f t="shared" si="61"/>
        <v>42496.208333333328</v>
      </c>
      <c r="N675" t="b">
        <v>0</v>
      </c>
      <c r="O675" t="b">
        <v>0</v>
      </c>
      <c r="P675" t="s">
        <v>60</v>
      </c>
      <c r="Q675" s="5">
        <f t="shared" si="62"/>
        <v>0.43660714285714286</v>
      </c>
      <c r="R675" s="7">
        <f t="shared" si="63"/>
        <v>42.155172413793103</v>
      </c>
      <c r="S675" t="str">
        <f t="shared" si="64"/>
        <v>music</v>
      </c>
      <c r="T675" t="str">
        <f t="shared" si="65"/>
        <v>indie rock</v>
      </c>
    </row>
    <row r="676" spans="1:20" hidden="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s="11">
        <f t="shared" si="60"/>
        <v>40774.208333333336</v>
      </c>
      <c r="M676" s="11">
        <f t="shared" si="61"/>
        <v>40821.208333333336</v>
      </c>
      <c r="N676" t="b">
        <v>0</v>
      </c>
      <c r="O676" t="b">
        <v>0</v>
      </c>
      <c r="P676" t="s">
        <v>122</v>
      </c>
      <c r="Q676" s="5">
        <f t="shared" si="62"/>
        <v>0.33538371411833628</v>
      </c>
      <c r="R676" s="7">
        <f t="shared" si="63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s="11">
        <f t="shared" si="60"/>
        <v>43719.208333333328</v>
      </c>
      <c r="M677" s="11">
        <f t="shared" si="61"/>
        <v>43726.208333333328</v>
      </c>
      <c r="N677" t="b">
        <v>0</v>
      </c>
      <c r="O677" t="b">
        <v>0</v>
      </c>
      <c r="P677" t="s">
        <v>1029</v>
      </c>
      <c r="Q677" s="5">
        <f t="shared" si="62"/>
        <v>1.2297938144329896</v>
      </c>
      <c r="R677" s="7">
        <f t="shared" si="63"/>
        <v>36.0392749244713</v>
      </c>
      <c r="S677" t="str">
        <f t="shared" si="64"/>
        <v>journalism</v>
      </c>
      <c r="T677" t="str">
        <f t="shared" si="65"/>
        <v>audio</v>
      </c>
    </row>
    <row r="678" spans="1:20" hidden="1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s="11">
        <f t="shared" si="60"/>
        <v>41178.208333333336</v>
      </c>
      <c r="M678" s="11">
        <f t="shared" si="61"/>
        <v>41187.208333333336</v>
      </c>
      <c r="N678" t="b">
        <v>0</v>
      </c>
      <c r="O678" t="b">
        <v>0</v>
      </c>
      <c r="P678" t="s">
        <v>122</v>
      </c>
      <c r="Q678" s="5">
        <f t="shared" si="62"/>
        <v>1.8974959871589085</v>
      </c>
      <c r="R678" s="7">
        <f t="shared" si="63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s="11">
        <f t="shared" si="60"/>
        <v>42561.208333333328</v>
      </c>
      <c r="M679" s="11">
        <f t="shared" si="61"/>
        <v>42611.208333333328</v>
      </c>
      <c r="N679" t="b">
        <v>0</v>
      </c>
      <c r="O679" t="b">
        <v>0</v>
      </c>
      <c r="P679" t="s">
        <v>119</v>
      </c>
      <c r="Q679" s="5">
        <f t="shared" si="62"/>
        <v>0.83622641509433959</v>
      </c>
      <c r="R679" s="7">
        <f t="shared" si="63"/>
        <v>39.927927927927925</v>
      </c>
      <c r="S679" t="str">
        <f t="shared" si="64"/>
        <v>publishing</v>
      </c>
      <c r="T679" t="str">
        <f t="shared" si="65"/>
        <v>fiction</v>
      </c>
    </row>
    <row r="680" spans="1:20" hidden="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s="11">
        <f t="shared" si="60"/>
        <v>43484.25</v>
      </c>
      <c r="M680" s="11">
        <f t="shared" si="61"/>
        <v>43486.25</v>
      </c>
      <c r="N680" t="b">
        <v>0</v>
      </c>
      <c r="O680" t="b">
        <v>0</v>
      </c>
      <c r="P680" t="s">
        <v>53</v>
      </c>
      <c r="Q680" s="5">
        <f t="shared" si="62"/>
        <v>0.17968844221105529</v>
      </c>
      <c r="R680" s="7">
        <f t="shared" si="63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s="11">
        <f t="shared" si="60"/>
        <v>43756.208333333328</v>
      </c>
      <c r="M681" s="11">
        <f t="shared" si="61"/>
        <v>43761.208333333328</v>
      </c>
      <c r="N681" t="b">
        <v>0</v>
      </c>
      <c r="O681" t="b">
        <v>1</v>
      </c>
      <c r="P681" t="s">
        <v>17</v>
      </c>
      <c r="Q681" s="5">
        <f t="shared" si="62"/>
        <v>10.365</v>
      </c>
      <c r="R681" s="7">
        <f t="shared" si="63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s="11">
        <f t="shared" si="60"/>
        <v>43813.25</v>
      </c>
      <c r="M682" s="11">
        <f t="shared" si="61"/>
        <v>43815.25</v>
      </c>
      <c r="N682" t="b">
        <v>0</v>
      </c>
      <c r="O682" t="b">
        <v>1</v>
      </c>
      <c r="P682" t="s">
        <v>292</v>
      </c>
      <c r="Q682" s="5">
        <f t="shared" si="62"/>
        <v>0.97405219780219776</v>
      </c>
      <c r="R682" s="7">
        <f t="shared" si="63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s="11">
        <f t="shared" si="60"/>
        <v>40898.25</v>
      </c>
      <c r="M683" s="11">
        <f t="shared" si="61"/>
        <v>40904.25</v>
      </c>
      <c r="N683" t="b">
        <v>0</v>
      </c>
      <c r="O683" t="b">
        <v>0</v>
      </c>
      <c r="P683" t="s">
        <v>33</v>
      </c>
      <c r="Q683" s="5">
        <f t="shared" si="62"/>
        <v>0.86386203150461705</v>
      </c>
      <c r="R683" s="7">
        <f t="shared" si="63"/>
        <v>95.978877489438744</v>
      </c>
      <c r="S683" t="str">
        <f t="shared" si="64"/>
        <v>theater</v>
      </c>
      <c r="T683" t="str">
        <f t="shared" si="65"/>
        <v>plays</v>
      </c>
    </row>
    <row r="684" spans="1:20" hidden="1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s="11">
        <f t="shared" si="60"/>
        <v>41619.25</v>
      </c>
      <c r="M684" s="11">
        <f t="shared" si="61"/>
        <v>41628.25</v>
      </c>
      <c r="N684" t="b">
        <v>0</v>
      </c>
      <c r="O684" t="b">
        <v>0</v>
      </c>
      <c r="P684" t="s">
        <v>33</v>
      </c>
      <c r="Q684" s="5">
        <f t="shared" si="62"/>
        <v>1.5016666666666667</v>
      </c>
      <c r="R684" s="7">
        <f t="shared" si="63"/>
        <v>78.728155339805824</v>
      </c>
      <c r="S684" t="str">
        <f t="shared" si="64"/>
        <v>theater</v>
      </c>
      <c r="T684" t="str">
        <f t="shared" si="65"/>
        <v>plays</v>
      </c>
    </row>
    <row r="685" spans="1:20" hidden="1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s="11">
        <f t="shared" si="60"/>
        <v>43359.208333333328</v>
      </c>
      <c r="M685" s="11">
        <f t="shared" si="61"/>
        <v>43361.208333333328</v>
      </c>
      <c r="N685" t="b">
        <v>0</v>
      </c>
      <c r="O685" t="b">
        <v>0</v>
      </c>
      <c r="P685" t="s">
        <v>33</v>
      </c>
      <c r="Q685" s="5">
        <f t="shared" si="62"/>
        <v>3.5843478260869563</v>
      </c>
      <c r="R685" s="7">
        <f t="shared" si="63"/>
        <v>56.081632653061227</v>
      </c>
      <c r="S685" t="str">
        <f t="shared" si="64"/>
        <v>theater</v>
      </c>
      <c r="T685" t="str">
        <f t="shared" si="65"/>
        <v>plays</v>
      </c>
    </row>
    <row r="686" spans="1:20" hidden="1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60"/>
        <v>40358.208333333336</v>
      </c>
      <c r="M686" s="11">
        <f t="shared" si="61"/>
        <v>40378.208333333336</v>
      </c>
      <c r="N686" t="b">
        <v>0</v>
      </c>
      <c r="O686" t="b">
        <v>0</v>
      </c>
      <c r="P686" t="s">
        <v>68</v>
      </c>
      <c r="Q686" s="5">
        <f t="shared" si="62"/>
        <v>5.4285714285714288</v>
      </c>
      <c r="R686" s="7">
        <f t="shared" si="63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60"/>
        <v>42239.208333333328</v>
      </c>
      <c r="M687" s="11">
        <f t="shared" si="61"/>
        <v>42263.208333333328</v>
      </c>
      <c r="N687" t="b">
        <v>0</v>
      </c>
      <c r="O687" t="b">
        <v>0</v>
      </c>
      <c r="P687" t="s">
        <v>33</v>
      </c>
      <c r="Q687" s="5">
        <f t="shared" si="62"/>
        <v>0.67500714285714281</v>
      </c>
      <c r="R687" s="7">
        <f t="shared" si="63"/>
        <v>102.05291576673866</v>
      </c>
      <c r="S687" t="str">
        <f t="shared" si="64"/>
        <v>theater</v>
      </c>
      <c r="T687" t="str">
        <f t="shared" si="65"/>
        <v>plays</v>
      </c>
    </row>
    <row r="688" spans="1:20" hidden="1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s="11">
        <f t="shared" si="60"/>
        <v>43186.208333333328</v>
      </c>
      <c r="M688" s="11">
        <f t="shared" si="61"/>
        <v>43197.208333333328</v>
      </c>
      <c r="N688" t="b">
        <v>0</v>
      </c>
      <c r="O688" t="b">
        <v>0</v>
      </c>
      <c r="P688" t="s">
        <v>65</v>
      </c>
      <c r="Q688" s="5">
        <f t="shared" si="62"/>
        <v>1.9174666666666667</v>
      </c>
      <c r="R688" s="7">
        <f t="shared" si="63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hidden="1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s="11">
        <f t="shared" si="60"/>
        <v>42806.25</v>
      </c>
      <c r="M689" s="11">
        <f t="shared" si="61"/>
        <v>42809.208333333328</v>
      </c>
      <c r="N689" t="b">
        <v>0</v>
      </c>
      <c r="O689" t="b">
        <v>0</v>
      </c>
      <c r="P689" t="s">
        <v>33</v>
      </c>
      <c r="Q689" s="5">
        <f t="shared" si="62"/>
        <v>9.32</v>
      </c>
      <c r="R689" s="7">
        <f t="shared" si="63"/>
        <v>51.970260223048328</v>
      </c>
      <c r="S689" t="str">
        <f t="shared" si="64"/>
        <v>theater</v>
      </c>
      <c r="T689" t="str">
        <f t="shared" si="65"/>
        <v>plays</v>
      </c>
    </row>
    <row r="690" spans="1:20" hidden="1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s="11">
        <f t="shared" si="60"/>
        <v>43475.25</v>
      </c>
      <c r="M690" s="11">
        <f t="shared" si="61"/>
        <v>43491.25</v>
      </c>
      <c r="N690" t="b">
        <v>0</v>
      </c>
      <c r="O690" t="b">
        <v>1</v>
      </c>
      <c r="P690" t="s">
        <v>269</v>
      </c>
      <c r="Q690" s="5">
        <f t="shared" si="62"/>
        <v>4.2927586206896553</v>
      </c>
      <c r="R690" s="7">
        <f t="shared" si="63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s="11">
        <f t="shared" si="60"/>
        <v>41576.208333333336</v>
      </c>
      <c r="M691" s="11">
        <f t="shared" si="61"/>
        <v>41588.25</v>
      </c>
      <c r="N691" t="b">
        <v>0</v>
      </c>
      <c r="O691" t="b">
        <v>0</v>
      </c>
      <c r="P691" t="s">
        <v>28</v>
      </c>
      <c r="Q691" s="5">
        <f t="shared" si="62"/>
        <v>1.0065753424657535</v>
      </c>
      <c r="R691" s="7">
        <f t="shared" si="63"/>
        <v>106.49275362318841</v>
      </c>
      <c r="S691" t="str">
        <f t="shared" si="64"/>
        <v>technology</v>
      </c>
      <c r="T691" t="str">
        <f t="shared" si="65"/>
        <v>web</v>
      </c>
    </row>
    <row r="692" spans="1:20" hidden="1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s="11">
        <f t="shared" si="60"/>
        <v>40874.25</v>
      </c>
      <c r="M692" s="11">
        <f t="shared" si="61"/>
        <v>40880.25</v>
      </c>
      <c r="N692" t="b">
        <v>0</v>
      </c>
      <c r="O692" t="b">
        <v>1</v>
      </c>
      <c r="P692" t="s">
        <v>42</v>
      </c>
      <c r="Q692" s="5">
        <f t="shared" si="62"/>
        <v>2.266111111111111</v>
      </c>
      <c r="R692" s="7">
        <f t="shared" si="63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s="11">
        <f t="shared" si="60"/>
        <v>41185.208333333336</v>
      </c>
      <c r="M693" s="11">
        <f t="shared" si="61"/>
        <v>41202.208333333336</v>
      </c>
      <c r="N693" t="b">
        <v>1</v>
      </c>
      <c r="O693" t="b">
        <v>1</v>
      </c>
      <c r="P693" t="s">
        <v>42</v>
      </c>
      <c r="Q693" s="5">
        <f t="shared" si="62"/>
        <v>1.4238</v>
      </c>
      <c r="R693" s="7">
        <f t="shared" si="63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s="11">
        <f t="shared" si="60"/>
        <v>43655.208333333328</v>
      </c>
      <c r="M694" s="11">
        <f t="shared" si="61"/>
        <v>43673.208333333328</v>
      </c>
      <c r="N694" t="b">
        <v>0</v>
      </c>
      <c r="O694" t="b">
        <v>0</v>
      </c>
      <c r="P694" t="s">
        <v>23</v>
      </c>
      <c r="Q694" s="5">
        <f t="shared" si="62"/>
        <v>0.90633333333333332</v>
      </c>
      <c r="R694" s="7">
        <f t="shared" si="63"/>
        <v>70.623376623376629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s="11">
        <f t="shared" si="60"/>
        <v>43025.208333333328</v>
      </c>
      <c r="M695" s="11">
        <f t="shared" si="61"/>
        <v>43042.208333333328</v>
      </c>
      <c r="N695" t="b">
        <v>0</v>
      </c>
      <c r="O695" t="b">
        <v>0</v>
      </c>
      <c r="P695" t="s">
        <v>33</v>
      </c>
      <c r="Q695" s="5">
        <f t="shared" si="62"/>
        <v>0.63966740576496672</v>
      </c>
      <c r="R695" s="7">
        <f t="shared" si="63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s="11">
        <f t="shared" si="60"/>
        <v>43066.25</v>
      </c>
      <c r="M696" s="11">
        <f t="shared" si="61"/>
        <v>43103.25</v>
      </c>
      <c r="N696" t="b">
        <v>0</v>
      </c>
      <c r="O696" t="b">
        <v>0</v>
      </c>
      <c r="P696" t="s">
        <v>33</v>
      </c>
      <c r="Q696" s="5">
        <f t="shared" si="62"/>
        <v>0.84131868131868137</v>
      </c>
      <c r="R696" s="7">
        <f t="shared" si="63"/>
        <v>96.911392405063296</v>
      </c>
      <c r="S696" t="str">
        <f t="shared" si="64"/>
        <v>theater</v>
      </c>
      <c r="T696" t="str">
        <f t="shared" si="65"/>
        <v>plays</v>
      </c>
    </row>
    <row r="697" spans="1:20" hidden="1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s="11">
        <f t="shared" si="60"/>
        <v>42322.25</v>
      </c>
      <c r="M697" s="11">
        <f t="shared" si="61"/>
        <v>42338.25</v>
      </c>
      <c r="N697" t="b">
        <v>1</v>
      </c>
      <c r="O697" t="b">
        <v>0</v>
      </c>
      <c r="P697" t="s">
        <v>23</v>
      </c>
      <c r="Q697" s="5">
        <f t="shared" si="62"/>
        <v>1.3393478260869565</v>
      </c>
      <c r="R697" s="7">
        <f t="shared" si="63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s="11">
        <f t="shared" si="60"/>
        <v>42114.208333333328</v>
      </c>
      <c r="M698" s="11">
        <f t="shared" si="61"/>
        <v>42115.208333333328</v>
      </c>
      <c r="N698" t="b">
        <v>0</v>
      </c>
      <c r="O698" t="b">
        <v>1</v>
      </c>
      <c r="P698" t="s">
        <v>33</v>
      </c>
      <c r="Q698" s="5">
        <f t="shared" si="62"/>
        <v>0.59042047531992692</v>
      </c>
      <c r="R698" s="7">
        <f t="shared" si="63"/>
        <v>108.98537682789652</v>
      </c>
      <c r="S698" t="str">
        <f t="shared" si="64"/>
        <v>theater</v>
      </c>
      <c r="T698" t="str">
        <f t="shared" si="65"/>
        <v>plays</v>
      </c>
    </row>
    <row r="699" spans="1:20" hidden="1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s="11">
        <f t="shared" si="60"/>
        <v>43190.208333333328</v>
      </c>
      <c r="M699" s="11">
        <f t="shared" si="61"/>
        <v>43192.208333333328</v>
      </c>
      <c r="N699" t="b">
        <v>0</v>
      </c>
      <c r="O699" t="b">
        <v>0</v>
      </c>
      <c r="P699" t="s">
        <v>50</v>
      </c>
      <c r="Q699" s="5">
        <f t="shared" si="62"/>
        <v>1.5280062063615205</v>
      </c>
      <c r="R699" s="7">
        <f t="shared" si="63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hidden="1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60"/>
        <v>40871.25</v>
      </c>
      <c r="M700" s="11">
        <f t="shared" si="61"/>
        <v>40885.25</v>
      </c>
      <c r="N700" t="b">
        <v>0</v>
      </c>
      <c r="O700" t="b">
        <v>0</v>
      </c>
      <c r="P700" t="s">
        <v>65</v>
      </c>
      <c r="Q700" s="5">
        <f t="shared" si="62"/>
        <v>4.466912114014252</v>
      </c>
      <c r="R700" s="7">
        <f t="shared" si="63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s="11">
        <f t="shared" si="60"/>
        <v>43641.208333333328</v>
      </c>
      <c r="M701" s="11">
        <f t="shared" si="61"/>
        <v>43642.208333333328</v>
      </c>
      <c r="N701" t="b">
        <v>0</v>
      </c>
      <c r="O701" t="b">
        <v>0</v>
      </c>
      <c r="P701" t="s">
        <v>53</v>
      </c>
      <c r="Q701" s="5">
        <f t="shared" si="62"/>
        <v>0.8439189189189189</v>
      </c>
      <c r="R701" s="7">
        <f t="shared" si="63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s="11">
        <f t="shared" si="60"/>
        <v>40203.25</v>
      </c>
      <c r="M702" s="11">
        <f t="shared" si="61"/>
        <v>40218.25</v>
      </c>
      <c r="N702" t="b">
        <v>0</v>
      </c>
      <c r="O702" t="b">
        <v>0</v>
      </c>
      <c r="P702" t="s">
        <v>65</v>
      </c>
      <c r="Q702" s="5">
        <f t="shared" si="62"/>
        <v>0.03</v>
      </c>
      <c r="R702" s="7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1.5" hidden="1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s="11">
        <f t="shared" si="60"/>
        <v>40629.208333333336</v>
      </c>
      <c r="M703" s="11">
        <f t="shared" si="61"/>
        <v>40636.208333333336</v>
      </c>
      <c r="N703" t="b">
        <v>1</v>
      </c>
      <c r="O703" t="b">
        <v>0</v>
      </c>
      <c r="P703" t="s">
        <v>33</v>
      </c>
      <c r="Q703" s="5">
        <f t="shared" si="62"/>
        <v>1.7502692307692307</v>
      </c>
      <c r="R703" s="7">
        <f t="shared" si="63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s="11">
        <f t="shared" si="60"/>
        <v>41477.208333333336</v>
      </c>
      <c r="M704" s="11">
        <f t="shared" si="61"/>
        <v>41482.208333333336</v>
      </c>
      <c r="N704" t="b">
        <v>0</v>
      </c>
      <c r="O704" t="b">
        <v>0</v>
      </c>
      <c r="P704" t="s">
        <v>65</v>
      </c>
      <c r="Q704" s="5">
        <f t="shared" si="62"/>
        <v>0.54137931034482756</v>
      </c>
      <c r="R704" s="7">
        <f t="shared" si="63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hidden="1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s="11">
        <f t="shared" si="60"/>
        <v>41020.208333333336</v>
      </c>
      <c r="M705" s="11">
        <f t="shared" si="61"/>
        <v>41037.208333333336</v>
      </c>
      <c r="N705" t="b">
        <v>1</v>
      </c>
      <c r="O705" t="b">
        <v>1</v>
      </c>
      <c r="P705" t="s">
        <v>206</v>
      </c>
      <c r="Q705" s="5">
        <f t="shared" si="62"/>
        <v>3.1187381703470032</v>
      </c>
      <c r="R705" s="7">
        <f t="shared" si="63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5" hidden="1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s="11">
        <f t="shared" si="60"/>
        <v>42555.208333333328</v>
      </c>
      <c r="M706" s="11">
        <f t="shared" si="61"/>
        <v>42570.208333333328</v>
      </c>
      <c r="N706" t="b">
        <v>0</v>
      </c>
      <c r="O706" t="b">
        <v>0</v>
      </c>
      <c r="P706" t="s">
        <v>71</v>
      </c>
      <c r="Q706" s="5">
        <f t="shared" si="62"/>
        <v>1.2278160919540231</v>
      </c>
      <c r="R706" s="7">
        <f t="shared" si="63"/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s="11">
        <f t="shared" ref="L707:L770" si="66">(((J707/60)/60)/24)+DATE(1970,1,1)</f>
        <v>41619.25</v>
      </c>
      <c r="M707" s="11">
        <f t="shared" ref="M707:M770" si="67">(((K707/60)/60)/24)+DATE(1970,1,1)</f>
        <v>41623.25</v>
      </c>
      <c r="N707" t="b">
        <v>0</v>
      </c>
      <c r="O707" t="b">
        <v>0</v>
      </c>
      <c r="P707" t="s">
        <v>68</v>
      </c>
      <c r="Q707" s="5">
        <f t="shared" ref="Q707:Q770" si="68">E707/D707</f>
        <v>0.99026517383618151</v>
      </c>
      <c r="R707" s="7">
        <f t="shared" ref="R707:R770" si="69">E707/G707</f>
        <v>82.986666666666665</v>
      </c>
      <c r="S707" t="str">
        <f t="shared" ref="S707:S770" si="70">LEFT(P707, SEARCH("/",P707,1)-1)</f>
        <v>publishing</v>
      </c>
      <c r="T707" t="str">
        <f t="shared" ref="T707:U770" si="71">RIGHT(P707, LEN(P707) -FIND("/",P707))</f>
        <v>nonfiction</v>
      </c>
    </row>
    <row r="708" spans="1:20" ht="31.5" hidden="1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s="11">
        <f t="shared" si="66"/>
        <v>43471.25</v>
      </c>
      <c r="M708" s="11">
        <f t="shared" si="67"/>
        <v>43479.25</v>
      </c>
      <c r="N708" t="b">
        <v>0</v>
      </c>
      <c r="O708" t="b">
        <v>1</v>
      </c>
      <c r="P708" t="s">
        <v>28</v>
      </c>
      <c r="Q708" s="5">
        <f t="shared" si="68"/>
        <v>1.278468634686347</v>
      </c>
      <c r="R708" s="7">
        <f t="shared" si="69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5" hidden="1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s="11">
        <f t="shared" si="66"/>
        <v>43442.25</v>
      </c>
      <c r="M709" s="11">
        <f t="shared" si="67"/>
        <v>43478.25</v>
      </c>
      <c r="N709" t="b">
        <v>0</v>
      </c>
      <c r="O709" t="b">
        <v>0</v>
      </c>
      <c r="P709" t="s">
        <v>53</v>
      </c>
      <c r="Q709" s="5">
        <f t="shared" si="68"/>
        <v>1.5861643835616439</v>
      </c>
      <c r="R709" s="7">
        <f t="shared" si="69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s="11">
        <f t="shared" si="66"/>
        <v>42877.208333333328</v>
      </c>
      <c r="M710" s="11">
        <f t="shared" si="67"/>
        <v>42887.208333333328</v>
      </c>
      <c r="N710" t="b">
        <v>0</v>
      </c>
      <c r="O710" t="b">
        <v>0</v>
      </c>
      <c r="P710" t="s">
        <v>33</v>
      </c>
      <c r="Q710" s="5">
        <f t="shared" si="68"/>
        <v>7.0705882352941174</v>
      </c>
      <c r="R710" s="7">
        <f t="shared" si="69"/>
        <v>87.737226277372258</v>
      </c>
      <c r="S710" t="str">
        <f t="shared" si="70"/>
        <v>theater</v>
      </c>
      <c r="T710" t="str">
        <f t="shared" si="71"/>
        <v>plays</v>
      </c>
    </row>
    <row r="711" spans="1:20" hidden="1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s="11">
        <f t="shared" si="66"/>
        <v>41018.208333333336</v>
      </c>
      <c r="M711" s="11">
        <f t="shared" si="67"/>
        <v>41025.208333333336</v>
      </c>
      <c r="N711" t="b">
        <v>0</v>
      </c>
      <c r="O711" t="b">
        <v>0</v>
      </c>
      <c r="P711" t="s">
        <v>33</v>
      </c>
      <c r="Q711" s="5">
        <f t="shared" si="68"/>
        <v>1.4238775510204082</v>
      </c>
      <c r="R711" s="7">
        <f t="shared" si="69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5" hidden="1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s="11">
        <f t="shared" si="66"/>
        <v>43295.208333333328</v>
      </c>
      <c r="M712" s="11">
        <f t="shared" si="67"/>
        <v>43302.208333333328</v>
      </c>
      <c r="N712" t="b">
        <v>0</v>
      </c>
      <c r="O712" t="b">
        <v>1</v>
      </c>
      <c r="P712" t="s">
        <v>33</v>
      </c>
      <c r="Q712" s="5">
        <f t="shared" si="68"/>
        <v>1.4786046511627906</v>
      </c>
      <c r="R712" s="7">
        <f t="shared" si="69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s="11">
        <f t="shared" si="66"/>
        <v>42393.25</v>
      </c>
      <c r="M713" s="11">
        <f t="shared" si="67"/>
        <v>42395.25</v>
      </c>
      <c r="N713" t="b">
        <v>1</v>
      </c>
      <c r="O713" t="b">
        <v>1</v>
      </c>
      <c r="P713" t="s">
        <v>33</v>
      </c>
      <c r="Q713" s="5">
        <f t="shared" si="68"/>
        <v>0.20322580645161289</v>
      </c>
      <c r="R713" s="7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1.5" hidden="1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s="11">
        <f t="shared" si="66"/>
        <v>42559.208333333328</v>
      </c>
      <c r="M714" s="11">
        <f t="shared" si="67"/>
        <v>42600.208333333328</v>
      </c>
      <c r="N714" t="b">
        <v>0</v>
      </c>
      <c r="O714" t="b">
        <v>0</v>
      </c>
      <c r="P714" t="s">
        <v>33</v>
      </c>
      <c r="Q714" s="5">
        <f t="shared" si="68"/>
        <v>18.40625</v>
      </c>
      <c r="R714" s="7">
        <f t="shared" si="69"/>
        <v>72.896039603960389</v>
      </c>
      <c r="S714" t="str">
        <f t="shared" si="70"/>
        <v>theater</v>
      </c>
      <c r="T714" t="str">
        <f t="shared" si="71"/>
        <v>plays</v>
      </c>
    </row>
    <row r="715" spans="1:20" hidden="1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s="11">
        <f t="shared" si="66"/>
        <v>42604.208333333328</v>
      </c>
      <c r="M715" s="11">
        <f t="shared" si="67"/>
        <v>42616.208333333328</v>
      </c>
      <c r="N715" t="b">
        <v>0</v>
      </c>
      <c r="O715" t="b">
        <v>0</v>
      </c>
      <c r="P715" t="s">
        <v>133</v>
      </c>
      <c r="Q715" s="5">
        <f t="shared" si="68"/>
        <v>1.6194202898550725</v>
      </c>
      <c r="R715" s="7">
        <f t="shared" si="69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s="11">
        <f t="shared" si="66"/>
        <v>41870.208333333336</v>
      </c>
      <c r="M716" s="11">
        <f t="shared" si="67"/>
        <v>41871.208333333336</v>
      </c>
      <c r="N716" t="b">
        <v>0</v>
      </c>
      <c r="O716" t="b">
        <v>0</v>
      </c>
      <c r="P716" t="s">
        <v>23</v>
      </c>
      <c r="Q716" s="5">
        <f t="shared" si="68"/>
        <v>4.7282077922077921</v>
      </c>
      <c r="R716" s="7">
        <f t="shared" si="69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s="11">
        <f t="shared" si="66"/>
        <v>40397.208333333336</v>
      </c>
      <c r="M717" s="11">
        <f t="shared" si="67"/>
        <v>40402.208333333336</v>
      </c>
      <c r="N717" t="b">
        <v>0</v>
      </c>
      <c r="O717" t="b">
        <v>0</v>
      </c>
      <c r="P717" t="s">
        <v>292</v>
      </c>
      <c r="Q717" s="5">
        <f t="shared" si="68"/>
        <v>0.24466101694915254</v>
      </c>
      <c r="R717" s="7">
        <f t="shared" si="69"/>
        <v>44.009146341463413</v>
      </c>
      <c r="S717" t="str">
        <f t="shared" si="70"/>
        <v>games</v>
      </c>
      <c r="T717" t="str">
        <f t="shared" si="71"/>
        <v>mobile games</v>
      </c>
    </row>
    <row r="718" spans="1:20" hidden="1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s="11">
        <f t="shared" si="66"/>
        <v>41465.208333333336</v>
      </c>
      <c r="M718" s="11">
        <f t="shared" si="67"/>
        <v>41493.208333333336</v>
      </c>
      <c r="N718" t="b">
        <v>0</v>
      </c>
      <c r="O718" t="b">
        <v>1</v>
      </c>
      <c r="P718" t="s">
        <v>33</v>
      </c>
      <c r="Q718" s="5">
        <f t="shared" si="68"/>
        <v>5.1764999999999999</v>
      </c>
      <c r="R718" s="7">
        <f t="shared" si="69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5" hidden="1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s="11">
        <f t="shared" si="66"/>
        <v>40777.208333333336</v>
      </c>
      <c r="M719" s="11">
        <f t="shared" si="67"/>
        <v>40798.208333333336</v>
      </c>
      <c r="N719" t="b">
        <v>0</v>
      </c>
      <c r="O719" t="b">
        <v>0</v>
      </c>
      <c r="P719" t="s">
        <v>42</v>
      </c>
      <c r="Q719" s="5">
        <f t="shared" si="68"/>
        <v>2.4764285714285714</v>
      </c>
      <c r="R719" s="7">
        <f t="shared" si="69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s="11">
        <f t="shared" si="66"/>
        <v>41442.208333333336</v>
      </c>
      <c r="M720" s="11">
        <f t="shared" si="67"/>
        <v>41468.208333333336</v>
      </c>
      <c r="N720" t="b">
        <v>0</v>
      </c>
      <c r="O720" t="b">
        <v>0</v>
      </c>
      <c r="P720" t="s">
        <v>65</v>
      </c>
      <c r="Q720" s="5">
        <f t="shared" si="68"/>
        <v>1.0020481927710843</v>
      </c>
      <c r="R720" s="7">
        <f t="shared" si="69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hidden="1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s="11">
        <f t="shared" si="66"/>
        <v>41058.208333333336</v>
      </c>
      <c r="M721" s="11">
        <f t="shared" si="67"/>
        <v>41069.208333333336</v>
      </c>
      <c r="N721" t="b">
        <v>0</v>
      </c>
      <c r="O721" t="b">
        <v>0</v>
      </c>
      <c r="P721" t="s">
        <v>119</v>
      </c>
      <c r="Q721" s="5">
        <f t="shared" si="68"/>
        <v>1.53</v>
      </c>
      <c r="R721" s="7">
        <f t="shared" si="69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5" hidden="1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s="11">
        <f t="shared" si="66"/>
        <v>43152.25</v>
      </c>
      <c r="M722" s="11">
        <f t="shared" si="67"/>
        <v>43166.25</v>
      </c>
      <c r="N722" t="b">
        <v>0</v>
      </c>
      <c r="O722" t="b">
        <v>1</v>
      </c>
      <c r="P722" t="s">
        <v>33</v>
      </c>
      <c r="Q722" s="5">
        <f t="shared" si="68"/>
        <v>0.37091954022988505</v>
      </c>
      <c r="R722" s="7">
        <f t="shared" si="69"/>
        <v>84.921052631578945</v>
      </c>
      <c r="S722" t="str">
        <f t="shared" si="70"/>
        <v>theater</v>
      </c>
      <c r="T722" t="str">
        <f t="shared" si="71"/>
        <v>plays</v>
      </c>
    </row>
    <row r="723" spans="1:20" hidden="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s="11">
        <f t="shared" si="66"/>
        <v>43194.208333333328</v>
      </c>
      <c r="M723" s="11">
        <f t="shared" si="67"/>
        <v>43200.208333333328</v>
      </c>
      <c r="N723" t="b">
        <v>0</v>
      </c>
      <c r="O723" t="b">
        <v>0</v>
      </c>
      <c r="P723" t="s">
        <v>23</v>
      </c>
      <c r="Q723" s="5">
        <f t="shared" si="68"/>
        <v>4.3923948220064728E-2</v>
      </c>
      <c r="R723" s="7">
        <f t="shared" si="69"/>
        <v>90.483333333333334</v>
      </c>
      <c r="S723" t="str">
        <f t="shared" si="70"/>
        <v>music</v>
      </c>
      <c r="T723" t="str">
        <f t="shared" si="71"/>
        <v>rock</v>
      </c>
    </row>
    <row r="724" spans="1:20" hidden="1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s="11">
        <f t="shared" si="66"/>
        <v>43045.25</v>
      </c>
      <c r="M724" s="11">
        <f t="shared" si="67"/>
        <v>43072.25</v>
      </c>
      <c r="N724" t="b">
        <v>0</v>
      </c>
      <c r="O724" t="b">
        <v>0</v>
      </c>
      <c r="P724" t="s">
        <v>42</v>
      </c>
      <c r="Q724" s="5">
        <f t="shared" si="68"/>
        <v>1.5650721649484536</v>
      </c>
      <c r="R724" s="7">
        <f t="shared" si="69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s="11">
        <f t="shared" si="66"/>
        <v>42431.25</v>
      </c>
      <c r="M725" s="11">
        <f t="shared" si="67"/>
        <v>42452.208333333328</v>
      </c>
      <c r="N725" t="b">
        <v>0</v>
      </c>
      <c r="O725" t="b">
        <v>0</v>
      </c>
      <c r="P725" t="s">
        <v>33</v>
      </c>
      <c r="Q725" s="5">
        <f t="shared" si="68"/>
        <v>2.704081632653061</v>
      </c>
      <c r="R725" s="7">
        <f t="shared" si="69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5" hidden="1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s="11">
        <f t="shared" si="66"/>
        <v>41934.208333333336</v>
      </c>
      <c r="M726" s="11">
        <f t="shared" si="67"/>
        <v>41936.208333333336</v>
      </c>
      <c r="N726" t="b">
        <v>0</v>
      </c>
      <c r="O726" t="b">
        <v>1</v>
      </c>
      <c r="P726" t="s">
        <v>33</v>
      </c>
      <c r="Q726" s="5">
        <f t="shared" si="68"/>
        <v>1.3405952380952382</v>
      </c>
      <c r="R726" s="7">
        <f t="shared" si="69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s="11">
        <f t="shared" si="66"/>
        <v>41958.25</v>
      </c>
      <c r="M727" s="11">
        <f t="shared" si="67"/>
        <v>41960.25</v>
      </c>
      <c r="N727" t="b">
        <v>0</v>
      </c>
      <c r="O727" t="b">
        <v>0</v>
      </c>
      <c r="P727" t="s">
        <v>292</v>
      </c>
      <c r="Q727" s="5">
        <f t="shared" si="68"/>
        <v>0.50398033126293995</v>
      </c>
      <c r="R727" s="7">
        <f t="shared" si="69"/>
        <v>61.008145363408524</v>
      </c>
      <c r="S727" t="str">
        <f t="shared" si="70"/>
        <v>games</v>
      </c>
      <c r="T727" t="str">
        <f t="shared" si="71"/>
        <v>mobile games</v>
      </c>
    </row>
    <row r="728" spans="1:20" hidden="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s="11">
        <f t="shared" si="66"/>
        <v>40476.208333333336</v>
      </c>
      <c r="M728" s="11">
        <f t="shared" si="67"/>
        <v>40482.208333333336</v>
      </c>
      <c r="N728" t="b">
        <v>0</v>
      </c>
      <c r="O728" t="b">
        <v>1</v>
      </c>
      <c r="P728" t="s">
        <v>33</v>
      </c>
      <c r="Q728" s="5">
        <f t="shared" si="68"/>
        <v>0.88815837937384901</v>
      </c>
      <c r="R728" s="7">
        <f t="shared" si="69"/>
        <v>92.036259541984734</v>
      </c>
      <c r="S728" t="str">
        <f t="shared" si="70"/>
        <v>theater</v>
      </c>
      <c r="T728" t="str">
        <f t="shared" si="71"/>
        <v>plays</v>
      </c>
    </row>
    <row r="729" spans="1:20" hidden="1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s="11">
        <f t="shared" si="66"/>
        <v>43485.25</v>
      </c>
      <c r="M729" s="11">
        <f t="shared" si="67"/>
        <v>43543.208333333328</v>
      </c>
      <c r="N729" t="b">
        <v>0</v>
      </c>
      <c r="O729" t="b">
        <v>0</v>
      </c>
      <c r="P729" t="s">
        <v>28</v>
      </c>
      <c r="Q729" s="5">
        <f t="shared" si="68"/>
        <v>1.65</v>
      </c>
      <c r="R729" s="7">
        <f t="shared" si="69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s="11">
        <f t="shared" si="66"/>
        <v>42515.208333333328</v>
      </c>
      <c r="M730" s="11">
        <f t="shared" si="67"/>
        <v>42526.208333333328</v>
      </c>
      <c r="N730" t="b">
        <v>0</v>
      </c>
      <c r="O730" t="b">
        <v>0</v>
      </c>
      <c r="P730" t="s">
        <v>33</v>
      </c>
      <c r="Q730" s="5">
        <f t="shared" si="68"/>
        <v>0.17499999999999999</v>
      </c>
      <c r="R730" s="7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1.5" hidden="1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s="11">
        <f t="shared" si="66"/>
        <v>41309.25</v>
      </c>
      <c r="M731" s="11">
        <f t="shared" si="67"/>
        <v>41311.25</v>
      </c>
      <c r="N731" t="b">
        <v>0</v>
      </c>
      <c r="O731" t="b">
        <v>0</v>
      </c>
      <c r="P731" t="s">
        <v>53</v>
      </c>
      <c r="Q731" s="5">
        <f t="shared" si="68"/>
        <v>1.8566071428571429</v>
      </c>
      <c r="R731" s="7">
        <f t="shared" si="69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66"/>
        <v>42147.208333333328</v>
      </c>
      <c r="M732" s="11">
        <f t="shared" si="67"/>
        <v>42153.208333333328</v>
      </c>
      <c r="N732" t="b">
        <v>0</v>
      </c>
      <c r="O732" t="b">
        <v>0</v>
      </c>
      <c r="P732" t="s">
        <v>65</v>
      </c>
      <c r="Q732" s="5">
        <f t="shared" si="68"/>
        <v>4.1266319444444441</v>
      </c>
      <c r="R732" s="7">
        <f t="shared" si="69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hidden="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s="11">
        <f t="shared" si="66"/>
        <v>42939.208333333328</v>
      </c>
      <c r="M733" s="11">
        <f t="shared" si="67"/>
        <v>42940.208333333328</v>
      </c>
      <c r="N733" t="b">
        <v>0</v>
      </c>
      <c r="O733" t="b">
        <v>0</v>
      </c>
      <c r="P733" t="s">
        <v>28</v>
      </c>
      <c r="Q733" s="5">
        <f t="shared" si="68"/>
        <v>0.90249999999999997</v>
      </c>
      <c r="R733" s="7">
        <f t="shared" si="69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s="11">
        <f t="shared" si="66"/>
        <v>42816.208333333328</v>
      </c>
      <c r="M734" s="11">
        <f t="shared" si="67"/>
        <v>42839.208333333328</v>
      </c>
      <c r="N734" t="b">
        <v>0</v>
      </c>
      <c r="O734" t="b">
        <v>1</v>
      </c>
      <c r="P734" t="s">
        <v>23</v>
      </c>
      <c r="Q734" s="5">
        <f t="shared" si="68"/>
        <v>0.91984615384615387</v>
      </c>
      <c r="R734" s="7">
        <f t="shared" si="69"/>
        <v>96.005352363960753</v>
      </c>
      <c r="S734" t="str">
        <f t="shared" si="70"/>
        <v>music</v>
      </c>
      <c r="T734" t="str">
        <f t="shared" si="71"/>
        <v>rock</v>
      </c>
    </row>
    <row r="735" spans="1:20" hidden="1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s="11">
        <f t="shared" si="66"/>
        <v>41844.208333333336</v>
      </c>
      <c r="M735" s="11">
        <f t="shared" si="67"/>
        <v>41857.208333333336</v>
      </c>
      <c r="N735" t="b">
        <v>0</v>
      </c>
      <c r="O735" t="b">
        <v>0</v>
      </c>
      <c r="P735" t="s">
        <v>148</v>
      </c>
      <c r="Q735" s="5">
        <f t="shared" si="68"/>
        <v>5.2700632911392402</v>
      </c>
      <c r="R735" s="7">
        <f t="shared" si="69"/>
        <v>84.96632653061225</v>
      </c>
      <c r="S735" t="str">
        <f t="shared" si="70"/>
        <v>music</v>
      </c>
      <c r="T735" t="str">
        <f t="shared" si="71"/>
        <v>metal</v>
      </c>
    </row>
    <row r="736" spans="1:20" hidden="1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s="11">
        <f t="shared" si="66"/>
        <v>42763.25</v>
      </c>
      <c r="M736" s="11">
        <f t="shared" si="67"/>
        <v>42775.25</v>
      </c>
      <c r="N736" t="b">
        <v>0</v>
      </c>
      <c r="O736" t="b">
        <v>1</v>
      </c>
      <c r="P736" t="s">
        <v>33</v>
      </c>
      <c r="Q736" s="5">
        <f t="shared" si="68"/>
        <v>3.1914285714285713</v>
      </c>
      <c r="R736" s="7">
        <f t="shared" si="69"/>
        <v>25.007462686567163</v>
      </c>
      <c r="S736" t="str">
        <f t="shared" si="70"/>
        <v>theater</v>
      </c>
      <c r="T736" t="str">
        <f t="shared" si="71"/>
        <v>plays</v>
      </c>
    </row>
    <row r="737" spans="1:20" hidden="1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s="11">
        <f t="shared" si="66"/>
        <v>42459.208333333328</v>
      </c>
      <c r="M737" s="11">
        <f t="shared" si="67"/>
        <v>42466.208333333328</v>
      </c>
      <c r="N737" t="b">
        <v>0</v>
      </c>
      <c r="O737" t="b">
        <v>0</v>
      </c>
      <c r="P737" t="s">
        <v>122</v>
      </c>
      <c r="Q737" s="5">
        <f t="shared" si="68"/>
        <v>3.5418867924528303</v>
      </c>
      <c r="R737" s="7">
        <f t="shared" si="69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s="11">
        <f t="shared" si="66"/>
        <v>42055.25</v>
      </c>
      <c r="M738" s="11">
        <f t="shared" si="67"/>
        <v>42059.25</v>
      </c>
      <c r="N738" t="b">
        <v>0</v>
      </c>
      <c r="O738" t="b">
        <v>0</v>
      </c>
      <c r="P738" t="s">
        <v>68</v>
      </c>
      <c r="Q738" s="5">
        <f t="shared" si="68"/>
        <v>0.32896103896103895</v>
      </c>
      <c r="R738" s="7">
        <f t="shared" si="69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5" hidden="1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s="11">
        <f t="shared" si="66"/>
        <v>42685.25</v>
      </c>
      <c r="M739" s="11">
        <f t="shared" si="67"/>
        <v>42697.25</v>
      </c>
      <c r="N739" t="b">
        <v>0</v>
      </c>
      <c r="O739" t="b">
        <v>0</v>
      </c>
      <c r="P739" t="s">
        <v>60</v>
      </c>
      <c r="Q739" s="5">
        <f t="shared" si="68"/>
        <v>1.358918918918919</v>
      </c>
      <c r="R739" s="7">
        <f t="shared" si="69"/>
        <v>27.933333333333334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s="11">
        <f t="shared" si="66"/>
        <v>41959.25</v>
      </c>
      <c r="M740" s="11">
        <f t="shared" si="67"/>
        <v>41981.25</v>
      </c>
      <c r="N740" t="b">
        <v>0</v>
      </c>
      <c r="O740" t="b">
        <v>1</v>
      </c>
      <c r="P740" t="s">
        <v>33</v>
      </c>
      <c r="Q740" s="5">
        <f t="shared" si="68"/>
        <v>2.0843373493975904E-2</v>
      </c>
      <c r="R740" s="7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s="11">
        <f t="shared" si="66"/>
        <v>41089.208333333336</v>
      </c>
      <c r="M741" s="11">
        <f t="shared" si="67"/>
        <v>41090.208333333336</v>
      </c>
      <c r="N741" t="b">
        <v>0</v>
      </c>
      <c r="O741" t="b">
        <v>0</v>
      </c>
      <c r="P741" t="s">
        <v>60</v>
      </c>
      <c r="Q741" s="5">
        <f t="shared" si="68"/>
        <v>0.61</v>
      </c>
      <c r="R741" s="7">
        <f t="shared" si="69"/>
        <v>31.937172774869111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s="11">
        <f t="shared" si="66"/>
        <v>42769.25</v>
      </c>
      <c r="M742" s="11">
        <f t="shared" si="67"/>
        <v>42772.25</v>
      </c>
      <c r="N742" t="b">
        <v>0</v>
      </c>
      <c r="O742" t="b">
        <v>0</v>
      </c>
      <c r="P742" t="s">
        <v>33</v>
      </c>
      <c r="Q742" s="5">
        <f t="shared" si="68"/>
        <v>0.30037735849056602</v>
      </c>
      <c r="R742" s="7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hidden="1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s="11">
        <f t="shared" si="66"/>
        <v>40321.208333333336</v>
      </c>
      <c r="M743" s="11">
        <f t="shared" si="67"/>
        <v>40322.208333333336</v>
      </c>
      <c r="N743" t="b">
        <v>0</v>
      </c>
      <c r="O743" t="b">
        <v>0</v>
      </c>
      <c r="P743" t="s">
        <v>33</v>
      </c>
      <c r="Q743" s="5">
        <f t="shared" si="68"/>
        <v>11.791666666666666</v>
      </c>
      <c r="R743" s="7">
        <f t="shared" si="69"/>
        <v>108.84615384615384</v>
      </c>
      <c r="S743" t="str">
        <f t="shared" si="70"/>
        <v>theater</v>
      </c>
      <c r="T743" t="str">
        <f t="shared" si="71"/>
        <v>plays</v>
      </c>
    </row>
    <row r="744" spans="1:20" hidden="1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s="11">
        <f t="shared" si="66"/>
        <v>40197.25</v>
      </c>
      <c r="M744" s="11">
        <f t="shared" si="67"/>
        <v>40239.25</v>
      </c>
      <c r="N744" t="b">
        <v>0</v>
      </c>
      <c r="O744" t="b">
        <v>0</v>
      </c>
      <c r="P744" t="s">
        <v>50</v>
      </c>
      <c r="Q744" s="5">
        <f t="shared" si="68"/>
        <v>11.260833333333334</v>
      </c>
      <c r="R744" s="7">
        <f t="shared" si="69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s="11">
        <f t="shared" si="66"/>
        <v>42298.208333333328</v>
      </c>
      <c r="M745" s="11">
        <f t="shared" si="67"/>
        <v>42304.208333333328</v>
      </c>
      <c r="N745" t="b">
        <v>0</v>
      </c>
      <c r="O745" t="b">
        <v>1</v>
      </c>
      <c r="P745" t="s">
        <v>33</v>
      </c>
      <c r="Q745" s="5">
        <f t="shared" si="68"/>
        <v>0.12923076923076923</v>
      </c>
      <c r="R745" s="7">
        <f t="shared" si="69"/>
        <v>29.647058823529413</v>
      </c>
      <c r="S745" t="str">
        <f t="shared" si="70"/>
        <v>theater</v>
      </c>
      <c r="T745" t="str">
        <f t="shared" si="71"/>
        <v>plays</v>
      </c>
    </row>
    <row r="746" spans="1:20" hidden="1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s="11">
        <f t="shared" si="66"/>
        <v>43322.208333333328</v>
      </c>
      <c r="M746" s="11">
        <f t="shared" si="67"/>
        <v>43324.208333333328</v>
      </c>
      <c r="N746" t="b">
        <v>0</v>
      </c>
      <c r="O746" t="b">
        <v>1</v>
      </c>
      <c r="P746" t="s">
        <v>33</v>
      </c>
      <c r="Q746" s="5">
        <f t="shared" si="68"/>
        <v>7.12</v>
      </c>
      <c r="R746" s="7">
        <f t="shared" si="69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s="11">
        <f t="shared" si="66"/>
        <v>40328.208333333336</v>
      </c>
      <c r="M747" s="11">
        <f t="shared" si="67"/>
        <v>40355.208333333336</v>
      </c>
      <c r="N747" t="b">
        <v>0</v>
      </c>
      <c r="O747" t="b">
        <v>0</v>
      </c>
      <c r="P747" t="s">
        <v>65</v>
      </c>
      <c r="Q747" s="5">
        <f t="shared" si="68"/>
        <v>0.30304347826086958</v>
      </c>
      <c r="R747" s="7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hidden="1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s="11">
        <f t="shared" si="66"/>
        <v>40825.208333333336</v>
      </c>
      <c r="M748" s="11">
        <f t="shared" si="67"/>
        <v>40830.208333333336</v>
      </c>
      <c r="N748" t="b">
        <v>0</v>
      </c>
      <c r="O748" t="b">
        <v>0</v>
      </c>
      <c r="P748" t="s">
        <v>28</v>
      </c>
      <c r="Q748" s="5">
        <f t="shared" si="68"/>
        <v>2.1250896057347672</v>
      </c>
      <c r="R748" s="7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hidden="1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s="11">
        <f t="shared" si="66"/>
        <v>40423.208333333336</v>
      </c>
      <c r="M749" s="11">
        <f t="shared" si="67"/>
        <v>40434.208333333336</v>
      </c>
      <c r="N749" t="b">
        <v>0</v>
      </c>
      <c r="O749" t="b">
        <v>0</v>
      </c>
      <c r="P749" t="s">
        <v>33</v>
      </c>
      <c r="Q749" s="5">
        <f t="shared" si="68"/>
        <v>2.2885714285714287</v>
      </c>
      <c r="R749" s="7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hidden="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s="11">
        <f t="shared" si="66"/>
        <v>40238.25</v>
      </c>
      <c r="M750" s="11">
        <f t="shared" si="67"/>
        <v>40263.208333333336</v>
      </c>
      <c r="N750" t="b">
        <v>0</v>
      </c>
      <c r="O750" t="b">
        <v>1</v>
      </c>
      <c r="P750" t="s">
        <v>71</v>
      </c>
      <c r="Q750" s="5">
        <f t="shared" si="68"/>
        <v>0.34959979476654696</v>
      </c>
      <c r="R750" s="7">
        <f t="shared" si="69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s="11">
        <f t="shared" si="66"/>
        <v>41920.208333333336</v>
      </c>
      <c r="M751" s="11">
        <f t="shared" si="67"/>
        <v>41932.208333333336</v>
      </c>
      <c r="N751" t="b">
        <v>0</v>
      </c>
      <c r="O751" t="b">
        <v>1</v>
      </c>
      <c r="P751" t="s">
        <v>65</v>
      </c>
      <c r="Q751" s="5">
        <f t="shared" si="68"/>
        <v>1.5729069767441861</v>
      </c>
      <c r="R751" s="7">
        <f t="shared" si="69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s="11">
        <f t="shared" si="66"/>
        <v>40360.208333333336</v>
      </c>
      <c r="M752" s="11">
        <f t="shared" si="67"/>
        <v>40385.208333333336</v>
      </c>
      <c r="N752" t="b">
        <v>0</v>
      </c>
      <c r="O752" t="b">
        <v>0</v>
      </c>
      <c r="P752" t="s">
        <v>50</v>
      </c>
      <c r="Q752" s="5">
        <f t="shared" si="68"/>
        <v>0.01</v>
      </c>
      <c r="R752" s="7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hidden="1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s="11">
        <f t="shared" si="66"/>
        <v>42446.208333333328</v>
      </c>
      <c r="M753" s="11">
        <f t="shared" si="67"/>
        <v>42461.208333333328</v>
      </c>
      <c r="N753" t="b">
        <v>1</v>
      </c>
      <c r="O753" t="b">
        <v>1</v>
      </c>
      <c r="P753" t="s">
        <v>68</v>
      </c>
      <c r="Q753" s="5">
        <f t="shared" si="68"/>
        <v>2.3230555555555554</v>
      </c>
      <c r="R753" s="7">
        <f t="shared" si="69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hidden="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s="11">
        <f t="shared" si="66"/>
        <v>40395.208333333336</v>
      </c>
      <c r="M754" s="11">
        <f t="shared" si="67"/>
        <v>40413.208333333336</v>
      </c>
      <c r="N754" t="b">
        <v>0</v>
      </c>
      <c r="O754" t="b">
        <v>1</v>
      </c>
      <c r="P754" t="s">
        <v>33</v>
      </c>
      <c r="Q754" s="5">
        <f t="shared" si="68"/>
        <v>0.92448275862068963</v>
      </c>
      <c r="R754" s="7">
        <f t="shared" si="69"/>
        <v>47.035087719298247</v>
      </c>
      <c r="S754" t="str">
        <f t="shared" si="70"/>
        <v>theater</v>
      </c>
      <c r="T754" t="str">
        <f t="shared" si="71"/>
        <v>plays</v>
      </c>
    </row>
    <row r="755" spans="1:20" hidden="1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s="11">
        <f t="shared" si="66"/>
        <v>40321.208333333336</v>
      </c>
      <c r="M755" s="11">
        <f t="shared" si="67"/>
        <v>40336.208333333336</v>
      </c>
      <c r="N755" t="b">
        <v>0</v>
      </c>
      <c r="O755" t="b">
        <v>0</v>
      </c>
      <c r="P755" t="s">
        <v>122</v>
      </c>
      <c r="Q755" s="5">
        <f t="shared" si="68"/>
        <v>2.5670212765957445</v>
      </c>
      <c r="R755" s="7">
        <f t="shared" si="69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s="11">
        <f t="shared" si="66"/>
        <v>41210.208333333336</v>
      </c>
      <c r="M756" s="11">
        <f t="shared" si="67"/>
        <v>41263.25</v>
      </c>
      <c r="N756" t="b">
        <v>0</v>
      </c>
      <c r="O756" t="b">
        <v>0</v>
      </c>
      <c r="P756" t="s">
        <v>33</v>
      </c>
      <c r="Q756" s="5">
        <f t="shared" si="68"/>
        <v>1.6847017045454546</v>
      </c>
      <c r="R756" s="7">
        <f t="shared" si="69"/>
        <v>37.005616224648989</v>
      </c>
      <c r="S756" t="str">
        <f t="shared" si="70"/>
        <v>theater</v>
      </c>
      <c r="T756" t="str">
        <f t="shared" si="71"/>
        <v>plays</v>
      </c>
    </row>
    <row r="757" spans="1:20" hidden="1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s="11">
        <f t="shared" si="66"/>
        <v>43096.25</v>
      </c>
      <c r="M757" s="11">
        <f t="shared" si="67"/>
        <v>43108.25</v>
      </c>
      <c r="N757" t="b">
        <v>0</v>
      </c>
      <c r="O757" t="b">
        <v>1</v>
      </c>
      <c r="P757" t="s">
        <v>33</v>
      </c>
      <c r="Q757" s="5">
        <f t="shared" si="68"/>
        <v>1.6657777777777778</v>
      </c>
      <c r="R757" s="7">
        <f t="shared" si="69"/>
        <v>26.027777777777779</v>
      </c>
      <c r="S757" t="str">
        <f t="shared" si="70"/>
        <v>theater</v>
      </c>
      <c r="T757" t="str">
        <f t="shared" si="71"/>
        <v>plays</v>
      </c>
    </row>
    <row r="758" spans="1:20" hidden="1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s="11">
        <f t="shared" si="66"/>
        <v>42024.25</v>
      </c>
      <c r="M758" s="11">
        <f t="shared" si="67"/>
        <v>42030.25</v>
      </c>
      <c r="N758" t="b">
        <v>0</v>
      </c>
      <c r="O758" t="b">
        <v>0</v>
      </c>
      <c r="P758" t="s">
        <v>33</v>
      </c>
      <c r="Q758" s="5">
        <f t="shared" si="68"/>
        <v>7.7207692307692311</v>
      </c>
      <c r="R758" s="7">
        <f t="shared" si="69"/>
        <v>67.817567567567565</v>
      </c>
      <c r="S758" t="str">
        <f t="shared" si="70"/>
        <v>theater</v>
      </c>
      <c r="T758" t="str">
        <f t="shared" si="71"/>
        <v>plays</v>
      </c>
    </row>
    <row r="759" spans="1:20" hidden="1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s="11">
        <f t="shared" si="66"/>
        <v>40675.208333333336</v>
      </c>
      <c r="M759" s="11">
        <f t="shared" si="67"/>
        <v>40679.208333333336</v>
      </c>
      <c r="N759" t="b">
        <v>0</v>
      </c>
      <c r="O759" t="b">
        <v>0</v>
      </c>
      <c r="P759" t="s">
        <v>53</v>
      </c>
      <c r="Q759" s="5">
        <f t="shared" si="68"/>
        <v>4.0685714285714285</v>
      </c>
      <c r="R759" s="7">
        <f t="shared" si="69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66"/>
        <v>41936.208333333336</v>
      </c>
      <c r="M760" s="11">
        <f t="shared" si="67"/>
        <v>41945.208333333336</v>
      </c>
      <c r="N760" t="b">
        <v>0</v>
      </c>
      <c r="O760" t="b">
        <v>0</v>
      </c>
      <c r="P760" t="s">
        <v>23</v>
      </c>
      <c r="Q760" s="5">
        <f t="shared" si="68"/>
        <v>5.6420608108108112</v>
      </c>
      <c r="R760" s="7">
        <f t="shared" si="69"/>
        <v>110.01646903820817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s="11">
        <f t="shared" si="66"/>
        <v>43136.25</v>
      </c>
      <c r="M761" s="11">
        <f t="shared" si="67"/>
        <v>43166.25</v>
      </c>
      <c r="N761" t="b">
        <v>0</v>
      </c>
      <c r="O761" t="b">
        <v>0</v>
      </c>
      <c r="P761" t="s">
        <v>50</v>
      </c>
      <c r="Q761" s="5">
        <f t="shared" si="68"/>
        <v>0.6842686567164179</v>
      </c>
      <c r="R761" s="7">
        <f t="shared" si="69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s="11">
        <f t="shared" si="66"/>
        <v>43678.208333333328</v>
      </c>
      <c r="M762" s="11">
        <f t="shared" si="67"/>
        <v>43707.208333333328</v>
      </c>
      <c r="N762" t="b">
        <v>0</v>
      </c>
      <c r="O762" t="b">
        <v>1</v>
      </c>
      <c r="P762" t="s">
        <v>89</v>
      </c>
      <c r="Q762" s="5">
        <f t="shared" si="68"/>
        <v>0.34351966873706002</v>
      </c>
      <c r="R762" s="7">
        <f t="shared" si="69"/>
        <v>79.009523809523813</v>
      </c>
      <c r="S762" t="str">
        <f t="shared" si="70"/>
        <v>games</v>
      </c>
      <c r="T762" t="str">
        <f t="shared" si="71"/>
        <v>video games</v>
      </c>
    </row>
    <row r="763" spans="1:20" hidden="1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s="11">
        <f t="shared" si="66"/>
        <v>42938.208333333328</v>
      </c>
      <c r="M763" s="11">
        <f t="shared" si="67"/>
        <v>42943.208333333328</v>
      </c>
      <c r="N763" t="b">
        <v>0</v>
      </c>
      <c r="O763" t="b">
        <v>0</v>
      </c>
      <c r="P763" t="s">
        <v>23</v>
      </c>
      <c r="Q763" s="5">
        <f t="shared" si="68"/>
        <v>6.5545454545454547</v>
      </c>
      <c r="R763" s="7">
        <f t="shared" si="69"/>
        <v>86.867469879518069</v>
      </c>
      <c r="S763" t="str">
        <f t="shared" si="70"/>
        <v>music</v>
      </c>
      <c r="T763" t="str">
        <f t="shared" si="71"/>
        <v>rock</v>
      </c>
    </row>
    <row r="764" spans="1:20" hidden="1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s="11">
        <f t="shared" si="66"/>
        <v>41241.25</v>
      </c>
      <c r="M764" s="11">
        <f t="shared" si="67"/>
        <v>41252.25</v>
      </c>
      <c r="N764" t="b">
        <v>0</v>
      </c>
      <c r="O764" t="b">
        <v>0</v>
      </c>
      <c r="P764" t="s">
        <v>159</v>
      </c>
      <c r="Q764" s="5">
        <f t="shared" si="68"/>
        <v>1.7725714285714285</v>
      </c>
      <c r="R764" s="7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hidden="1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s="11">
        <f t="shared" si="66"/>
        <v>41037.208333333336</v>
      </c>
      <c r="M765" s="11">
        <f t="shared" si="67"/>
        <v>41072.208333333336</v>
      </c>
      <c r="N765" t="b">
        <v>0</v>
      </c>
      <c r="O765" t="b">
        <v>1</v>
      </c>
      <c r="P765" t="s">
        <v>33</v>
      </c>
      <c r="Q765" s="5">
        <f t="shared" si="68"/>
        <v>1.1317857142857144</v>
      </c>
      <c r="R765" s="7">
        <f t="shared" si="69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5" hidden="1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s="11">
        <f t="shared" si="66"/>
        <v>40676.208333333336</v>
      </c>
      <c r="M766" s="11">
        <f t="shared" si="67"/>
        <v>40684.208333333336</v>
      </c>
      <c r="N766" t="b">
        <v>0</v>
      </c>
      <c r="O766" t="b">
        <v>0</v>
      </c>
      <c r="P766" t="s">
        <v>23</v>
      </c>
      <c r="Q766" s="5">
        <f t="shared" si="68"/>
        <v>7.2818181818181822</v>
      </c>
      <c r="R766" s="7">
        <f t="shared" si="69"/>
        <v>54.121621621621621</v>
      </c>
      <c r="S766" t="str">
        <f t="shared" si="70"/>
        <v>music</v>
      </c>
      <c r="T766" t="str">
        <f t="shared" si="71"/>
        <v>rock</v>
      </c>
    </row>
    <row r="767" spans="1:20" hidden="1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s="11">
        <f t="shared" si="66"/>
        <v>42840.208333333328</v>
      </c>
      <c r="M767" s="11">
        <f t="shared" si="67"/>
        <v>42865.208333333328</v>
      </c>
      <c r="N767" t="b">
        <v>1</v>
      </c>
      <c r="O767" t="b">
        <v>1</v>
      </c>
      <c r="P767" t="s">
        <v>60</v>
      </c>
      <c r="Q767" s="5">
        <f t="shared" si="68"/>
        <v>2.0833333333333335</v>
      </c>
      <c r="R767" s="7">
        <f t="shared" si="69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s="11">
        <f t="shared" si="66"/>
        <v>43362.208333333328</v>
      </c>
      <c r="M768" s="11">
        <f t="shared" si="67"/>
        <v>43363.208333333328</v>
      </c>
      <c r="N768" t="b">
        <v>0</v>
      </c>
      <c r="O768" t="b">
        <v>0</v>
      </c>
      <c r="P768" t="s">
        <v>474</v>
      </c>
      <c r="Q768" s="5">
        <f t="shared" si="68"/>
        <v>0.31171232876712329</v>
      </c>
      <c r="R768" s="7">
        <f t="shared" si="69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s="11">
        <f t="shared" si="66"/>
        <v>42283.208333333328</v>
      </c>
      <c r="M769" s="11">
        <f t="shared" si="67"/>
        <v>42328.25</v>
      </c>
      <c r="N769" t="b">
        <v>0</v>
      </c>
      <c r="O769" t="b">
        <v>0</v>
      </c>
      <c r="P769" t="s">
        <v>206</v>
      </c>
      <c r="Q769" s="5">
        <f t="shared" si="68"/>
        <v>0.56967078189300413</v>
      </c>
      <c r="R769" s="7">
        <f t="shared" si="69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s="11">
        <f t="shared" si="66"/>
        <v>41619.25</v>
      </c>
      <c r="M770" s="11">
        <f t="shared" si="67"/>
        <v>41634.25</v>
      </c>
      <c r="N770" t="b">
        <v>0</v>
      </c>
      <c r="O770" t="b">
        <v>0</v>
      </c>
      <c r="P770" t="s">
        <v>33</v>
      </c>
      <c r="Q770" s="5">
        <f t="shared" si="68"/>
        <v>2.31</v>
      </c>
      <c r="R770" s="7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s="11">
        <f t="shared" ref="L771:L834" si="72">(((J771/60)/60)/24)+DATE(1970,1,1)</f>
        <v>41501.208333333336</v>
      </c>
      <c r="M771" s="11">
        <f t="shared" ref="M771:M834" si="73">(((K771/60)/60)/24)+DATE(1970,1,1)</f>
        <v>41527.208333333336</v>
      </c>
      <c r="N771" t="b">
        <v>0</v>
      </c>
      <c r="O771" t="b">
        <v>0</v>
      </c>
      <c r="P771" t="s">
        <v>89</v>
      </c>
      <c r="Q771" s="5">
        <f t="shared" ref="Q771:Q834" si="74">E771/D771</f>
        <v>0.86867834394904464</v>
      </c>
      <c r="R771" s="7">
        <f t="shared" ref="R771:R834" si="75">E771/G771</f>
        <v>31.995894428152493</v>
      </c>
      <c r="S771" t="str">
        <f t="shared" ref="S771:S834" si="76">LEFT(P771, SEARCH("/",P771,1)-1)</f>
        <v>games</v>
      </c>
      <c r="T771" t="str">
        <f t="shared" ref="T771:U834" si="77">RIGHT(P771, LEN(P771) -FIND("/",P771))</f>
        <v>video games</v>
      </c>
    </row>
    <row r="772" spans="1:20" hidden="1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s="11">
        <f t="shared" si="72"/>
        <v>41743.208333333336</v>
      </c>
      <c r="M772" s="11">
        <f t="shared" si="73"/>
        <v>41750.208333333336</v>
      </c>
      <c r="N772" t="b">
        <v>0</v>
      </c>
      <c r="O772" t="b">
        <v>1</v>
      </c>
      <c r="P772" t="s">
        <v>33</v>
      </c>
      <c r="Q772" s="5">
        <f t="shared" si="74"/>
        <v>2.7074418604651163</v>
      </c>
      <c r="R772" s="7">
        <f t="shared" si="75"/>
        <v>53.898148148148145</v>
      </c>
      <c r="S772" t="str">
        <f t="shared" si="76"/>
        <v>theater</v>
      </c>
      <c r="T772" t="str">
        <f t="shared" si="77"/>
        <v>plays</v>
      </c>
    </row>
    <row r="773" spans="1:20" hidden="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s="11">
        <f t="shared" si="72"/>
        <v>43491.25</v>
      </c>
      <c r="M773" s="11">
        <f t="shared" si="73"/>
        <v>43518.25</v>
      </c>
      <c r="N773" t="b">
        <v>0</v>
      </c>
      <c r="O773" t="b">
        <v>0</v>
      </c>
      <c r="P773" t="s">
        <v>33</v>
      </c>
      <c r="Q773" s="5">
        <f t="shared" si="74"/>
        <v>0.49446428571428569</v>
      </c>
      <c r="R773" s="7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hidden="1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s="11">
        <f t="shared" si="72"/>
        <v>43505.25</v>
      </c>
      <c r="M774" s="11">
        <f t="shared" si="73"/>
        <v>43509.25</v>
      </c>
      <c r="N774" t="b">
        <v>0</v>
      </c>
      <c r="O774" t="b">
        <v>0</v>
      </c>
      <c r="P774" t="s">
        <v>60</v>
      </c>
      <c r="Q774" s="5">
        <f t="shared" si="74"/>
        <v>1.1335962566844919</v>
      </c>
      <c r="R774" s="7">
        <f t="shared" si="75"/>
        <v>32.999805409612762</v>
      </c>
      <c r="S774" t="str">
        <f t="shared" si="76"/>
        <v>music</v>
      </c>
      <c r="T774" t="str">
        <f t="shared" si="77"/>
        <v>indie rock</v>
      </c>
    </row>
    <row r="775" spans="1:20" hidden="1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s="11">
        <f t="shared" si="72"/>
        <v>42838.208333333328</v>
      </c>
      <c r="M775" s="11">
        <f t="shared" si="73"/>
        <v>42848.208333333328</v>
      </c>
      <c r="N775" t="b">
        <v>0</v>
      </c>
      <c r="O775" t="b">
        <v>0</v>
      </c>
      <c r="P775" t="s">
        <v>33</v>
      </c>
      <c r="Q775" s="5">
        <f t="shared" si="74"/>
        <v>1.9055555555555554</v>
      </c>
      <c r="R775" s="7">
        <f t="shared" si="75"/>
        <v>43.00254993625159</v>
      </c>
      <c r="S775" t="str">
        <f t="shared" si="76"/>
        <v>theater</v>
      </c>
      <c r="T775" t="str">
        <f t="shared" si="77"/>
        <v>plays</v>
      </c>
    </row>
    <row r="776" spans="1:20" hidden="1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s="11">
        <f t="shared" si="72"/>
        <v>42513.208333333328</v>
      </c>
      <c r="M776" s="11">
        <f t="shared" si="73"/>
        <v>42554.208333333328</v>
      </c>
      <c r="N776" t="b">
        <v>0</v>
      </c>
      <c r="O776" t="b">
        <v>0</v>
      </c>
      <c r="P776" t="s">
        <v>28</v>
      </c>
      <c r="Q776" s="5">
        <f t="shared" si="74"/>
        <v>1.355</v>
      </c>
      <c r="R776" s="7">
        <f t="shared" si="75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s="11">
        <f t="shared" si="72"/>
        <v>41949.25</v>
      </c>
      <c r="M777" s="11">
        <f t="shared" si="73"/>
        <v>41959.25</v>
      </c>
      <c r="N777" t="b">
        <v>0</v>
      </c>
      <c r="O777" t="b">
        <v>0</v>
      </c>
      <c r="P777" t="s">
        <v>23</v>
      </c>
      <c r="Q777" s="5">
        <f t="shared" si="74"/>
        <v>0.10297872340425532</v>
      </c>
      <c r="R777" s="7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s="11">
        <f t="shared" si="72"/>
        <v>43650.208333333328</v>
      </c>
      <c r="M778" s="11">
        <f t="shared" si="73"/>
        <v>43668.208333333328</v>
      </c>
      <c r="N778" t="b">
        <v>0</v>
      </c>
      <c r="O778" t="b">
        <v>0</v>
      </c>
      <c r="P778" t="s">
        <v>33</v>
      </c>
      <c r="Q778" s="5">
        <f t="shared" si="74"/>
        <v>0.65544223826714798</v>
      </c>
      <c r="R778" s="7">
        <f t="shared" si="75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s="11">
        <f t="shared" si="72"/>
        <v>40809.208333333336</v>
      </c>
      <c r="M779" s="11">
        <f t="shared" si="73"/>
        <v>40838.208333333336</v>
      </c>
      <c r="N779" t="b">
        <v>0</v>
      </c>
      <c r="O779" t="b">
        <v>0</v>
      </c>
      <c r="P779" t="s">
        <v>33</v>
      </c>
      <c r="Q779" s="5">
        <f t="shared" si="74"/>
        <v>0.49026652452025588</v>
      </c>
      <c r="R779" s="7">
        <f t="shared" si="75"/>
        <v>68.028106508875737</v>
      </c>
      <c r="S779" t="str">
        <f t="shared" si="76"/>
        <v>theater</v>
      </c>
      <c r="T779" t="str">
        <f t="shared" si="77"/>
        <v>plays</v>
      </c>
    </row>
    <row r="780" spans="1:20" hidden="1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s="11">
        <f t="shared" si="72"/>
        <v>40768.208333333336</v>
      </c>
      <c r="M780" s="11">
        <f t="shared" si="73"/>
        <v>40773.208333333336</v>
      </c>
      <c r="N780" t="b">
        <v>0</v>
      </c>
      <c r="O780" t="b">
        <v>0</v>
      </c>
      <c r="P780" t="s">
        <v>71</v>
      </c>
      <c r="Q780" s="5">
        <f t="shared" si="74"/>
        <v>7.8792307692307695</v>
      </c>
      <c r="R780" s="7">
        <f t="shared" si="75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s="11">
        <f t="shared" si="72"/>
        <v>42230.208333333328</v>
      </c>
      <c r="M781" s="11">
        <f t="shared" si="73"/>
        <v>42239.208333333328</v>
      </c>
      <c r="N781" t="b">
        <v>0</v>
      </c>
      <c r="O781" t="b">
        <v>1</v>
      </c>
      <c r="P781" t="s">
        <v>33</v>
      </c>
      <c r="Q781" s="5">
        <f t="shared" si="74"/>
        <v>0.80306347746090156</v>
      </c>
      <c r="R781" s="7">
        <f t="shared" si="75"/>
        <v>105.04572803850782</v>
      </c>
      <c r="S781" t="str">
        <f t="shared" si="76"/>
        <v>theater</v>
      </c>
      <c r="T781" t="str">
        <f t="shared" si="77"/>
        <v>plays</v>
      </c>
    </row>
    <row r="782" spans="1:20" hidden="1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s="11">
        <f t="shared" si="72"/>
        <v>42573.208333333328</v>
      </c>
      <c r="M782" s="11">
        <f t="shared" si="73"/>
        <v>42592.208333333328</v>
      </c>
      <c r="N782" t="b">
        <v>0</v>
      </c>
      <c r="O782" t="b">
        <v>1</v>
      </c>
      <c r="P782" t="s">
        <v>53</v>
      </c>
      <c r="Q782" s="5">
        <f t="shared" si="74"/>
        <v>1.0629411764705883</v>
      </c>
      <c r="R782" s="7">
        <f t="shared" si="75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s="11">
        <f t="shared" si="72"/>
        <v>40482.208333333336</v>
      </c>
      <c r="M783" s="11">
        <f t="shared" si="73"/>
        <v>40533.25</v>
      </c>
      <c r="N783" t="b">
        <v>0</v>
      </c>
      <c r="O783" t="b">
        <v>0</v>
      </c>
      <c r="P783" t="s">
        <v>33</v>
      </c>
      <c r="Q783" s="5">
        <f t="shared" si="74"/>
        <v>0.50735632183908042</v>
      </c>
      <c r="R783" s="7">
        <f t="shared" si="75"/>
        <v>78.821428571428569</v>
      </c>
      <c r="S783" t="str">
        <f t="shared" si="76"/>
        <v>theater</v>
      </c>
      <c r="T783" t="str">
        <f t="shared" si="77"/>
        <v>plays</v>
      </c>
    </row>
    <row r="784" spans="1:20" hidden="1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s="11">
        <f t="shared" si="72"/>
        <v>40603.25</v>
      </c>
      <c r="M784" s="11">
        <f t="shared" si="73"/>
        <v>40631.208333333336</v>
      </c>
      <c r="N784" t="b">
        <v>0</v>
      </c>
      <c r="O784" t="b">
        <v>1</v>
      </c>
      <c r="P784" t="s">
        <v>71</v>
      </c>
      <c r="Q784" s="5">
        <f t="shared" si="74"/>
        <v>2.153137254901961</v>
      </c>
      <c r="R784" s="7">
        <f t="shared" si="75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s="11">
        <f t="shared" si="72"/>
        <v>41625.25</v>
      </c>
      <c r="M785" s="11">
        <f t="shared" si="73"/>
        <v>41632.25</v>
      </c>
      <c r="N785" t="b">
        <v>0</v>
      </c>
      <c r="O785" t="b">
        <v>0</v>
      </c>
      <c r="P785" t="s">
        <v>23</v>
      </c>
      <c r="Q785" s="5">
        <f t="shared" si="74"/>
        <v>1.4122972972972974</v>
      </c>
      <c r="R785" s="7">
        <f t="shared" si="75"/>
        <v>75.731884057971016</v>
      </c>
      <c r="S785" t="str">
        <f t="shared" si="76"/>
        <v>music</v>
      </c>
      <c r="T785" t="str">
        <f t="shared" si="77"/>
        <v>rock</v>
      </c>
    </row>
    <row r="786" spans="1:20" hidden="1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s="11">
        <f t="shared" si="72"/>
        <v>42435.25</v>
      </c>
      <c r="M786" s="11">
        <f t="shared" si="73"/>
        <v>42446.208333333328</v>
      </c>
      <c r="N786" t="b">
        <v>0</v>
      </c>
      <c r="O786" t="b">
        <v>0</v>
      </c>
      <c r="P786" t="s">
        <v>28</v>
      </c>
      <c r="Q786" s="5">
        <f t="shared" si="74"/>
        <v>1.1533745781777278</v>
      </c>
      <c r="R786" s="7">
        <f t="shared" si="75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5" hidden="1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s="11">
        <f t="shared" si="72"/>
        <v>43582.208333333328</v>
      </c>
      <c r="M787" s="11">
        <f t="shared" si="73"/>
        <v>43616.208333333328</v>
      </c>
      <c r="N787" t="b">
        <v>0</v>
      </c>
      <c r="O787" t="b">
        <v>1</v>
      </c>
      <c r="P787" t="s">
        <v>71</v>
      </c>
      <c r="Q787" s="5">
        <f t="shared" si="74"/>
        <v>1.9311940298507462</v>
      </c>
      <c r="R787" s="7">
        <f t="shared" si="75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s="11">
        <f t="shared" si="72"/>
        <v>43186.208333333328</v>
      </c>
      <c r="M788" s="11">
        <f t="shared" si="73"/>
        <v>43193.208333333328</v>
      </c>
      <c r="N788" t="b">
        <v>0</v>
      </c>
      <c r="O788" t="b">
        <v>1</v>
      </c>
      <c r="P788" t="s">
        <v>159</v>
      </c>
      <c r="Q788" s="5">
        <f t="shared" si="74"/>
        <v>7.2973333333333334</v>
      </c>
      <c r="R788" s="7">
        <f t="shared" si="75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72"/>
        <v>40684.208333333336</v>
      </c>
      <c r="M789" s="11">
        <f t="shared" si="73"/>
        <v>40693.208333333336</v>
      </c>
      <c r="N789" t="b">
        <v>0</v>
      </c>
      <c r="O789" t="b">
        <v>0</v>
      </c>
      <c r="P789" t="s">
        <v>23</v>
      </c>
      <c r="Q789" s="5">
        <f t="shared" si="74"/>
        <v>0.99663398692810456</v>
      </c>
      <c r="R789" s="7">
        <f t="shared" si="75"/>
        <v>71.005820721769496</v>
      </c>
      <c r="S789" t="str">
        <f t="shared" si="76"/>
        <v>music</v>
      </c>
      <c r="T789" t="str">
        <f t="shared" si="77"/>
        <v>rock</v>
      </c>
    </row>
    <row r="790" spans="1:20" hidden="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s="11">
        <f t="shared" si="72"/>
        <v>41202.208333333336</v>
      </c>
      <c r="M790" s="11">
        <f t="shared" si="73"/>
        <v>41223.25</v>
      </c>
      <c r="N790" t="b">
        <v>0</v>
      </c>
      <c r="O790" t="b">
        <v>0</v>
      </c>
      <c r="P790" t="s">
        <v>71</v>
      </c>
      <c r="Q790" s="5">
        <f t="shared" si="74"/>
        <v>0.88166666666666671</v>
      </c>
      <c r="R790" s="7">
        <f t="shared" si="75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s="11">
        <f t="shared" si="72"/>
        <v>41786.208333333336</v>
      </c>
      <c r="M791" s="11">
        <f t="shared" si="73"/>
        <v>41823.208333333336</v>
      </c>
      <c r="N791" t="b">
        <v>0</v>
      </c>
      <c r="O791" t="b">
        <v>0</v>
      </c>
      <c r="P791" t="s">
        <v>33</v>
      </c>
      <c r="Q791" s="5">
        <f t="shared" si="74"/>
        <v>0.37233333333333335</v>
      </c>
      <c r="R791" s="7">
        <f t="shared" si="75"/>
        <v>74.466666666666669</v>
      </c>
      <c r="S791" t="str">
        <f t="shared" si="76"/>
        <v>theater</v>
      </c>
      <c r="T791" t="str">
        <f t="shared" si="77"/>
        <v>plays</v>
      </c>
    </row>
    <row r="792" spans="1:20" hidden="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s="11">
        <f t="shared" si="72"/>
        <v>40223.25</v>
      </c>
      <c r="M792" s="11">
        <f t="shared" si="73"/>
        <v>40229.25</v>
      </c>
      <c r="N792" t="b">
        <v>0</v>
      </c>
      <c r="O792" t="b">
        <v>0</v>
      </c>
      <c r="P792" t="s">
        <v>33</v>
      </c>
      <c r="Q792" s="5">
        <f t="shared" si="74"/>
        <v>0.30540075309306081</v>
      </c>
      <c r="R792" s="7">
        <f t="shared" si="75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s="11">
        <f t="shared" si="72"/>
        <v>42715.25</v>
      </c>
      <c r="M793" s="11">
        <f t="shared" si="73"/>
        <v>42731.25</v>
      </c>
      <c r="N793" t="b">
        <v>0</v>
      </c>
      <c r="O793" t="b">
        <v>0</v>
      </c>
      <c r="P793" t="s">
        <v>17</v>
      </c>
      <c r="Q793" s="5">
        <f t="shared" si="74"/>
        <v>0.25714285714285712</v>
      </c>
      <c r="R793" s="7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s="11">
        <f t="shared" si="72"/>
        <v>41451.208333333336</v>
      </c>
      <c r="M794" s="11">
        <f t="shared" si="73"/>
        <v>41479.208333333336</v>
      </c>
      <c r="N794" t="b">
        <v>0</v>
      </c>
      <c r="O794" t="b">
        <v>1</v>
      </c>
      <c r="P794" t="s">
        <v>33</v>
      </c>
      <c r="Q794" s="5">
        <f t="shared" si="74"/>
        <v>0.34</v>
      </c>
      <c r="R794" s="7">
        <f t="shared" si="75"/>
        <v>97.142857142857139</v>
      </c>
      <c r="S794" t="str">
        <f t="shared" si="76"/>
        <v>theater</v>
      </c>
      <c r="T794" t="str">
        <f t="shared" si="77"/>
        <v>plays</v>
      </c>
    </row>
    <row r="795" spans="1:20" hidden="1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s="11">
        <f t="shared" si="72"/>
        <v>41450.208333333336</v>
      </c>
      <c r="M795" s="11">
        <f t="shared" si="73"/>
        <v>41454.208333333336</v>
      </c>
      <c r="N795" t="b">
        <v>0</v>
      </c>
      <c r="O795" t="b">
        <v>0</v>
      </c>
      <c r="P795" t="s">
        <v>68</v>
      </c>
      <c r="Q795" s="5">
        <f t="shared" si="74"/>
        <v>11.859090909090909</v>
      </c>
      <c r="R795" s="7">
        <f t="shared" si="75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hidden="1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s="11">
        <f t="shared" si="72"/>
        <v>43091.25</v>
      </c>
      <c r="M796" s="11">
        <f t="shared" si="73"/>
        <v>43103.25</v>
      </c>
      <c r="N796" t="b">
        <v>0</v>
      </c>
      <c r="O796" t="b">
        <v>0</v>
      </c>
      <c r="P796" t="s">
        <v>23</v>
      </c>
      <c r="Q796" s="5">
        <f t="shared" si="74"/>
        <v>1.2539393939393939</v>
      </c>
      <c r="R796" s="7">
        <f t="shared" si="75"/>
        <v>75.236363636363635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s="11">
        <f t="shared" si="72"/>
        <v>42675.208333333328</v>
      </c>
      <c r="M797" s="11">
        <f t="shared" si="73"/>
        <v>42678.208333333328</v>
      </c>
      <c r="N797" t="b">
        <v>0</v>
      </c>
      <c r="O797" t="b">
        <v>0</v>
      </c>
      <c r="P797" t="s">
        <v>53</v>
      </c>
      <c r="Q797" s="5">
        <f t="shared" si="74"/>
        <v>0.14394366197183098</v>
      </c>
      <c r="R797" s="7">
        <f t="shared" si="75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s="11">
        <f t="shared" si="72"/>
        <v>41859.208333333336</v>
      </c>
      <c r="M798" s="11">
        <f t="shared" si="73"/>
        <v>41866.208333333336</v>
      </c>
      <c r="N798" t="b">
        <v>0</v>
      </c>
      <c r="O798" t="b">
        <v>1</v>
      </c>
      <c r="P798" t="s">
        <v>292</v>
      </c>
      <c r="Q798" s="5">
        <f t="shared" si="74"/>
        <v>0.54807692307692313</v>
      </c>
      <c r="R798" s="7">
        <f t="shared" si="75"/>
        <v>54.807692307692307</v>
      </c>
      <c r="S798" t="str">
        <f t="shared" si="76"/>
        <v>games</v>
      </c>
      <c r="T798" t="str">
        <f t="shared" si="77"/>
        <v>mobile games</v>
      </c>
    </row>
    <row r="799" spans="1:20" hidden="1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s="11">
        <f t="shared" si="72"/>
        <v>43464.25</v>
      </c>
      <c r="M799" s="11">
        <f t="shared" si="73"/>
        <v>43487.25</v>
      </c>
      <c r="N799" t="b">
        <v>0</v>
      </c>
      <c r="O799" t="b">
        <v>0</v>
      </c>
      <c r="P799" t="s">
        <v>28</v>
      </c>
      <c r="Q799" s="5">
        <f t="shared" si="74"/>
        <v>1.0963157894736841</v>
      </c>
      <c r="R799" s="7">
        <f t="shared" si="75"/>
        <v>45.037837837837834</v>
      </c>
      <c r="S799" t="str">
        <f t="shared" si="76"/>
        <v>technology</v>
      </c>
      <c r="T799" t="str">
        <f t="shared" si="77"/>
        <v>web</v>
      </c>
    </row>
    <row r="800" spans="1:20" hidden="1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s="11">
        <f t="shared" si="72"/>
        <v>41060.208333333336</v>
      </c>
      <c r="M800" s="11">
        <f t="shared" si="73"/>
        <v>41088.208333333336</v>
      </c>
      <c r="N800" t="b">
        <v>0</v>
      </c>
      <c r="O800" t="b">
        <v>1</v>
      </c>
      <c r="P800" t="s">
        <v>33</v>
      </c>
      <c r="Q800" s="5">
        <f t="shared" si="74"/>
        <v>1.8847058823529412</v>
      </c>
      <c r="R800" s="7">
        <f t="shared" si="75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s="11">
        <f t="shared" si="72"/>
        <v>42399.25</v>
      </c>
      <c r="M801" s="11">
        <f t="shared" si="73"/>
        <v>42403.25</v>
      </c>
      <c r="N801" t="b">
        <v>0</v>
      </c>
      <c r="O801" t="b">
        <v>0</v>
      </c>
      <c r="P801" t="s">
        <v>33</v>
      </c>
      <c r="Q801" s="5">
        <f t="shared" si="74"/>
        <v>0.87008284023668636</v>
      </c>
      <c r="R801" s="7">
        <f t="shared" si="75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s="11">
        <f t="shared" si="72"/>
        <v>42167.208333333328</v>
      </c>
      <c r="M802" s="11">
        <f t="shared" si="73"/>
        <v>42171.208333333328</v>
      </c>
      <c r="N802" t="b">
        <v>0</v>
      </c>
      <c r="O802" t="b">
        <v>0</v>
      </c>
      <c r="P802" t="s">
        <v>23</v>
      </c>
      <c r="Q802" s="5">
        <f t="shared" si="74"/>
        <v>0.01</v>
      </c>
      <c r="R802" s="7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hidden="1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s="11">
        <f t="shared" si="72"/>
        <v>43830.25</v>
      </c>
      <c r="M803" s="11">
        <f t="shared" si="73"/>
        <v>43852.25</v>
      </c>
      <c r="N803" t="b">
        <v>0</v>
      </c>
      <c r="O803" t="b">
        <v>1</v>
      </c>
      <c r="P803" t="s">
        <v>122</v>
      </c>
      <c r="Q803" s="5">
        <f t="shared" si="74"/>
        <v>2.0291304347826089</v>
      </c>
      <c r="R803" s="7">
        <f t="shared" si="75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5" hidden="1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s="11">
        <f t="shared" si="72"/>
        <v>43650.208333333328</v>
      </c>
      <c r="M804" s="11">
        <f t="shared" si="73"/>
        <v>43652.208333333328</v>
      </c>
      <c r="N804" t="b">
        <v>0</v>
      </c>
      <c r="O804" t="b">
        <v>0</v>
      </c>
      <c r="P804" t="s">
        <v>122</v>
      </c>
      <c r="Q804" s="5">
        <f t="shared" si="74"/>
        <v>1.9703225806451612</v>
      </c>
      <c r="R804" s="7">
        <f t="shared" si="75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5" hidden="1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s="11">
        <f t="shared" si="72"/>
        <v>43492.25</v>
      </c>
      <c r="M805" s="11">
        <f t="shared" si="73"/>
        <v>43526.25</v>
      </c>
      <c r="N805" t="b">
        <v>0</v>
      </c>
      <c r="O805" t="b">
        <v>0</v>
      </c>
      <c r="P805" t="s">
        <v>33</v>
      </c>
      <c r="Q805" s="5">
        <f t="shared" si="74"/>
        <v>1.07</v>
      </c>
      <c r="R805" s="7">
        <f t="shared" si="75"/>
        <v>28.012875536480685</v>
      </c>
      <c r="S805" t="str">
        <f t="shared" si="76"/>
        <v>theater</v>
      </c>
      <c r="T805" t="str">
        <f t="shared" si="77"/>
        <v>plays</v>
      </c>
    </row>
    <row r="806" spans="1:20" hidden="1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s="11">
        <f t="shared" si="72"/>
        <v>43102.25</v>
      </c>
      <c r="M806" s="11">
        <f t="shared" si="73"/>
        <v>43122.25</v>
      </c>
      <c r="N806" t="b">
        <v>0</v>
      </c>
      <c r="O806" t="b">
        <v>0</v>
      </c>
      <c r="P806" t="s">
        <v>23</v>
      </c>
      <c r="Q806" s="5">
        <f t="shared" si="74"/>
        <v>2.6873076923076922</v>
      </c>
      <c r="R806" s="7">
        <f t="shared" si="75"/>
        <v>32.050458715596328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s="11">
        <f t="shared" si="72"/>
        <v>41958.25</v>
      </c>
      <c r="M807" s="11">
        <f t="shared" si="73"/>
        <v>42009.25</v>
      </c>
      <c r="N807" t="b">
        <v>0</v>
      </c>
      <c r="O807" t="b">
        <v>0</v>
      </c>
      <c r="P807" t="s">
        <v>42</v>
      </c>
      <c r="Q807" s="5">
        <f t="shared" si="74"/>
        <v>0.50845360824742269</v>
      </c>
      <c r="R807" s="7">
        <f t="shared" si="75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s="11">
        <f t="shared" si="72"/>
        <v>40973.25</v>
      </c>
      <c r="M808" s="11">
        <f t="shared" si="73"/>
        <v>40997.208333333336</v>
      </c>
      <c r="N808" t="b">
        <v>0</v>
      </c>
      <c r="O808" t="b">
        <v>1</v>
      </c>
      <c r="P808" t="s">
        <v>53</v>
      </c>
      <c r="Q808" s="5">
        <f t="shared" si="74"/>
        <v>11.802857142857142</v>
      </c>
      <c r="R808" s="7">
        <f t="shared" si="75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s="11">
        <f t="shared" si="72"/>
        <v>43753.208333333328</v>
      </c>
      <c r="M809" s="11">
        <f t="shared" si="73"/>
        <v>43797.25</v>
      </c>
      <c r="N809" t="b">
        <v>0</v>
      </c>
      <c r="O809" t="b">
        <v>1</v>
      </c>
      <c r="P809" t="s">
        <v>33</v>
      </c>
      <c r="Q809" s="5">
        <f t="shared" si="74"/>
        <v>2.64</v>
      </c>
      <c r="R809" s="7">
        <f t="shared" si="75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s="11">
        <f t="shared" si="72"/>
        <v>42507.208333333328</v>
      </c>
      <c r="M810" s="11">
        <f t="shared" si="73"/>
        <v>42524.208333333328</v>
      </c>
      <c r="N810" t="b">
        <v>0</v>
      </c>
      <c r="O810" t="b">
        <v>0</v>
      </c>
      <c r="P810" t="s">
        <v>17</v>
      </c>
      <c r="Q810" s="5">
        <f t="shared" si="74"/>
        <v>0.30442307692307691</v>
      </c>
      <c r="R810" s="7">
        <f t="shared" si="75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s="11">
        <f t="shared" si="72"/>
        <v>41135.208333333336</v>
      </c>
      <c r="M811" s="11">
        <f t="shared" si="73"/>
        <v>41136.208333333336</v>
      </c>
      <c r="N811" t="b">
        <v>0</v>
      </c>
      <c r="O811" t="b">
        <v>0</v>
      </c>
      <c r="P811" t="s">
        <v>42</v>
      </c>
      <c r="Q811" s="5">
        <f t="shared" si="74"/>
        <v>0.62880681818181816</v>
      </c>
      <c r="R811" s="7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hidden="1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s="11">
        <f t="shared" si="72"/>
        <v>43067.25</v>
      </c>
      <c r="M812" s="11">
        <f t="shared" si="73"/>
        <v>43077.25</v>
      </c>
      <c r="N812" t="b">
        <v>0</v>
      </c>
      <c r="O812" t="b">
        <v>1</v>
      </c>
      <c r="P812" t="s">
        <v>33</v>
      </c>
      <c r="Q812" s="5">
        <f t="shared" si="74"/>
        <v>1.9312499999999999</v>
      </c>
      <c r="R812" s="7">
        <f t="shared" si="75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s="11">
        <f t="shared" si="72"/>
        <v>42378.25</v>
      </c>
      <c r="M813" s="11">
        <f t="shared" si="73"/>
        <v>42380.25</v>
      </c>
      <c r="N813" t="b">
        <v>0</v>
      </c>
      <c r="O813" t="b">
        <v>1</v>
      </c>
      <c r="P813" t="s">
        <v>89</v>
      </c>
      <c r="Q813" s="5">
        <f t="shared" si="74"/>
        <v>0.77102702702702708</v>
      </c>
      <c r="R813" s="7">
        <f t="shared" si="75"/>
        <v>105.03681885125184</v>
      </c>
      <c r="S813" t="str">
        <f t="shared" si="76"/>
        <v>games</v>
      </c>
      <c r="T813" t="str">
        <f t="shared" si="77"/>
        <v>video games</v>
      </c>
    </row>
    <row r="814" spans="1:20" hidden="1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72"/>
        <v>43206.208333333328</v>
      </c>
      <c r="M814" s="11">
        <f t="shared" si="73"/>
        <v>43211.208333333328</v>
      </c>
      <c r="N814" t="b">
        <v>0</v>
      </c>
      <c r="O814" t="b">
        <v>0</v>
      </c>
      <c r="P814" t="s">
        <v>68</v>
      </c>
      <c r="Q814" s="5">
        <f t="shared" si="74"/>
        <v>2.2552763819095478</v>
      </c>
      <c r="R814" s="7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s="11">
        <f t="shared" si="72"/>
        <v>41148.208333333336</v>
      </c>
      <c r="M815" s="11">
        <f t="shared" si="73"/>
        <v>41158.208333333336</v>
      </c>
      <c r="N815" t="b">
        <v>0</v>
      </c>
      <c r="O815" t="b">
        <v>0</v>
      </c>
      <c r="P815" t="s">
        <v>89</v>
      </c>
      <c r="Q815" s="5">
        <f t="shared" si="74"/>
        <v>2.3940625</v>
      </c>
      <c r="R815" s="7">
        <f t="shared" si="75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s="11">
        <f t="shared" si="72"/>
        <v>42517.208333333328</v>
      </c>
      <c r="M816" s="11">
        <f t="shared" si="73"/>
        <v>42519.208333333328</v>
      </c>
      <c r="N816" t="b">
        <v>0</v>
      </c>
      <c r="O816" t="b">
        <v>1</v>
      </c>
      <c r="P816" t="s">
        <v>23</v>
      </c>
      <c r="Q816" s="5">
        <f t="shared" si="74"/>
        <v>0.921875</v>
      </c>
      <c r="R816" s="7">
        <f t="shared" si="75"/>
        <v>81.944444444444443</v>
      </c>
      <c r="S816" t="str">
        <f t="shared" si="76"/>
        <v>music</v>
      </c>
      <c r="T816" t="str">
        <f t="shared" si="77"/>
        <v>rock</v>
      </c>
    </row>
    <row r="817" spans="1:20" ht="31.5" hidden="1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72"/>
        <v>43068.25</v>
      </c>
      <c r="M817" s="11">
        <f t="shared" si="73"/>
        <v>43094.25</v>
      </c>
      <c r="N817" t="b">
        <v>0</v>
      </c>
      <c r="O817" t="b">
        <v>0</v>
      </c>
      <c r="P817" t="s">
        <v>23</v>
      </c>
      <c r="Q817" s="5">
        <f t="shared" si="74"/>
        <v>1.3023333333333333</v>
      </c>
      <c r="R817" s="7">
        <f t="shared" si="75"/>
        <v>64.049180327868854</v>
      </c>
      <c r="S817" t="str">
        <f t="shared" si="76"/>
        <v>music</v>
      </c>
      <c r="T817" t="str">
        <f t="shared" si="77"/>
        <v>rock</v>
      </c>
    </row>
    <row r="818" spans="1:20" hidden="1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s="11">
        <f t="shared" si="72"/>
        <v>41680.25</v>
      </c>
      <c r="M818" s="11">
        <f t="shared" si="73"/>
        <v>41682.25</v>
      </c>
      <c r="N818" t="b">
        <v>1</v>
      </c>
      <c r="O818" t="b">
        <v>1</v>
      </c>
      <c r="P818" t="s">
        <v>33</v>
      </c>
      <c r="Q818" s="5">
        <f t="shared" si="74"/>
        <v>6.1521739130434785</v>
      </c>
      <c r="R818" s="7">
        <f t="shared" si="75"/>
        <v>106.39097744360902</v>
      </c>
      <c r="S818" t="str">
        <f t="shared" si="76"/>
        <v>theater</v>
      </c>
      <c r="T818" t="str">
        <f t="shared" si="77"/>
        <v>plays</v>
      </c>
    </row>
    <row r="819" spans="1:20" hidden="1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s="11">
        <f t="shared" si="72"/>
        <v>43589.208333333328</v>
      </c>
      <c r="M819" s="11">
        <f t="shared" si="73"/>
        <v>43617.208333333328</v>
      </c>
      <c r="N819" t="b">
        <v>0</v>
      </c>
      <c r="O819" t="b">
        <v>1</v>
      </c>
      <c r="P819" t="s">
        <v>68</v>
      </c>
      <c r="Q819" s="5">
        <f t="shared" si="74"/>
        <v>3.687953216374269</v>
      </c>
      <c r="R819" s="7">
        <f t="shared" si="75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hidden="1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s="11">
        <f t="shared" si="72"/>
        <v>43486.25</v>
      </c>
      <c r="M820" s="11">
        <f t="shared" si="73"/>
        <v>43499.25</v>
      </c>
      <c r="N820" t="b">
        <v>0</v>
      </c>
      <c r="O820" t="b">
        <v>1</v>
      </c>
      <c r="P820" t="s">
        <v>33</v>
      </c>
      <c r="Q820" s="5">
        <f t="shared" si="74"/>
        <v>10.948571428571428</v>
      </c>
      <c r="R820" s="7">
        <f t="shared" si="75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s="11">
        <f t="shared" si="72"/>
        <v>41237.25</v>
      </c>
      <c r="M821" s="11">
        <f t="shared" si="73"/>
        <v>41252.25</v>
      </c>
      <c r="N821" t="b">
        <v>1</v>
      </c>
      <c r="O821" t="b">
        <v>0</v>
      </c>
      <c r="P821" t="s">
        <v>89</v>
      </c>
      <c r="Q821" s="5">
        <f t="shared" si="74"/>
        <v>0.50662921348314605</v>
      </c>
      <c r="R821" s="7">
        <f t="shared" si="75"/>
        <v>95.936170212765958</v>
      </c>
      <c r="S821" t="str">
        <f t="shared" si="76"/>
        <v>games</v>
      </c>
      <c r="T821" t="str">
        <f t="shared" si="77"/>
        <v>video games</v>
      </c>
    </row>
    <row r="822" spans="1:20" hidden="1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s="11">
        <f t="shared" si="72"/>
        <v>43310.208333333328</v>
      </c>
      <c r="M822" s="11">
        <f t="shared" si="73"/>
        <v>43323.208333333328</v>
      </c>
      <c r="N822" t="b">
        <v>0</v>
      </c>
      <c r="O822" t="b">
        <v>1</v>
      </c>
      <c r="P822" t="s">
        <v>23</v>
      </c>
      <c r="Q822" s="5">
        <f t="shared" si="74"/>
        <v>8.0060000000000002</v>
      </c>
      <c r="R822" s="7">
        <f t="shared" si="75"/>
        <v>43.043010752688176</v>
      </c>
      <c r="S822" t="str">
        <f t="shared" si="76"/>
        <v>music</v>
      </c>
      <c r="T822" t="str">
        <f t="shared" si="77"/>
        <v>rock</v>
      </c>
    </row>
    <row r="823" spans="1:20" hidden="1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s="11">
        <f t="shared" si="72"/>
        <v>42794.25</v>
      </c>
      <c r="M823" s="11">
        <f t="shared" si="73"/>
        <v>42807.208333333328</v>
      </c>
      <c r="N823" t="b">
        <v>0</v>
      </c>
      <c r="O823" t="b">
        <v>0</v>
      </c>
      <c r="P823" t="s">
        <v>42</v>
      </c>
      <c r="Q823" s="5">
        <f t="shared" si="74"/>
        <v>2.9128571428571428</v>
      </c>
      <c r="R823" s="7">
        <f t="shared" si="75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s="11">
        <f t="shared" si="72"/>
        <v>41698.25</v>
      </c>
      <c r="M824" s="11">
        <f t="shared" si="73"/>
        <v>41715.208333333336</v>
      </c>
      <c r="N824" t="b">
        <v>0</v>
      </c>
      <c r="O824" t="b">
        <v>0</v>
      </c>
      <c r="P824" t="s">
        <v>23</v>
      </c>
      <c r="Q824" s="5">
        <f t="shared" si="74"/>
        <v>3.4996666666666667</v>
      </c>
      <c r="R824" s="7">
        <f t="shared" si="75"/>
        <v>89.991428571428571</v>
      </c>
      <c r="S824" t="str">
        <f t="shared" si="76"/>
        <v>music</v>
      </c>
      <c r="T824" t="str">
        <f t="shared" si="77"/>
        <v>rock</v>
      </c>
    </row>
    <row r="825" spans="1:20" hidden="1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s="11">
        <f t="shared" si="72"/>
        <v>41892.208333333336</v>
      </c>
      <c r="M825" s="11">
        <f t="shared" si="73"/>
        <v>41917.208333333336</v>
      </c>
      <c r="N825" t="b">
        <v>1</v>
      </c>
      <c r="O825" t="b">
        <v>1</v>
      </c>
      <c r="P825" t="s">
        <v>23</v>
      </c>
      <c r="Q825" s="5">
        <f t="shared" si="74"/>
        <v>3.5707317073170732</v>
      </c>
      <c r="R825" s="7">
        <f t="shared" si="75"/>
        <v>58.095238095238095</v>
      </c>
      <c r="S825" t="str">
        <f t="shared" si="76"/>
        <v>music</v>
      </c>
      <c r="T825" t="str">
        <f t="shared" si="77"/>
        <v>rock</v>
      </c>
    </row>
    <row r="826" spans="1:20" hidden="1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s="11">
        <f t="shared" si="72"/>
        <v>40348.208333333336</v>
      </c>
      <c r="M826" s="11">
        <f t="shared" si="73"/>
        <v>40380.208333333336</v>
      </c>
      <c r="N826" t="b">
        <v>0</v>
      </c>
      <c r="O826" t="b">
        <v>1</v>
      </c>
      <c r="P826" t="s">
        <v>68</v>
      </c>
      <c r="Q826" s="5">
        <f t="shared" si="74"/>
        <v>1.2648941176470587</v>
      </c>
      <c r="R826" s="7">
        <f t="shared" si="75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hidden="1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s="11">
        <f t="shared" si="72"/>
        <v>42941.208333333328</v>
      </c>
      <c r="M827" s="11">
        <f t="shared" si="73"/>
        <v>42953.208333333328</v>
      </c>
      <c r="N827" t="b">
        <v>0</v>
      </c>
      <c r="O827" t="b">
        <v>0</v>
      </c>
      <c r="P827" t="s">
        <v>100</v>
      </c>
      <c r="Q827" s="5">
        <f t="shared" si="74"/>
        <v>3.875</v>
      </c>
      <c r="R827" s="7">
        <f t="shared" si="75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5" hidden="1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s="11">
        <f t="shared" si="72"/>
        <v>40525.25</v>
      </c>
      <c r="M828" s="11">
        <f t="shared" si="73"/>
        <v>40553.25</v>
      </c>
      <c r="N828" t="b">
        <v>0</v>
      </c>
      <c r="O828" t="b">
        <v>1</v>
      </c>
      <c r="P828" t="s">
        <v>33</v>
      </c>
      <c r="Q828" s="5">
        <f t="shared" si="74"/>
        <v>4.5703571428571426</v>
      </c>
      <c r="R828" s="7">
        <f t="shared" si="75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5" hidden="1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s="11">
        <f t="shared" si="72"/>
        <v>40666.208333333336</v>
      </c>
      <c r="M829" s="11">
        <f t="shared" si="73"/>
        <v>40678.208333333336</v>
      </c>
      <c r="N829" t="b">
        <v>0</v>
      </c>
      <c r="O829" t="b">
        <v>1</v>
      </c>
      <c r="P829" t="s">
        <v>53</v>
      </c>
      <c r="Q829" s="5">
        <f t="shared" si="74"/>
        <v>2.6669565217391304</v>
      </c>
      <c r="R829" s="7">
        <f t="shared" si="75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s="11">
        <f t="shared" si="72"/>
        <v>43340.208333333328</v>
      </c>
      <c r="M830" s="11">
        <f t="shared" si="73"/>
        <v>43365.208333333328</v>
      </c>
      <c r="N830" t="b">
        <v>0</v>
      </c>
      <c r="O830" t="b">
        <v>0</v>
      </c>
      <c r="P830" t="s">
        <v>33</v>
      </c>
      <c r="Q830" s="5">
        <f t="shared" si="74"/>
        <v>0.69</v>
      </c>
      <c r="R830" s="7">
        <f t="shared" si="75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s="11">
        <f t="shared" si="72"/>
        <v>42164.208333333328</v>
      </c>
      <c r="M831" s="11">
        <f t="shared" si="73"/>
        <v>42179.208333333328</v>
      </c>
      <c r="N831" t="b">
        <v>0</v>
      </c>
      <c r="O831" t="b">
        <v>0</v>
      </c>
      <c r="P831" t="s">
        <v>33</v>
      </c>
      <c r="Q831" s="5">
        <f t="shared" si="74"/>
        <v>0.51343749999999999</v>
      </c>
      <c r="R831" s="7">
        <f t="shared" si="75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s="11">
        <f t="shared" si="72"/>
        <v>43103.25</v>
      </c>
      <c r="M832" s="11">
        <f t="shared" si="73"/>
        <v>43162.25</v>
      </c>
      <c r="N832" t="b">
        <v>0</v>
      </c>
      <c r="O832" t="b">
        <v>0</v>
      </c>
      <c r="P832" t="s">
        <v>33</v>
      </c>
      <c r="Q832" s="5">
        <f t="shared" si="74"/>
        <v>1.1710526315789473E-2</v>
      </c>
      <c r="R832" s="7">
        <f t="shared" si="75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5" hidden="1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s="11">
        <f t="shared" si="72"/>
        <v>40994.208333333336</v>
      </c>
      <c r="M833" s="11">
        <f t="shared" si="73"/>
        <v>41028.208333333336</v>
      </c>
      <c r="N833" t="b">
        <v>0</v>
      </c>
      <c r="O833" t="b">
        <v>0</v>
      </c>
      <c r="P833" t="s">
        <v>122</v>
      </c>
      <c r="Q833" s="5">
        <f t="shared" si="74"/>
        <v>1.089773429454171</v>
      </c>
      <c r="R833" s="7">
        <f t="shared" si="75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s="11">
        <f t="shared" si="72"/>
        <v>42299.208333333328</v>
      </c>
      <c r="M834" s="11">
        <f t="shared" si="73"/>
        <v>42333.25</v>
      </c>
      <c r="N834" t="b">
        <v>1</v>
      </c>
      <c r="O834" t="b">
        <v>0</v>
      </c>
      <c r="P834" t="s">
        <v>206</v>
      </c>
      <c r="Q834" s="5">
        <f t="shared" si="74"/>
        <v>3.1517592592592591</v>
      </c>
      <c r="R834" s="7">
        <f t="shared" si="75"/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s="11">
        <f t="shared" ref="L835:L898" si="78">(((J835/60)/60)/24)+DATE(1970,1,1)</f>
        <v>40588.25</v>
      </c>
      <c r="M835" s="11">
        <f t="shared" ref="M835:M898" si="79">(((K835/60)/60)/24)+DATE(1970,1,1)</f>
        <v>40599.25</v>
      </c>
      <c r="N835" t="b">
        <v>0</v>
      </c>
      <c r="O835" t="b">
        <v>0</v>
      </c>
      <c r="P835" t="s">
        <v>206</v>
      </c>
      <c r="Q835" s="5">
        <f t="shared" ref="Q835:Q898" si="80">E835/D835</f>
        <v>1.5769117647058823</v>
      </c>
      <c r="R835" s="7">
        <f t="shared" ref="R835:R898" si="81">E835/G835</f>
        <v>64.987878787878785</v>
      </c>
      <c r="S835" t="str">
        <f t="shared" ref="S835:S898" si="82">LEFT(P835, SEARCH("/",P835,1)-1)</f>
        <v>publishing</v>
      </c>
      <c r="T835" t="str">
        <f t="shared" ref="T835:U898" si="83">RIGHT(P835, LEN(P835) -FIND("/",P835))</f>
        <v>translations</v>
      </c>
    </row>
    <row r="836" spans="1:20" hidden="1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s="11">
        <f t="shared" si="78"/>
        <v>41448.208333333336</v>
      </c>
      <c r="M836" s="11">
        <f t="shared" si="79"/>
        <v>41454.208333333336</v>
      </c>
      <c r="N836" t="b">
        <v>0</v>
      </c>
      <c r="O836" t="b">
        <v>0</v>
      </c>
      <c r="P836" t="s">
        <v>33</v>
      </c>
      <c r="Q836" s="5">
        <f t="shared" si="80"/>
        <v>1.5380821917808218</v>
      </c>
      <c r="R836" s="7">
        <f t="shared" si="81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s="11">
        <f t="shared" si="78"/>
        <v>42063.25</v>
      </c>
      <c r="M837" s="11">
        <f t="shared" si="79"/>
        <v>42069.25</v>
      </c>
      <c r="N837" t="b">
        <v>0</v>
      </c>
      <c r="O837" t="b">
        <v>0</v>
      </c>
      <c r="P837" t="s">
        <v>28</v>
      </c>
      <c r="Q837" s="5">
        <f t="shared" si="80"/>
        <v>0.89738979118329465</v>
      </c>
      <c r="R837" s="7">
        <f t="shared" si="81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s="11">
        <f t="shared" si="78"/>
        <v>40214.25</v>
      </c>
      <c r="M838" s="11">
        <f t="shared" si="79"/>
        <v>40225.25</v>
      </c>
      <c r="N838" t="b">
        <v>0</v>
      </c>
      <c r="O838" t="b">
        <v>0</v>
      </c>
      <c r="P838" t="s">
        <v>60</v>
      </c>
      <c r="Q838" s="5">
        <f t="shared" si="80"/>
        <v>0.75135802469135804</v>
      </c>
      <c r="R838" s="7">
        <f t="shared" si="81"/>
        <v>64.744680851063833</v>
      </c>
      <c r="S838" t="str">
        <f t="shared" si="82"/>
        <v>music</v>
      </c>
      <c r="T838" t="str">
        <f t="shared" si="83"/>
        <v>indie rock</v>
      </c>
    </row>
    <row r="839" spans="1:20" hidden="1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s="11">
        <f t="shared" si="78"/>
        <v>40629.208333333336</v>
      </c>
      <c r="M839" s="11">
        <f t="shared" si="79"/>
        <v>40683.208333333336</v>
      </c>
      <c r="N839" t="b">
        <v>0</v>
      </c>
      <c r="O839" t="b">
        <v>0</v>
      </c>
      <c r="P839" t="s">
        <v>159</v>
      </c>
      <c r="Q839" s="5">
        <f t="shared" si="80"/>
        <v>8.5288135593220336</v>
      </c>
      <c r="R839" s="7">
        <f t="shared" si="81"/>
        <v>84.00667779632721</v>
      </c>
      <c r="S839" t="str">
        <f t="shared" si="82"/>
        <v>music</v>
      </c>
      <c r="T839" t="str">
        <f t="shared" si="83"/>
        <v>jazz</v>
      </c>
    </row>
    <row r="840" spans="1:20" hidden="1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s="11">
        <f t="shared" si="78"/>
        <v>43370.208333333328</v>
      </c>
      <c r="M840" s="11">
        <f t="shared" si="79"/>
        <v>43379.208333333328</v>
      </c>
      <c r="N840" t="b">
        <v>0</v>
      </c>
      <c r="O840" t="b">
        <v>0</v>
      </c>
      <c r="P840" t="s">
        <v>33</v>
      </c>
      <c r="Q840" s="5">
        <f t="shared" si="80"/>
        <v>1.3890625000000001</v>
      </c>
      <c r="R840" s="7">
        <f t="shared" si="81"/>
        <v>34.061302681992338</v>
      </c>
      <c r="S840" t="str">
        <f t="shared" si="82"/>
        <v>theater</v>
      </c>
      <c r="T840" t="str">
        <f t="shared" si="83"/>
        <v>plays</v>
      </c>
    </row>
    <row r="841" spans="1:20" hidden="1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s="11">
        <f t="shared" si="78"/>
        <v>41715.208333333336</v>
      </c>
      <c r="M841" s="11">
        <f t="shared" si="79"/>
        <v>41760.208333333336</v>
      </c>
      <c r="N841" t="b">
        <v>0</v>
      </c>
      <c r="O841" t="b">
        <v>1</v>
      </c>
      <c r="P841" t="s">
        <v>42</v>
      </c>
      <c r="Q841" s="5">
        <f t="shared" si="80"/>
        <v>1.9018181818181819</v>
      </c>
      <c r="R841" s="7">
        <f t="shared" si="81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s="11">
        <f t="shared" si="78"/>
        <v>41836.208333333336</v>
      </c>
      <c r="M842" s="11">
        <f t="shared" si="79"/>
        <v>41838.208333333336</v>
      </c>
      <c r="N842" t="b">
        <v>0</v>
      </c>
      <c r="O842" t="b">
        <v>1</v>
      </c>
      <c r="P842" t="s">
        <v>33</v>
      </c>
      <c r="Q842" s="5">
        <f t="shared" si="80"/>
        <v>1.0024333619948409</v>
      </c>
      <c r="R842" s="7">
        <f t="shared" si="81"/>
        <v>32.998301726577978</v>
      </c>
      <c r="S842" t="str">
        <f t="shared" si="82"/>
        <v>theater</v>
      </c>
      <c r="T842" t="str">
        <f t="shared" si="83"/>
        <v>plays</v>
      </c>
    </row>
    <row r="843" spans="1:20" hidden="1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s="11">
        <f t="shared" si="78"/>
        <v>42419.25</v>
      </c>
      <c r="M843" s="11">
        <f t="shared" si="79"/>
        <v>42435.25</v>
      </c>
      <c r="N843" t="b">
        <v>0</v>
      </c>
      <c r="O843" t="b">
        <v>0</v>
      </c>
      <c r="P843" t="s">
        <v>28</v>
      </c>
      <c r="Q843" s="5">
        <f t="shared" si="80"/>
        <v>1.4275824175824177</v>
      </c>
      <c r="R843" s="7">
        <f t="shared" si="81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5" hidden="1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s="11">
        <f t="shared" si="78"/>
        <v>43266.208333333328</v>
      </c>
      <c r="M844" s="11">
        <f t="shared" si="79"/>
        <v>43269.208333333328</v>
      </c>
      <c r="N844" t="b">
        <v>0</v>
      </c>
      <c r="O844" t="b">
        <v>0</v>
      </c>
      <c r="P844" t="s">
        <v>65</v>
      </c>
      <c r="Q844" s="5">
        <f t="shared" si="80"/>
        <v>5.6313333333333331</v>
      </c>
      <c r="R844" s="7">
        <f t="shared" si="81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s="11">
        <f t="shared" si="78"/>
        <v>43338.208333333328</v>
      </c>
      <c r="M845" s="11">
        <f t="shared" si="79"/>
        <v>43344.208333333328</v>
      </c>
      <c r="N845" t="b">
        <v>0</v>
      </c>
      <c r="O845" t="b">
        <v>0</v>
      </c>
      <c r="P845" t="s">
        <v>122</v>
      </c>
      <c r="Q845" s="5">
        <f t="shared" si="80"/>
        <v>0.30715909090909088</v>
      </c>
      <c r="R845" s="7">
        <f t="shared" si="81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s="11">
        <f t="shared" si="78"/>
        <v>40930.25</v>
      </c>
      <c r="M846" s="11">
        <f t="shared" si="79"/>
        <v>40933.25</v>
      </c>
      <c r="N846" t="b">
        <v>0</v>
      </c>
      <c r="O846" t="b">
        <v>0</v>
      </c>
      <c r="P846" t="s">
        <v>42</v>
      </c>
      <c r="Q846" s="5">
        <f t="shared" si="80"/>
        <v>0.99397727272727276</v>
      </c>
      <c r="R846" s="7">
        <f t="shared" si="81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s="11">
        <f t="shared" si="78"/>
        <v>43235.208333333328</v>
      </c>
      <c r="M847" s="11">
        <f t="shared" si="79"/>
        <v>43272.208333333328</v>
      </c>
      <c r="N847" t="b">
        <v>0</v>
      </c>
      <c r="O847" t="b">
        <v>0</v>
      </c>
      <c r="P847" t="s">
        <v>28</v>
      </c>
      <c r="Q847" s="5">
        <f t="shared" si="80"/>
        <v>1.9754935622317598</v>
      </c>
      <c r="R847" s="7">
        <f t="shared" si="81"/>
        <v>101.98449039881831</v>
      </c>
      <c r="S847" t="str">
        <f t="shared" si="82"/>
        <v>technology</v>
      </c>
      <c r="T847" t="str">
        <f t="shared" si="83"/>
        <v>web</v>
      </c>
    </row>
    <row r="848" spans="1:20" hidden="1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s="11">
        <f t="shared" si="78"/>
        <v>43302.208333333328</v>
      </c>
      <c r="M848" s="11">
        <f t="shared" si="79"/>
        <v>43338.208333333328</v>
      </c>
      <c r="N848" t="b">
        <v>1</v>
      </c>
      <c r="O848" t="b">
        <v>1</v>
      </c>
      <c r="P848" t="s">
        <v>28</v>
      </c>
      <c r="Q848" s="5">
        <f t="shared" si="80"/>
        <v>5.085</v>
      </c>
      <c r="R848" s="7">
        <f t="shared" si="81"/>
        <v>105.9375</v>
      </c>
      <c r="S848" t="str">
        <f t="shared" si="82"/>
        <v>technology</v>
      </c>
      <c r="T848" t="str">
        <f t="shared" si="83"/>
        <v>web</v>
      </c>
    </row>
    <row r="849" spans="1:20" hidden="1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s="11">
        <f t="shared" si="78"/>
        <v>43107.25</v>
      </c>
      <c r="M849" s="11">
        <f t="shared" si="79"/>
        <v>43110.25</v>
      </c>
      <c r="N849" t="b">
        <v>0</v>
      </c>
      <c r="O849" t="b">
        <v>0</v>
      </c>
      <c r="P849" t="s">
        <v>17</v>
      </c>
      <c r="Q849" s="5">
        <f t="shared" si="80"/>
        <v>2.3774468085106384</v>
      </c>
      <c r="R849" s="7">
        <f t="shared" si="81"/>
        <v>101.58181818181818</v>
      </c>
      <c r="S849" t="str">
        <f t="shared" si="82"/>
        <v>food</v>
      </c>
      <c r="T849" t="str">
        <f t="shared" si="83"/>
        <v>food trucks</v>
      </c>
    </row>
    <row r="850" spans="1:20" hidden="1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s="11">
        <f t="shared" si="78"/>
        <v>40341.208333333336</v>
      </c>
      <c r="M850" s="11">
        <f t="shared" si="79"/>
        <v>40350.208333333336</v>
      </c>
      <c r="N850" t="b">
        <v>0</v>
      </c>
      <c r="O850" t="b">
        <v>0</v>
      </c>
      <c r="P850" t="s">
        <v>53</v>
      </c>
      <c r="Q850" s="5">
        <f t="shared" si="80"/>
        <v>3.3846875000000001</v>
      </c>
      <c r="R850" s="7">
        <f t="shared" si="81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hidden="1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s="11">
        <f t="shared" si="78"/>
        <v>40948.25</v>
      </c>
      <c r="M851" s="11">
        <f t="shared" si="79"/>
        <v>40951.25</v>
      </c>
      <c r="N851" t="b">
        <v>0</v>
      </c>
      <c r="O851" t="b">
        <v>1</v>
      </c>
      <c r="P851" t="s">
        <v>60</v>
      </c>
      <c r="Q851" s="5">
        <f t="shared" si="80"/>
        <v>1.3308955223880596</v>
      </c>
      <c r="R851" s="7">
        <f t="shared" si="81"/>
        <v>29.045602605863191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s="11">
        <f t="shared" si="78"/>
        <v>40866.25</v>
      </c>
      <c r="M852" s="11">
        <f t="shared" si="79"/>
        <v>40881.25</v>
      </c>
      <c r="N852" t="b">
        <v>1</v>
      </c>
      <c r="O852" t="b">
        <v>0</v>
      </c>
      <c r="P852" t="s">
        <v>23</v>
      </c>
      <c r="Q852" s="5">
        <f t="shared" si="80"/>
        <v>0.01</v>
      </c>
      <c r="R852" s="7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1.5" hidden="1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s="11">
        <f t="shared" si="78"/>
        <v>41031.208333333336</v>
      </c>
      <c r="M853" s="11">
        <f t="shared" si="79"/>
        <v>41064.208333333336</v>
      </c>
      <c r="N853" t="b">
        <v>0</v>
      </c>
      <c r="O853" t="b">
        <v>0</v>
      </c>
      <c r="P853" t="s">
        <v>50</v>
      </c>
      <c r="Q853" s="5">
        <f t="shared" si="80"/>
        <v>2.0779999999999998</v>
      </c>
      <c r="R853" s="7">
        <f t="shared" si="81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s="11">
        <f t="shared" si="78"/>
        <v>40740.208333333336</v>
      </c>
      <c r="M854" s="11">
        <f t="shared" si="79"/>
        <v>40750.208333333336</v>
      </c>
      <c r="N854" t="b">
        <v>0</v>
      </c>
      <c r="O854" t="b">
        <v>1</v>
      </c>
      <c r="P854" t="s">
        <v>89</v>
      </c>
      <c r="Q854" s="5">
        <f t="shared" si="80"/>
        <v>0.51122448979591839</v>
      </c>
      <c r="R854" s="7">
        <f t="shared" si="81"/>
        <v>80.806451612903231</v>
      </c>
      <c r="S854" t="str">
        <f t="shared" si="82"/>
        <v>games</v>
      </c>
      <c r="T854" t="str">
        <f t="shared" si="83"/>
        <v>video games</v>
      </c>
    </row>
    <row r="855" spans="1:20" hidden="1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78"/>
        <v>40714.208333333336</v>
      </c>
      <c r="M855" s="11">
        <f t="shared" si="79"/>
        <v>40719.208333333336</v>
      </c>
      <c r="N855" t="b">
        <v>0</v>
      </c>
      <c r="O855" t="b">
        <v>1</v>
      </c>
      <c r="P855" t="s">
        <v>60</v>
      </c>
      <c r="Q855" s="5">
        <f t="shared" si="80"/>
        <v>6.5205847953216374</v>
      </c>
      <c r="R855" s="7">
        <f t="shared" si="81"/>
        <v>76.006816632583508</v>
      </c>
      <c r="S855" t="str">
        <f t="shared" si="82"/>
        <v>music</v>
      </c>
      <c r="T855" t="str">
        <f t="shared" si="83"/>
        <v>indie rock</v>
      </c>
    </row>
    <row r="856" spans="1:20" hidden="1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78"/>
        <v>43787.25</v>
      </c>
      <c r="M856" s="11">
        <f t="shared" si="79"/>
        <v>43814.25</v>
      </c>
      <c r="N856" t="b">
        <v>0</v>
      </c>
      <c r="O856" t="b">
        <v>0</v>
      </c>
      <c r="P856" t="s">
        <v>119</v>
      </c>
      <c r="Q856" s="5">
        <f t="shared" si="80"/>
        <v>1.1363099415204678</v>
      </c>
      <c r="R856" s="7">
        <f t="shared" si="81"/>
        <v>72.993613824192337</v>
      </c>
      <c r="S856" t="str">
        <f t="shared" si="82"/>
        <v>publishing</v>
      </c>
      <c r="T856" t="str">
        <f t="shared" si="83"/>
        <v>fiction</v>
      </c>
    </row>
    <row r="857" spans="1:20" hidden="1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s="11">
        <f t="shared" si="78"/>
        <v>40712.208333333336</v>
      </c>
      <c r="M857" s="11">
        <f t="shared" si="79"/>
        <v>40743.208333333336</v>
      </c>
      <c r="N857" t="b">
        <v>0</v>
      </c>
      <c r="O857" t="b">
        <v>0</v>
      </c>
      <c r="P857" t="s">
        <v>33</v>
      </c>
      <c r="Q857" s="5">
        <f t="shared" si="80"/>
        <v>1.0237606837606839</v>
      </c>
      <c r="R857" s="7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hidden="1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s="11">
        <f t="shared" si="78"/>
        <v>41023.208333333336</v>
      </c>
      <c r="M858" s="11">
        <f t="shared" si="79"/>
        <v>41040.208333333336</v>
      </c>
      <c r="N858" t="b">
        <v>0</v>
      </c>
      <c r="O858" t="b">
        <v>0</v>
      </c>
      <c r="P858" t="s">
        <v>17</v>
      </c>
      <c r="Q858" s="5">
        <f t="shared" si="80"/>
        <v>3.5658333333333334</v>
      </c>
      <c r="R858" s="7">
        <f t="shared" si="81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5" hidden="1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s="11">
        <f t="shared" si="78"/>
        <v>40944.25</v>
      </c>
      <c r="M859" s="11">
        <f t="shared" si="79"/>
        <v>40967.25</v>
      </c>
      <c r="N859" t="b">
        <v>1</v>
      </c>
      <c r="O859" t="b">
        <v>0</v>
      </c>
      <c r="P859" t="s">
        <v>100</v>
      </c>
      <c r="Q859" s="5">
        <f t="shared" si="80"/>
        <v>1.3986792452830188</v>
      </c>
      <c r="R859" s="7">
        <f t="shared" si="81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s="11">
        <f t="shared" si="78"/>
        <v>43211.208333333328</v>
      </c>
      <c r="M860" s="11">
        <f t="shared" si="79"/>
        <v>43218.208333333328</v>
      </c>
      <c r="N860" t="b">
        <v>1</v>
      </c>
      <c r="O860" t="b">
        <v>0</v>
      </c>
      <c r="P860" t="s">
        <v>17</v>
      </c>
      <c r="Q860" s="5">
        <f t="shared" si="80"/>
        <v>0.69450000000000001</v>
      </c>
      <c r="R860" s="7">
        <f t="shared" si="81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s="11">
        <f t="shared" si="78"/>
        <v>41334.25</v>
      </c>
      <c r="M861" s="11">
        <f t="shared" si="79"/>
        <v>41352.208333333336</v>
      </c>
      <c r="N861" t="b">
        <v>0</v>
      </c>
      <c r="O861" t="b">
        <v>1</v>
      </c>
      <c r="P861" t="s">
        <v>33</v>
      </c>
      <c r="Q861" s="5">
        <f t="shared" si="80"/>
        <v>0.35534246575342465</v>
      </c>
      <c r="R861" s="7">
        <f t="shared" si="81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5" hidden="1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s="11">
        <f t="shared" si="78"/>
        <v>43515.25</v>
      </c>
      <c r="M862" s="11">
        <f t="shared" si="79"/>
        <v>43525.25</v>
      </c>
      <c r="N862" t="b">
        <v>0</v>
      </c>
      <c r="O862" t="b">
        <v>1</v>
      </c>
      <c r="P862" t="s">
        <v>65</v>
      </c>
      <c r="Q862" s="5">
        <f t="shared" si="80"/>
        <v>2.5165000000000002</v>
      </c>
      <c r="R862" s="7">
        <f t="shared" si="81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hidden="1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s="11">
        <f t="shared" si="78"/>
        <v>40258.208333333336</v>
      </c>
      <c r="M863" s="11">
        <f t="shared" si="79"/>
        <v>40266.208333333336</v>
      </c>
      <c r="N863" t="b">
        <v>0</v>
      </c>
      <c r="O863" t="b">
        <v>0</v>
      </c>
      <c r="P863" t="s">
        <v>33</v>
      </c>
      <c r="Q863" s="5">
        <f t="shared" si="80"/>
        <v>1.0587500000000001</v>
      </c>
      <c r="R863" s="7">
        <f t="shared" si="81"/>
        <v>57.159509202453989</v>
      </c>
      <c r="S863" t="str">
        <f t="shared" si="82"/>
        <v>theater</v>
      </c>
      <c r="T863" t="str">
        <f t="shared" si="83"/>
        <v>plays</v>
      </c>
    </row>
    <row r="864" spans="1:20" hidden="1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s="11">
        <f t="shared" si="78"/>
        <v>40756.208333333336</v>
      </c>
      <c r="M864" s="11">
        <f t="shared" si="79"/>
        <v>40760.208333333336</v>
      </c>
      <c r="N864" t="b">
        <v>0</v>
      </c>
      <c r="O864" t="b">
        <v>0</v>
      </c>
      <c r="P864" t="s">
        <v>33</v>
      </c>
      <c r="Q864" s="5">
        <f t="shared" si="80"/>
        <v>1.8742857142857143</v>
      </c>
      <c r="R864" s="7">
        <f t="shared" si="81"/>
        <v>77.17647058823529</v>
      </c>
      <c r="S864" t="str">
        <f t="shared" si="82"/>
        <v>theater</v>
      </c>
      <c r="T864" t="str">
        <f t="shared" si="83"/>
        <v>plays</v>
      </c>
    </row>
    <row r="865" spans="1:20" hidden="1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s="11">
        <f t="shared" si="78"/>
        <v>42172.208333333328</v>
      </c>
      <c r="M865" s="11">
        <f t="shared" si="79"/>
        <v>42195.208333333328</v>
      </c>
      <c r="N865" t="b">
        <v>0</v>
      </c>
      <c r="O865" t="b">
        <v>1</v>
      </c>
      <c r="P865" t="s">
        <v>269</v>
      </c>
      <c r="Q865" s="5">
        <f t="shared" si="80"/>
        <v>3.8678571428571429</v>
      </c>
      <c r="R865" s="7">
        <f t="shared" si="81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s="11">
        <f t="shared" si="78"/>
        <v>42601.208333333328</v>
      </c>
      <c r="M866" s="11">
        <f t="shared" si="79"/>
        <v>42606.208333333328</v>
      </c>
      <c r="N866" t="b">
        <v>0</v>
      </c>
      <c r="O866" t="b">
        <v>0</v>
      </c>
      <c r="P866" t="s">
        <v>100</v>
      </c>
      <c r="Q866" s="5">
        <f t="shared" si="80"/>
        <v>3.4707142857142856</v>
      </c>
      <c r="R866" s="7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hidden="1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s="11">
        <f t="shared" si="78"/>
        <v>41897.208333333336</v>
      </c>
      <c r="M867" s="11">
        <f t="shared" si="79"/>
        <v>41906.208333333336</v>
      </c>
      <c r="N867" t="b">
        <v>0</v>
      </c>
      <c r="O867" t="b">
        <v>0</v>
      </c>
      <c r="P867" t="s">
        <v>33</v>
      </c>
      <c r="Q867" s="5">
        <f t="shared" si="80"/>
        <v>1.8582098765432098</v>
      </c>
      <c r="R867" s="7">
        <f t="shared" si="81"/>
        <v>46.000916870415651</v>
      </c>
      <c r="S867" t="str">
        <f t="shared" si="82"/>
        <v>theater</v>
      </c>
      <c r="T867" t="str">
        <f t="shared" si="83"/>
        <v>plays</v>
      </c>
    </row>
    <row r="868" spans="1:20" hidden="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s="11">
        <f t="shared" si="78"/>
        <v>40671.208333333336</v>
      </c>
      <c r="M868" s="11">
        <f t="shared" si="79"/>
        <v>40672.208333333336</v>
      </c>
      <c r="N868" t="b">
        <v>0</v>
      </c>
      <c r="O868" t="b">
        <v>0</v>
      </c>
      <c r="P868" t="s">
        <v>122</v>
      </c>
      <c r="Q868" s="5">
        <f t="shared" si="80"/>
        <v>0.43241247264770238</v>
      </c>
      <c r="R868" s="7">
        <f t="shared" si="81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5" hidden="1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s="11">
        <f t="shared" si="78"/>
        <v>43382.208333333328</v>
      </c>
      <c r="M869" s="11">
        <f t="shared" si="79"/>
        <v>43388.208333333328</v>
      </c>
      <c r="N869" t="b">
        <v>0</v>
      </c>
      <c r="O869" t="b">
        <v>0</v>
      </c>
      <c r="P869" t="s">
        <v>17</v>
      </c>
      <c r="Q869" s="5">
        <f t="shared" si="80"/>
        <v>1.6243749999999999</v>
      </c>
      <c r="R869" s="7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hidden="1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s="11">
        <f t="shared" si="78"/>
        <v>41559.208333333336</v>
      </c>
      <c r="M870" s="11">
        <f t="shared" si="79"/>
        <v>41570.208333333336</v>
      </c>
      <c r="N870" t="b">
        <v>0</v>
      </c>
      <c r="O870" t="b">
        <v>0</v>
      </c>
      <c r="P870" t="s">
        <v>33</v>
      </c>
      <c r="Q870" s="5">
        <f t="shared" si="80"/>
        <v>1.8484285714285715</v>
      </c>
      <c r="R870" s="7">
        <f t="shared" si="81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s="11">
        <f t="shared" si="78"/>
        <v>40350.208333333336</v>
      </c>
      <c r="M871" s="11">
        <f t="shared" si="79"/>
        <v>40364.208333333336</v>
      </c>
      <c r="N871" t="b">
        <v>0</v>
      </c>
      <c r="O871" t="b">
        <v>0</v>
      </c>
      <c r="P871" t="s">
        <v>53</v>
      </c>
      <c r="Q871" s="5">
        <f t="shared" si="80"/>
        <v>0.23703520691785052</v>
      </c>
      <c r="R871" s="7">
        <f t="shared" si="81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s="11">
        <f t="shared" si="78"/>
        <v>42240.208333333328</v>
      </c>
      <c r="M872" s="11">
        <f t="shared" si="79"/>
        <v>42265.208333333328</v>
      </c>
      <c r="N872" t="b">
        <v>0</v>
      </c>
      <c r="O872" t="b">
        <v>0</v>
      </c>
      <c r="P872" t="s">
        <v>33</v>
      </c>
      <c r="Q872" s="5">
        <f t="shared" si="80"/>
        <v>0.89870129870129867</v>
      </c>
      <c r="R872" s="7">
        <f t="shared" si="81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5" hidden="1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s="11">
        <f t="shared" si="78"/>
        <v>43040.208333333328</v>
      </c>
      <c r="M873" s="11">
        <f t="shared" si="79"/>
        <v>43058.25</v>
      </c>
      <c r="N873" t="b">
        <v>0</v>
      </c>
      <c r="O873" t="b">
        <v>1</v>
      </c>
      <c r="P873" t="s">
        <v>33</v>
      </c>
      <c r="Q873" s="5">
        <f t="shared" si="80"/>
        <v>2.7260419580419581</v>
      </c>
      <c r="R873" s="7">
        <f t="shared" si="81"/>
        <v>84.013793103448279</v>
      </c>
      <c r="S873" t="str">
        <f t="shared" si="82"/>
        <v>theater</v>
      </c>
      <c r="T873" t="str">
        <f t="shared" si="83"/>
        <v>plays</v>
      </c>
    </row>
    <row r="874" spans="1:20" hidden="1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s="11">
        <f t="shared" si="78"/>
        <v>43346.208333333328</v>
      </c>
      <c r="M874" s="11">
        <f t="shared" si="79"/>
        <v>43351.208333333328</v>
      </c>
      <c r="N874" t="b">
        <v>0</v>
      </c>
      <c r="O874" t="b">
        <v>0</v>
      </c>
      <c r="P874" t="s">
        <v>474</v>
      </c>
      <c r="Q874" s="5">
        <f t="shared" si="80"/>
        <v>1.7004255319148935</v>
      </c>
      <c r="R874" s="7">
        <f t="shared" si="81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s="11">
        <f t="shared" si="78"/>
        <v>41647.25</v>
      </c>
      <c r="M875" s="11">
        <f t="shared" si="79"/>
        <v>41652.25</v>
      </c>
      <c r="N875" t="b">
        <v>0</v>
      </c>
      <c r="O875" t="b">
        <v>0</v>
      </c>
      <c r="P875" t="s">
        <v>122</v>
      </c>
      <c r="Q875" s="5">
        <f t="shared" si="80"/>
        <v>1.8828503562945369</v>
      </c>
      <c r="R875" s="7">
        <f t="shared" si="81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s="11">
        <f t="shared" si="78"/>
        <v>40291.208333333336</v>
      </c>
      <c r="M876" s="11">
        <f t="shared" si="79"/>
        <v>40329.208333333336</v>
      </c>
      <c r="N876" t="b">
        <v>0</v>
      </c>
      <c r="O876" t="b">
        <v>1</v>
      </c>
      <c r="P876" t="s">
        <v>122</v>
      </c>
      <c r="Q876" s="5">
        <f t="shared" si="80"/>
        <v>3.4693532338308457</v>
      </c>
      <c r="R876" s="7">
        <f t="shared" si="81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s="11">
        <f t="shared" si="78"/>
        <v>40556.25</v>
      </c>
      <c r="M877" s="11">
        <f t="shared" si="79"/>
        <v>40557.25</v>
      </c>
      <c r="N877" t="b">
        <v>0</v>
      </c>
      <c r="O877" t="b">
        <v>0</v>
      </c>
      <c r="P877" t="s">
        <v>23</v>
      </c>
      <c r="Q877" s="5">
        <f t="shared" si="80"/>
        <v>0.6917721518987342</v>
      </c>
      <c r="R877" s="7">
        <f t="shared" si="81"/>
        <v>81.567164179104481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78"/>
        <v>43624.208333333328</v>
      </c>
      <c r="M878" s="11">
        <f t="shared" si="79"/>
        <v>43648.208333333328</v>
      </c>
      <c r="N878" t="b">
        <v>0</v>
      </c>
      <c r="O878" t="b">
        <v>0</v>
      </c>
      <c r="P878" t="s">
        <v>122</v>
      </c>
      <c r="Q878" s="5">
        <f t="shared" si="80"/>
        <v>0.25433734939759034</v>
      </c>
      <c r="R878" s="7">
        <f t="shared" si="81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s="11">
        <f t="shared" si="78"/>
        <v>42577.208333333328</v>
      </c>
      <c r="M879" s="11">
        <f t="shared" si="79"/>
        <v>42578.208333333328</v>
      </c>
      <c r="N879" t="b">
        <v>0</v>
      </c>
      <c r="O879" t="b">
        <v>0</v>
      </c>
      <c r="P879" t="s">
        <v>17</v>
      </c>
      <c r="Q879" s="5">
        <f t="shared" si="80"/>
        <v>0.77400977995110021</v>
      </c>
      <c r="R879" s="7">
        <f t="shared" si="81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s="11">
        <f t="shared" si="78"/>
        <v>43845.25</v>
      </c>
      <c r="M880" s="11">
        <f t="shared" si="79"/>
        <v>43869.25</v>
      </c>
      <c r="N880" t="b">
        <v>0</v>
      </c>
      <c r="O880" t="b">
        <v>0</v>
      </c>
      <c r="P880" t="s">
        <v>148</v>
      </c>
      <c r="Q880" s="5">
        <f t="shared" si="80"/>
        <v>0.37481481481481482</v>
      </c>
      <c r="R880" s="7">
        <f t="shared" si="81"/>
        <v>84.333333333333329</v>
      </c>
      <c r="S880" t="str">
        <f t="shared" si="82"/>
        <v>music</v>
      </c>
      <c r="T880" t="str">
        <f t="shared" si="83"/>
        <v>metal</v>
      </c>
    </row>
    <row r="881" spans="1:20" hidden="1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s="11">
        <f t="shared" si="78"/>
        <v>42788.25</v>
      </c>
      <c r="M881" s="11">
        <f t="shared" si="79"/>
        <v>42797.25</v>
      </c>
      <c r="N881" t="b">
        <v>0</v>
      </c>
      <c r="O881" t="b">
        <v>0</v>
      </c>
      <c r="P881" t="s">
        <v>68</v>
      </c>
      <c r="Q881" s="5">
        <f t="shared" si="80"/>
        <v>5.4379999999999997</v>
      </c>
      <c r="R881" s="7">
        <f t="shared" si="81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hidden="1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s="11">
        <f t="shared" si="78"/>
        <v>43667.208333333328</v>
      </c>
      <c r="M882" s="11">
        <f t="shared" si="79"/>
        <v>43669.208333333328</v>
      </c>
      <c r="N882" t="b">
        <v>0</v>
      </c>
      <c r="O882" t="b">
        <v>0</v>
      </c>
      <c r="P882" t="s">
        <v>50</v>
      </c>
      <c r="Q882" s="5">
        <f t="shared" si="80"/>
        <v>2.2852189349112426</v>
      </c>
      <c r="R882" s="7">
        <f t="shared" si="81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s="11">
        <f t="shared" si="78"/>
        <v>42194.208333333328</v>
      </c>
      <c r="M883" s="11">
        <f t="shared" si="79"/>
        <v>42223.208333333328</v>
      </c>
      <c r="N883" t="b">
        <v>0</v>
      </c>
      <c r="O883" t="b">
        <v>1</v>
      </c>
      <c r="P883" t="s">
        <v>33</v>
      </c>
      <c r="Q883" s="5">
        <f t="shared" si="80"/>
        <v>0.38948339483394834</v>
      </c>
      <c r="R883" s="7">
        <f t="shared" si="81"/>
        <v>70.055309734513273</v>
      </c>
      <c r="S883" t="str">
        <f t="shared" si="82"/>
        <v>theater</v>
      </c>
      <c r="T883" t="str">
        <f t="shared" si="83"/>
        <v>plays</v>
      </c>
    </row>
    <row r="884" spans="1:20" hidden="1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s="11">
        <f t="shared" si="78"/>
        <v>42025.25</v>
      </c>
      <c r="M884" s="11">
        <f t="shared" si="79"/>
        <v>42029.25</v>
      </c>
      <c r="N884" t="b">
        <v>0</v>
      </c>
      <c r="O884" t="b">
        <v>0</v>
      </c>
      <c r="P884" t="s">
        <v>33</v>
      </c>
      <c r="Q884" s="5">
        <f t="shared" si="80"/>
        <v>3.7</v>
      </c>
      <c r="R884" s="7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1.5" hidden="1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s="11">
        <f t="shared" si="78"/>
        <v>40323.208333333336</v>
      </c>
      <c r="M885" s="11">
        <f t="shared" si="79"/>
        <v>40359.208333333336</v>
      </c>
      <c r="N885" t="b">
        <v>0</v>
      </c>
      <c r="O885" t="b">
        <v>0</v>
      </c>
      <c r="P885" t="s">
        <v>100</v>
      </c>
      <c r="Q885" s="5">
        <f t="shared" si="80"/>
        <v>2.3791176470588233</v>
      </c>
      <c r="R885" s="7">
        <f t="shared" si="81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s="11">
        <f t="shared" si="78"/>
        <v>41763.208333333336</v>
      </c>
      <c r="M886" s="11">
        <f t="shared" si="79"/>
        <v>41765.208333333336</v>
      </c>
      <c r="N886" t="b">
        <v>0</v>
      </c>
      <c r="O886" t="b">
        <v>1</v>
      </c>
      <c r="P886" t="s">
        <v>33</v>
      </c>
      <c r="Q886" s="5">
        <f t="shared" si="80"/>
        <v>0.64036299765807958</v>
      </c>
      <c r="R886" s="7">
        <f t="shared" si="81"/>
        <v>57.992576882290564</v>
      </c>
      <c r="S886" t="str">
        <f t="shared" si="82"/>
        <v>theater</v>
      </c>
      <c r="T886" t="str">
        <f t="shared" si="83"/>
        <v>plays</v>
      </c>
    </row>
    <row r="887" spans="1:20" hidden="1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s="11">
        <f t="shared" si="78"/>
        <v>40335.208333333336</v>
      </c>
      <c r="M887" s="11">
        <f t="shared" si="79"/>
        <v>40373.208333333336</v>
      </c>
      <c r="N887" t="b">
        <v>0</v>
      </c>
      <c r="O887" t="b">
        <v>0</v>
      </c>
      <c r="P887" t="s">
        <v>33</v>
      </c>
      <c r="Q887" s="5">
        <f t="shared" si="80"/>
        <v>1.1827777777777777</v>
      </c>
      <c r="R887" s="7">
        <f t="shared" si="81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s="11">
        <f t="shared" si="78"/>
        <v>40416.208333333336</v>
      </c>
      <c r="M888" s="11">
        <f t="shared" si="79"/>
        <v>40434.208333333336</v>
      </c>
      <c r="N888" t="b">
        <v>0</v>
      </c>
      <c r="O888" t="b">
        <v>0</v>
      </c>
      <c r="P888" t="s">
        <v>60</v>
      </c>
      <c r="Q888" s="5">
        <f t="shared" si="80"/>
        <v>0.84824037184594958</v>
      </c>
      <c r="R888" s="7">
        <f t="shared" si="81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s="11">
        <f t="shared" si="78"/>
        <v>42202.208333333328</v>
      </c>
      <c r="M889" s="11">
        <f t="shared" si="79"/>
        <v>42249.208333333328</v>
      </c>
      <c r="N889" t="b">
        <v>0</v>
      </c>
      <c r="O889" t="b">
        <v>1</v>
      </c>
      <c r="P889" t="s">
        <v>33</v>
      </c>
      <c r="Q889" s="5">
        <f t="shared" si="80"/>
        <v>0.29346153846153844</v>
      </c>
      <c r="R889" s="7">
        <f t="shared" si="81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5" hidden="1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s="11">
        <f t="shared" si="78"/>
        <v>42836.208333333328</v>
      </c>
      <c r="M890" s="11">
        <f t="shared" si="79"/>
        <v>42855.208333333328</v>
      </c>
      <c r="N890" t="b">
        <v>0</v>
      </c>
      <c r="O890" t="b">
        <v>0</v>
      </c>
      <c r="P890" t="s">
        <v>33</v>
      </c>
      <c r="Q890" s="5">
        <f t="shared" si="80"/>
        <v>2.0989655172413793</v>
      </c>
      <c r="R890" s="7">
        <f t="shared" si="81"/>
        <v>41.979310344827589</v>
      </c>
      <c r="S890" t="str">
        <f t="shared" si="82"/>
        <v>theater</v>
      </c>
      <c r="T890" t="str">
        <f t="shared" si="83"/>
        <v>plays</v>
      </c>
    </row>
    <row r="891" spans="1:20" hidden="1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s="11">
        <f t="shared" si="78"/>
        <v>41710.208333333336</v>
      </c>
      <c r="M891" s="11">
        <f t="shared" si="79"/>
        <v>41717.208333333336</v>
      </c>
      <c r="N891" t="b">
        <v>0</v>
      </c>
      <c r="O891" t="b">
        <v>1</v>
      </c>
      <c r="P891" t="s">
        <v>50</v>
      </c>
      <c r="Q891" s="5">
        <f t="shared" si="80"/>
        <v>1.697857142857143</v>
      </c>
      <c r="R891" s="7">
        <f t="shared" si="81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hidden="1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s="11">
        <f t="shared" si="78"/>
        <v>43640.208333333328</v>
      </c>
      <c r="M892" s="11">
        <f t="shared" si="79"/>
        <v>43641.208333333328</v>
      </c>
      <c r="N892" t="b">
        <v>0</v>
      </c>
      <c r="O892" t="b">
        <v>0</v>
      </c>
      <c r="P892" t="s">
        <v>60</v>
      </c>
      <c r="Q892" s="5">
        <f t="shared" si="80"/>
        <v>1.1595907738095239</v>
      </c>
      <c r="R892" s="7">
        <f t="shared" si="81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5" hidden="1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78"/>
        <v>40880.25</v>
      </c>
      <c r="M893" s="11">
        <f t="shared" si="79"/>
        <v>40924.25</v>
      </c>
      <c r="N893" t="b">
        <v>0</v>
      </c>
      <c r="O893" t="b">
        <v>0</v>
      </c>
      <c r="P893" t="s">
        <v>42</v>
      </c>
      <c r="Q893" s="5">
        <f t="shared" si="80"/>
        <v>2.5859999999999999</v>
      </c>
      <c r="R893" s="7">
        <f t="shared" si="81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s="11">
        <f t="shared" si="78"/>
        <v>40319.208333333336</v>
      </c>
      <c r="M894" s="11">
        <f t="shared" si="79"/>
        <v>40360.208333333336</v>
      </c>
      <c r="N894" t="b">
        <v>0</v>
      </c>
      <c r="O894" t="b">
        <v>0</v>
      </c>
      <c r="P894" t="s">
        <v>206</v>
      </c>
      <c r="Q894" s="5">
        <f t="shared" si="80"/>
        <v>2.3058333333333332</v>
      </c>
      <c r="R894" s="7">
        <f t="shared" si="81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s="11">
        <f t="shared" si="78"/>
        <v>42170.208333333328</v>
      </c>
      <c r="M895" s="11">
        <f t="shared" si="79"/>
        <v>42174.208333333328</v>
      </c>
      <c r="N895" t="b">
        <v>0</v>
      </c>
      <c r="O895" t="b">
        <v>1</v>
      </c>
      <c r="P895" t="s">
        <v>42</v>
      </c>
      <c r="Q895" s="5">
        <f t="shared" si="80"/>
        <v>1.2821428571428573</v>
      </c>
      <c r="R895" s="7">
        <f t="shared" si="81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s="11">
        <f t="shared" si="78"/>
        <v>41466.208333333336</v>
      </c>
      <c r="M896" s="11">
        <f t="shared" si="79"/>
        <v>41496.208333333336</v>
      </c>
      <c r="N896" t="b">
        <v>0</v>
      </c>
      <c r="O896" t="b">
        <v>1</v>
      </c>
      <c r="P896" t="s">
        <v>269</v>
      </c>
      <c r="Q896" s="5">
        <f t="shared" si="80"/>
        <v>1.8870588235294117</v>
      </c>
      <c r="R896" s="7">
        <f t="shared" si="81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s="11">
        <f t="shared" si="78"/>
        <v>43134.25</v>
      </c>
      <c r="M897" s="11">
        <f t="shared" si="79"/>
        <v>43143.25</v>
      </c>
      <c r="N897" t="b">
        <v>0</v>
      </c>
      <c r="O897" t="b">
        <v>0</v>
      </c>
      <c r="P897" t="s">
        <v>33</v>
      </c>
      <c r="Q897" s="5">
        <f t="shared" si="80"/>
        <v>6.9511889862327911E-2</v>
      </c>
      <c r="R897" s="7">
        <f t="shared" si="81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5" hidden="1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s="11">
        <f t="shared" si="78"/>
        <v>40738.208333333336</v>
      </c>
      <c r="M898" s="11">
        <f t="shared" si="79"/>
        <v>40741.208333333336</v>
      </c>
      <c r="N898" t="b">
        <v>0</v>
      </c>
      <c r="O898" t="b">
        <v>1</v>
      </c>
      <c r="P898" t="s">
        <v>17</v>
      </c>
      <c r="Q898" s="5">
        <f t="shared" si="80"/>
        <v>7.7443434343434348</v>
      </c>
      <c r="R898" s="7">
        <f t="shared" si="81"/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s="11">
        <f t="shared" ref="L899:L962" si="84">(((J899/60)/60)/24)+DATE(1970,1,1)</f>
        <v>43583.208333333328</v>
      </c>
      <c r="M899" s="11">
        <f t="shared" ref="M899:M962" si="85">(((K899/60)/60)/24)+DATE(1970,1,1)</f>
        <v>43585.208333333328</v>
      </c>
      <c r="N899" t="b">
        <v>0</v>
      </c>
      <c r="O899" t="b">
        <v>0</v>
      </c>
      <c r="P899" t="s">
        <v>33</v>
      </c>
      <c r="Q899" s="5">
        <f t="shared" ref="Q899:Q962" si="86">E899/D899</f>
        <v>0.27693181818181817</v>
      </c>
      <c r="R899" s="7">
        <f t="shared" ref="R899:R962" si="87">E899/G899</f>
        <v>90.259259259259252</v>
      </c>
      <c r="S899" t="str">
        <f t="shared" ref="S899:S962" si="88">LEFT(P899, SEARCH("/",P899,1)-1)</f>
        <v>theater</v>
      </c>
      <c r="T899" t="str">
        <f t="shared" ref="T899:U962" si="89">RIGHT(P899, LEN(P899) -FIND("/",P899))</f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s="11">
        <f t="shared" si="84"/>
        <v>43815.25</v>
      </c>
      <c r="M900" s="11">
        <f t="shared" si="85"/>
        <v>43821.25</v>
      </c>
      <c r="N900" t="b">
        <v>0</v>
      </c>
      <c r="O900" t="b">
        <v>0</v>
      </c>
      <c r="P900" t="s">
        <v>42</v>
      </c>
      <c r="Q900" s="5">
        <f t="shared" si="86"/>
        <v>0.52479620323841425</v>
      </c>
      <c r="R900" s="7">
        <f t="shared" si="87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s="11">
        <f t="shared" si="84"/>
        <v>41554.208333333336</v>
      </c>
      <c r="M901" s="11">
        <f t="shared" si="85"/>
        <v>41572.208333333336</v>
      </c>
      <c r="N901" t="b">
        <v>0</v>
      </c>
      <c r="O901" t="b">
        <v>0</v>
      </c>
      <c r="P901" t="s">
        <v>159</v>
      </c>
      <c r="Q901" s="5">
        <f t="shared" si="86"/>
        <v>4.0709677419354842</v>
      </c>
      <c r="R901" s="7">
        <f t="shared" si="87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s="11">
        <f t="shared" si="84"/>
        <v>41901.208333333336</v>
      </c>
      <c r="M902" s="11">
        <f t="shared" si="85"/>
        <v>41902.208333333336</v>
      </c>
      <c r="N902" t="b">
        <v>0</v>
      </c>
      <c r="O902" t="b">
        <v>1</v>
      </c>
      <c r="P902" t="s">
        <v>28</v>
      </c>
      <c r="Q902" s="5">
        <f t="shared" si="86"/>
        <v>0.02</v>
      </c>
      <c r="R902" s="7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hidden="1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s="11">
        <f t="shared" si="84"/>
        <v>43298.208333333328</v>
      </c>
      <c r="M903" s="11">
        <f t="shared" si="85"/>
        <v>43331.208333333328</v>
      </c>
      <c r="N903" t="b">
        <v>0</v>
      </c>
      <c r="O903" t="b">
        <v>1</v>
      </c>
      <c r="P903" t="s">
        <v>23</v>
      </c>
      <c r="Q903" s="5">
        <f t="shared" si="86"/>
        <v>1.5617857142857143</v>
      </c>
      <c r="R903" s="7">
        <f t="shared" si="87"/>
        <v>55.0062893081761</v>
      </c>
      <c r="S903" t="str">
        <f t="shared" si="88"/>
        <v>music</v>
      </c>
      <c r="T903" t="str">
        <f t="shared" si="89"/>
        <v>rock</v>
      </c>
    </row>
    <row r="904" spans="1:20" hidden="1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s="11">
        <f t="shared" si="84"/>
        <v>42399.25</v>
      </c>
      <c r="M904" s="11">
        <f t="shared" si="85"/>
        <v>42441.25</v>
      </c>
      <c r="N904" t="b">
        <v>0</v>
      </c>
      <c r="O904" t="b">
        <v>0</v>
      </c>
      <c r="P904" t="s">
        <v>28</v>
      </c>
      <c r="Q904" s="5">
        <f t="shared" si="86"/>
        <v>2.5242857142857145</v>
      </c>
      <c r="R904" s="7">
        <f t="shared" si="87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5" hidden="1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s="11">
        <f t="shared" si="84"/>
        <v>41034.208333333336</v>
      </c>
      <c r="M905" s="11">
        <f t="shared" si="85"/>
        <v>41049.208333333336</v>
      </c>
      <c r="N905" t="b">
        <v>0</v>
      </c>
      <c r="O905" t="b">
        <v>1</v>
      </c>
      <c r="P905" t="s">
        <v>68</v>
      </c>
      <c r="Q905" s="5">
        <f t="shared" si="86"/>
        <v>1.729268292682927E-2</v>
      </c>
      <c r="R905" s="7">
        <f t="shared" si="87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s="11">
        <f t="shared" si="84"/>
        <v>41186.208333333336</v>
      </c>
      <c r="M906" s="11">
        <f t="shared" si="85"/>
        <v>41190.208333333336</v>
      </c>
      <c r="N906" t="b">
        <v>0</v>
      </c>
      <c r="O906" t="b">
        <v>0</v>
      </c>
      <c r="P906" t="s">
        <v>133</v>
      </c>
      <c r="Q906" s="5">
        <f t="shared" si="86"/>
        <v>0.12230769230769231</v>
      </c>
      <c r="R906" s="7">
        <f t="shared" si="87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s="11">
        <f t="shared" si="84"/>
        <v>41536.208333333336</v>
      </c>
      <c r="M907" s="11">
        <f t="shared" si="85"/>
        <v>41539.208333333336</v>
      </c>
      <c r="N907" t="b">
        <v>0</v>
      </c>
      <c r="O907" t="b">
        <v>0</v>
      </c>
      <c r="P907" t="s">
        <v>33</v>
      </c>
      <c r="Q907" s="5">
        <f t="shared" si="86"/>
        <v>1.6398734177215191</v>
      </c>
      <c r="R907" s="7">
        <f t="shared" si="87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5" hidden="1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s="11">
        <f t="shared" si="84"/>
        <v>42868.208333333328</v>
      </c>
      <c r="M908" s="11">
        <f t="shared" si="85"/>
        <v>42904.208333333328</v>
      </c>
      <c r="N908" t="b">
        <v>1</v>
      </c>
      <c r="O908" t="b">
        <v>1</v>
      </c>
      <c r="P908" t="s">
        <v>42</v>
      </c>
      <c r="Q908" s="5">
        <f t="shared" si="86"/>
        <v>1.6298181818181818</v>
      </c>
      <c r="R908" s="7">
        <f t="shared" si="87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s="11">
        <f t="shared" si="84"/>
        <v>40660.208333333336</v>
      </c>
      <c r="M909" s="11">
        <f t="shared" si="85"/>
        <v>40667.208333333336</v>
      </c>
      <c r="N909" t="b">
        <v>0</v>
      </c>
      <c r="O909" t="b">
        <v>0</v>
      </c>
      <c r="P909" t="s">
        <v>33</v>
      </c>
      <c r="Q909" s="5">
        <f t="shared" si="86"/>
        <v>0.20252747252747252</v>
      </c>
      <c r="R909" s="7">
        <f t="shared" si="87"/>
        <v>44.951219512195124</v>
      </c>
      <c r="S909" t="str">
        <f t="shared" si="88"/>
        <v>theater</v>
      </c>
      <c r="T909" t="str">
        <f t="shared" si="89"/>
        <v>plays</v>
      </c>
    </row>
    <row r="910" spans="1:20" hidden="1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s="11">
        <f t="shared" si="84"/>
        <v>41031.208333333336</v>
      </c>
      <c r="M910" s="11">
        <f t="shared" si="85"/>
        <v>41042.208333333336</v>
      </c>
      <c r="N910" t="b">
        <v>0</v>
      </c>
      <c r="O910" t="b">
        <v>0</v>
      </c>
      <c r="P910" t="s">
        <v>89</v>
      </c>
      <c r="Q910" s="5">
        <f t="shared" si="86"/>
        <v>3.1924083769633507</v>
      </c>
      <c r="R910" s="7">
        <f t="shared" si="87"/>
        <v>30.99898322318251</v>
      </c>
      <c r="S910" t="str">
        <f t="shared" si="88"/>
        <v>games</v>
      </c>
      <c r="T910" t="str">
        <f t="shared" si="89"/>
        <v>video games</v>
      </c>
    </row>
    <row r="911" spans="1:20" hidden="1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84"/>
        <v>43255.208333333328</v>
      </c>
      <c r="M911" s="11">
        <f t="shared" si="85"/>
        <v>43282.208333333328</v>
      </c>
      <c r="N911" t="b">
        <v>0</v>
      </c>
      <c r="O911" t="b">
        <v>1</v>
      </c>
      <c r="P911" t="s">
        <v>33</v>
      </c>
      <c r="Q911" s="5">
        <f t="shared" si="86"/>
        <v>4.7894444444444444</v>
      </c>
      <c r="R911" s="7">
        <f t="shared" si="87"/>
        <v>107.7625</v>
      </c>
      <c r="S911" t="str">
        <f t="shared" si="88"/>
        <v>theater</v>
      </c>
      <c r="T911" t="str">
        <f t="shared" si="89"/>
        <v>plays</v>
      </c>
    </row>
    <row r="912" spans="1:20" hidden="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s="11">
        <f t="shared" si="84"/>
        <v>42026.25</v>
      </c>
      <c r="M912" s="11">
        <f t="shared" si="85"/>
        <v>42027.25</v>
      </c>
      <c r="N912" t="b">
        <v>0</v>
      </c>
      <c r="O912" t="b">
        <v>0</v>
      </c>
      <c r="P912" t="s">
        <v>33</v>
      </c>
      <c r="Q912" s="5">
        <f t="shared" si="86"/>
        <v>0.19556634304207121</v>
      </c>
      <c r="R912" s="7">
        <f t="shared" si="87"/>
        <v>102.07770270270271</v>
      </c>
      <c r="S912" t="str">
        <f t="shared" si="88"/>
        <v>theater</v>
      </c>
      <c r="T912" t="str">
        <f t="shared" si="89"/>
        <v>plays</v>
      </c>
    </row>
    <row r="913" spans="1:20" hidden="1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s="11">
        <f t="shared" si="84"/>
        <v>43717.208333333328</v>
      </c>
      <c r="M913" s="11">
        <f t="shared" si="85"/>
        <v>43719.208333333328</v>
      </c>
      <c r="N913" t="b">
        <v>1</v>
      </c>
      <c r="O913" t="b">
        <v>0</v>
      </c>
      <c r="P913" t="s">
        <v>28</v>
      </c>
      <c r="Q913" s="5">
        <f t="shared" si="86"/>
        <v>1.9894827586206896</v>
      </c>
      <c r="R913" s="7">
        <f t="shared" si="87"/>
        <v>24.976190476190474</v>
      </c>
      <c r="S913" t="str">
        <f t="shared" si="88"/>
        <v>technology</v>
      </c>
      <c r="T913" t="str">
        <f t="shared" si="89"/>
        <v>web</v>
      </c>
    </row>
    <row r="914" spans="1:20" hidden="1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s="11">
        <f t="shared" si="84"/>
        <v>41157.208333333336</v>
      </c>
      <c r="M914" s="11">
        <f t="shared" si="85"/>
        <v>41170.208333333336</v>
      </c>
      <c r="N914" t="b">
        <v>1</v>
      </c>
      <c r="O914" t="b">
        <v>0</v>
      </c>
      <c r="P914" t="s">
        <v>53</v>
      </c>
      <c r="Q914" s="5">
        <f t="shared" si="86"/>
        <v>7.95</v>
      </c>
      <c r="R914" s="7">
        <f t="shared" si="87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s="11">
        <f t="shared" si="84"/>
        <v>43597.208333333328</v>
      </c>
      <c r="M915" s="11">
        <f t="shared" si="85"/>
        <v>43610.208333333328</v>
      </c>
      <c r="N915" t="b">
        <v>0</v>
      </c>
      <c r="O915" t="b">
        <v>0</v>
      </c>
      <c r="P915" t="s">
        <v>53</v>
      </c>
      <c r="Q915" s="5">
        <f t="shared" si="86"/>
        <v>0.50621082621082625</v>
      </c>
      <c r="R915" s="7">
        <f t="shared" si="87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s="11">
        <f t="shared" si="84"/>
        <v>41490.208333333336</v>
      </c>
      <c r="M916" s="11">
        <f t="shared" si="85"/>
        <v>41502.208333333336</v>
      </c>
      <c r="N916" t="b">
        <v>0</v>
      </c>
      <c r="O916" t="b">
        <v>0</v>
      </c>
      <c r="P916" t="s">
        <v>33</v>
      </c>
      <c r="Q916" s="5">
        <f t="shared" si="86"/>
        <v>0.57437499999999997</v>
      </c>
      <c r="R916" s="7">
        <f t="shared" si="87"/>
        <v>26.070921985815602</v>
      </c>
      <c r="S916" t="str">
        <f t="shared" si="88"/>
        <v>theater</v>
      </c>
      <c r="T916" t="str">
        <f t="shared" si="89"/>
        <v>plays</v>
      </c>
    </row>
    <row r="917" spans="1:20" hidden="1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s="11">
        <f t="shared" si="84"/>
        <v>42976.208333333328</v>
      </c>
      <c r="M917" s="11">
        <f t="shared" si="85"/>
        <v>42985.208333333328</v>
      </c>
      <c r="N917" t="b">
        <v>0</v>
      </c>
      <c r="O917" t="b">
        <v>0</v>
      </c>
      <c r="P917" t="s">
        <v>269</v>
      </c>
      <c r="Q917" s="5">
        <f t="shared" si="86"/>
        <v>1.5562827640984909</v>
      </c>
      <c r="R917" s="7">
        <f t="shared" si="87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s="11">
        <f t="shared" si="84"/>
        <v>41991.25</v>
      </c>
      <c r="M918" s="11">
        <f t="shared" si="85"/>
        <v>42000.25</v>
      </c>
      <c r="N918" t="b">
        <v>0</v>
      </c>
      <c r="O918" t="b">
        <v>0</v>
      </c>
      <c r="P918" t="s">
        <v>122</v>
      </c>
      <c r="Q918" s="5">
        <f t="shared" si="86"/>
        <v>0.36297297297297298</v>
      </c>
      <c r="R918" s="7">
        <f t="shared" si="87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s="11">
        <f t="shared" si="84"/>
        <v>40722.208333333336</v>
      </c>
      <c r="M919" s="11">
        <f t="shared" si="85"/>
        <v>40746.208333333336</v>
      </c>
      <c r="N919" t="b">
        <v>0</v>
      </c>
      <c r="O919" t="b">
        <v>1</v>
      </c>
      <c r="P919" t="s">
        <v>100</v>
      </c>
      <c r="Q919" s="5">
        <f t="shared" si="86"/>
        <v>0.58250000000000002</v>
      </c>
      <c r="R919" s="7">
        <f t="shared" si="87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s="11">
        <f t="shared" si="84"/>
        <v>41117.208333333336</v>
      </c>
      <c r="M920" s="11">
        <f t="shared" si="85"/>
        <v>41128.208333333336</v>
      </c>
      <c r="N920" t="b">
        <v>0</v>
      </c>
      <c r="O920" t="b">
        <v>0</v>
      </c>
      <c r="P920" t="s">
        <v>133</v>
      </c>
      <c r="Q920" s="5">
        <f t="shared" si="86"/>
        <v>2.3739473684210526</v>
      </c>
      <c r="R920" s="7">
        <f t="shared" si="87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s="11">
        <f t="shared" si="84"/>
        <v>43022.208333333328</v>
      </c>
      <c r="M921" s="11">
        <f t="shared" si="85"/>
        <v>43054.25</v>
      </c>
      <c r="N921" t="b">
        <v>0</v>
      </c>
      <c r="O921" t="b">
        <v>1</v>
      </c>
      <c r="P921" t="s">
        <v>33</v>
      </c>
      <c r="Q921" s="5">
        <f t="shared" si="86"/>
        <v>0.58750000000000002</v>
      </c>
      <c r="R921" s="7">
        <f t="shared" si="87"/>
        <v>92.955555555555549</v>
      </c>
      <c r="S921" t="str">
        <f t="shared" si="88"/>
        <v>theater</v>
      </c>
      <c r="T921" t="str">
        <f t="shared" si="89"/>
        <v>plays</v>
      </c>
    </row>
    <row r="922" spans="1:20" hidden="1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s="11">
        <f t="shared" si="84"/>
        <v>43503.25</v>
      </c>
      <c r="M922" s="11">
        <f t="shared" si="85"/>
        <v>43523.25</v>
      </c>
      <c r="N922" t="b">
        <v>1</v>
      </c>
      <c r="O922" t="b">
        <v>0</v>
      </c>
      <c r="P922" t="s">
        <v>71</v>
      </c>
      <c r="Q922" s="5">
        <f t="shared" si="86"/>
        <v>1.8256603773584905</v>
      </c>
      <c r="R922" s="7">
        <f t="shared" si="87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s="11">
        <f t="shared" si="84"/>
        <v>40951.25</v>
      </c>
      <c r="M923" s="11">
        <f t="shared" si="85"/>
        <v>40965.25</v>
      </c>
      <c r="N923" t="b">
        <v>0</v>
      </c>
      <c r="O923" t="b">
        <v>0</v>
      </c>
      <c r="P923" t="s">
        <v>28</v>
      </c>
      <c r="Q923" s="5">
        <f t="shared" si="86"/>
        <v>7.5436408977556111E-3</v>
      </c>
      <c r="R923" s="7">
        <f t="shared" si="87"/>
        <v>31.842105263157894</v>
      </c>
      <c r="S923" t="str">
        <f t="shared" si="88"/>
        <v>technology</v>
      </c>
      <c r="T923" t="str">
        <f t="shared" si="89"/>
        <v>web</v>
      </c>
    </row>
    <row r="924" spans="1:20" hidden="1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s="11">
        <f t="shared" si="84"/>
        <v>43443.25</v>
      </c>
      <c r="M924" s="11">
        <f t="shared" si="85"/>
        <v>43452.25</v>
      </c>
      <c r="N924" t="b">
        <v>0</v>
      </c>
      <c r="O924" t="b">
        <v>1</v>
      </c>
      <c r="P924" t="s">
        <v>319</v>
      </c>
      <c r="Q924" s="5">
        <f t="shared" si="86"/>
        <v>1.7595330739299611</v>
      </c>
      <c r="R924" s="7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hidden="1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s="11">
        <f t="shared" si="84"/>
        <v>40373.208333333336</v>
      </c>
      <c r="M925" s="11">
        <f t="shared" si="85"/>
        <v>40374.208333333336</v>
      </c>
      <c r="N925" t="b">
        <v>0</v>
      </c>
      <c r="O925" t="b">
        <v>0</v>
      </c>
      <c r="P925" t="s">
        <v>33</v>
      </c>
      <c r="Q925" s="5">
        <f t="shared" si="86"/>
        <v>2.3788235294117648</v>
      </c>
      <c r="R925" s="7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hidden="1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s="11">
        <f t="shared" si="84"/>
        <v>43769.208333333328</v>
      </c>
      <c r="M926" s="11">
        <f t="shared" si="85"/>
        <v>43780.25</v>
      </c>
      <c r="N926" t="b">
        <v>0</v>
      </c>
      <c r="O926" t="b">
        <v>0</v>
      </c>
      <c r="P926" t="s">
        <v>33</v>
      </c>
      <c r="Q926" s="5">
        <f t="shared" si="86"/>
        <v>4.8805076142131982</v>
      </c>
      <c r="R926" s="7">
        <f t="shared" si="87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5" hidden="1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s="11">
        <f t="shared" si="84"/>
        <v>43000.208333333328</v>
      </c>
      <c r="M927" s="11">
        <f t="shared" si="85"/>
        <v>43012.208333333328</v>
      </c>
      <c r="N927" t="b">
        <v>0</v>
      </c>
      <c r="O927" t="b">
        <v>0</v>
      </c>
      <c r="P927" t="s">
        <v>33</v>
      </c>
      <c r="Q927" s="5">
        <f t="shared" si="86"/>
        <v>2.2406666666666668</v>
      </c>
      <c r="R927" s="7">
        <f t="shared" si="87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s="11">
        <f t="shared" si="84"/>
        <v>42502.208333333328</v>
      </c>
      <c r="M928" s="11">
        <f t="shared" si="85"/>
        <v>42506.208333333328</v>
      </c>
      <c r="N928" t="b">
        <v>0</v>
      </c>
      <c r="O928" t="b">
        <v>0</v>
      </c>
      <c r="P928" t="s">
        <v>17</v>
      </c>
      <c r="Q928" s="5">
        <f t="shared" si="86"/>
        <v>0.18126436781609195</v>
      </c>
      <c r="R928" s="7">
        <f t="shared" si="87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s="11">
        <f t="shared" si="84"/>
        <v>41102.208333333336</v>
      </c>
      <c r="M929" s="11">
        <f t="shared" si="85"/>
        <v>41131.208333333336</v>
      </c>
      <c r="N929" t="b">
        <v>0</v>
      </c>
      <c r="O929" t="b">
        <v>0</v>
      </c>
      <c r="P929" t="s">
        <v>33</v>
      </c>
      <c r="Q929" s="5">
        <f t="shared" si="86"/>
        <v>0.45847222222222223</v>
      </c>
      <c r="R929" s="7">
        <f t="shared" si="87"/>
        <v>89.21621621621621</v>
      </c>
      <c r="S929" t="str">
        <f t="shared" si="88"/>
        <v>theater</v>
      </c>
      <c r="T929" t="str">
        <f t="shared" si="89"/>
        <v>plays</v>
      </c>
    </row>
    <row r="930" spans="1:20" hidden="1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s="11">
        <f t="shared" si="84"/>
        <v>41637.25</v>
      </c>
      <c r="M930" s="11">
        <f t="shared" si="85"/>
        <v>41646.25</v>
      </c>
      <c r="N930" t="b">
        <v>0</v>
      </c>
      <c r="O930" t="b">
        <v>0</v>
      </c>
      <c r="P930" t="s">
        <v>28</v>
      </c>
      <c r="Q930" s="5">
        <f t="shared" si="86"/>
        <v>1.1731541218637993</v>
      </c>
      <c r="R930" s="7">
        <f t="shared" si="87"/>
        <v>51.995234312946785</v>
      </c>
      <c r="S930" t="str">
        <f t="shared" si="88"/>
        <v>technology</v>
      </c>
      <c r="T930" t="str">
        <f t="shared" si="89"/>
        <v>web</v>
      </c>
    </row>
    <row r="931" spans="1:20" hidden="1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s="11">
        <f t="shared" si="84"/>
        <v>42858.208333333328</v>
      </c>
      <c r="M931" s="11">
        <f t="shared" si="85"/>
        <v>42872.208333333328</v>
      </c>
      <c r="N931" t="b">
        <v>0</v>
      </c>
      <c r="O931" t="b">
        <v>0</v>
      </c>
      <c r="P931" t="s">
        <v>33</v>
      </c>
      <c r="Q931" s="5">
        <f t="shared" si="86"/>
        <v>2.173090909090909</v>
      </c>
      <c r="R931" s="7">
        <f t="shared" si="87"/>
        <v>64.956521739130437</v>
      </c>
      <c r="S931" t="str">
        <f t="shared" si="88"/>
        <v>theater</v>
      </c>
      <c r="T931" t="str">
        <f t="shared" si="89"/>
        <v>plays</v>
      </c>
    </row>
    <row r="932" spans="1:20" hidden="1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s="11">
        <f t="shared" si="84"/>
        <v>42060.25</v>
      </c>
      <c r="M932" s="11">
        <f t="shared" si="85"/>
        <v>42067.25</v>
      </c>
      <c r="N932" t="b">
        <v>0</v>
      </c>
      <c r="O932" t="b">
        <v>1</v>
      </c>
      <c r="P932" t="s">
        <v>33</v>
      </c>
      <c r="Q932" s="5">
        <f t="shared" si="86"/>
        <v>1.1228571428571428</v>
      </c>
      <c r="R932" s="7">
        <f t="shared" si="87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s="11">
        <f t="shared" si="84"/>
        <v>41818.208333333336</v>
      </c>
      <c r="M933" s="11">
        <f t="shared" si="85"/>
        <v>41820.208333333336</v>
      </c>
      <c r="N933" t="b">
        <v>0</v>
      </c>
      <c r="O933" t="b">
        <v>1</v>
      </c>
      <c r="P933" t="s">
        <v>33</v>
      </c>
      <c r="Q933" s="5">
        <f t="shared" si="86"/>
        <v>0.72518987341772156</v>
      </c>
      <c r="R933" s="7">
        <f t="shared" si="87"/>
        <v>51.151785714285715</v>
      </c>
      <c r="S933" t="str">
        <f t="shared" si="88"/>
        <v>theater</v>
      </c>
      <c r="T933" t="str">
        <f t="shared" si="89"/>
        <v>plays</v>
      </c>
    </row>
    <row r="934" spans="1:20" hidden="1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s="11">
        <f t="shared" si="84"/>
        <v>41709.208333333336</v>
      </c>
      <c r="M934" s="11">
        <f t="shared" si="85"/>
        <v>41712.208333333336</v>
      </c>
      <c r="N934" t="b">
        <v>0</v>
      </c>
      <c r="O934" t="b">
        <v>0</v>
      </c>
      <c r="P934" t="s">
        <v>23</v>
      </c>
      <c r="Q934" s="5">
        <f t="shared" si="86"/>
        <v>2.1230434782608696</v>
      </c>
      <c r="R934" s="7">
        <f t="shared" si="87"/>
        <v>33.909722222222221</v>
      </c>
      <c r="S934" t="str">
        <f t="shared" si="88"/>
        <v>music</v>
      </c>
      <c r="T934" t="str">
        <f t="shared" si="89"/>
        <v>rock</v>
      </c>
    </row>
    <row r="935" spans="1:20" hidden="1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s="11">
        <f t="shared" si="84"/>
        <v>41372.208333333336</v>
      </c>
      <c r="M935" s="11">
        <f t="shared" si="85"/>
        <v>41385.208333333336</v>
      </c>
      <c r="N935" t="b">
        <v>0</v>
      </c>
      <c r="O935" t="b">
        <v>0</v>
      </c>
      <c r="P935" t="s">
        <v>33</v>
      </c>
      <c r="Q935" s="5">
        <f t="shared" si="86"/>
        <v>2.3974657534246577</v>
      </c>
      <c r="R935" s="7">
        <f t="shared" si="87"/>
        <v>92.016298633017882</v>
      </c>
      <c r="S935" t="str">
        <f t="shared" si="88"/>
        <v>theater</v>
      </c>
      <c r="T935" t="str">
        <f t="shared" si="89"/>
        <v>plays</v>
      </c>
    </row>
    <row r="936" spans="1:20" hidden="1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s="11">
        <f t="shared" si="84"/>
        <v>42422.25</v>
      </c>
      <c r="M936" s="11">
        <f t="shared" si="85"/>
        <v>42428.25</v>
      </c>
      <c r="N936" t="b">
        <v>0</v>
      </c>
      <c r="O936" t="b">
        <v>0</v>
      </c>
      <c r="P936" t="s">
        <v>33</v>
      </c>
      <c r="Q936" s="5">
        <f t="shared" si="86"/>
        <v>1.8193548387096774</v>
      </c>
      <c r="R936" s="7">
        <f t="shared" si="87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5" hidden="1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s="11">
        <f t="shared" si="84"/>
        <v>42209.208333333328</v>
      </c>
      <c r="M937" s="11">
        <f t="shared" si="85"/>
        <v>42216.208333333328</v>
      </c>
      <c r="N937" t="b">
        <v>0</v>
      </c>
      <c r="O937" t="b">
        <v>0</v>
      </c>
      <c r="P937" t="s">
        <v>33</v>
      </c>
      <c r="Q937" s="5">
        <f t="shared" si="86"/>
        <v>1.6413114754098361</v>
      </c>
      <c r="R937" s="7">
        <f t="shared" si="87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s="11">
        <f t="shared" si="84"/>
        <v>43668.208333333328</v>
      </c>
      <c r="M938" s="11">
        <f t="shared" si="85"/>
        <v>43671.208333333328</v>
      </c>
      <c r="N938" t="b">
        <v>1</v>
      </c>
      <c r="O938" t="b">
        <v>0</v>
      </c>
      <c r="P938" t="s">
        <v>33</v>
      </c>
      <c r="Q938" s="5">
        <f t="shared" si="86"/>
        <v>1.6375968992248063E-2</v>
      </c>
      <c r="R938" s="7">
        <f t="shared" si="87"/>
        <v>80.476190476190482</v>
      </c>
      <c r="S938" t="str">
        <f t="shared" si="88"/>
        <v>theater</v>
      </c>
      <c r="T938" t="str">
        <f t="shared" si="89"/>
        <v>plays</v>
      </c>
    </row>
    <row r="939" spans="1:20" hidden="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s="11">
        <f t="shared" si="84"/>
        <v>42334.25</v>
      </c>
      <c r="M939" s="11">
        <f t="shared" si="85"/>
        <v>42343.25</v>
      </c>
      <c r="N939" t="b">
        <v>0</v>
      </c>
      <c r="O939" t="b">
        <v>0</v>
      </c>
      <c r="P939" t="s">
        <v>42</v>
      </c>
      <c r="Q939" s="5">
        <f t="shared" si="86"/>
        <v>0.49643859649122807</v>
      </c>
      <c r="R939" s="7">
        <f t="shared" si="87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s="11">
        <f t="shared" si="84"/>
        <v>43263.208333333328</v>
      </c>
      <c r="M940" s="11">
        <f t="shared" si="85"/>
        <v>43299.208333333328</v>
      </c>
      <c r="N940" t="b">
        <v>0</v>
      </c>
      <c r="O940" t="b">
        <v>1</v>
      </c>
      <c r="P940" t="s">
        <v>119</v>
      </c>
      <c r="Q940" s="5">
        <f t="shared" si="86"/>
        <v>1.0970652173913042</v>
      </c>
      <c r="R940" s="7">
        <f t="shared" si="87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s="11">
        <f t="shared" si="84"/>
        <v>40670.208333333336</v>
      </c>
      <c r="M941" s="11">
        <f t="shared" si="85"/>
        <v>40687.208333333336</v>
      </c>
      <c r="N941" t="b">
        <v>0</v>
      </c>
      <c r="O941" t="b">
        <v>1</v>
      </c>
      <c r="P941" t="s">
        <v>89</v>
      </c>
      <c r="Q941" s="5">
        <f t="shared" si="86"/>
        <v>0.49217948717948717</v>
      </c>
      <c r="R941" s="7">
        <f t="shared" si="87"/>
        <v>57.298507462686565</v>
      </c>
      <c r="S941" t="str">
        <f t="shared" si="88"/>
        <v>games</v>
      </c>
      <c r="T941" t="str">
        <f t="shared" si="89"/>
        <v>video games</v>
      </c>
    </row>
    <row r="942" spans="1:20" hidden="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84"/>
        <v>41244.25</v>
      </c>
      <c r="M942" s="11">
        <f t="shared" si="85"/>
        <v>41266.25</v>
      </c>
      <c r="N942" t="b">
        <v>0</v>
      </c>
      <c r="O942" t="b">
        <v>0</v>
      </c>
      <c r="P942" t="s">
        <v>28</v>
      </c>
      <c r="Q942" s="5">
        <f t="shared" si="86"/>
        <v>0.62232323232323228</v>
      </c>
      <c r="R942" s="7">
        <f t="shared" si="87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s="11">
        <f t="shared" si="84"/>
        <v>40552.25</v>
      </c>
      <c r="M943" s="11">
        <f t="shared" si="85"/>
        <v>40587.25</v>
      </c>
      <c r="N943" t="b">
        <v>1</v>
      </c>
      <c r="O943" t="b">
        <v>0</v>
      </c>
      <c r="P943" t="s">
        <v>33</v>
      </c>
      <c r="Q943" s="5">
        <f t="shared" si="86"/>
        <v>0.1305813953488372</v>
      </c>
      <c r="R943" s="7">
        <f t="shared" si="87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s="11">
        <f t="shared" si="84"/>
        <v>40568.25</v>
      </c>
      <c r="M944" s="11">
        <f t="shared" si="85"/>
        <v>40571.25</v>
      </c>
      <c r="N944" t="b">
        <v>0</v>
      </c>
      <c r="O944" t="b">
        <v>0</v>
      </c>
      <c r="P944" t="s">
        <v>33</v>
      </c>
      <c r="Q944" s="5">
        <f t="shared" si="86"/>
        <v>0.64635416666666667</v>
      </c>
      <c r="R944" s="7">
        <f t="shared" si="87"/>
        <v>92.611940298507463</v>
      </c>
      <c r="S944" t="str">
        <f t="shared" si="88"/>
        <v>theater</v>
      </c>
      <c r="T944" t="str">
        <f t="shared" si="89"/>
        <v>plays</v>
      </c>
    </row>
    <row r="945" spans="1:20" hidden="1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s="11">
        <f t="shared" si="84"/>
        <v>41906.208333333336</v>
      </c>
      <c r="M945" s="11">
        <f t="shared" si="85"/>
        <v>41941.208333333336</v>
      </c>
      <c r="N945" t="b">
        <v>0</v>
      </c>
      <c r="O945" t="b">
        <v>0</v>
      </c>
      <c r="P945" t="s">
        <v>17</v>
      </c>
      <c r="Q945" s="5">
        <f t="shared" si="86"/>
        <v>1.5958666666666668</v>
      </c>
      <c r="R945" s="7">
        <f t="shared" si="87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s="11">
        <f t="shared" si="84"/>
        <v>42776.25</v>
      </c>
      <c r="M946" s="11">
        <f t="shared" si="85"/>
        <v>42795.25</v>
      </c>
      <c r="N946" t="b">
        <v>0</v>
      </c>
      <c r="O946" t="b">
        <v>0</v>
      </c>
      <c r="P946" t="s">
        <v>122</v>
      </c>
      <c r="Q946" s="5">
        <f t="shared" si="86"/>
        <v>0.81420000000000003</v>
      </c>
      <c r="R946" s="7">
        <f t="shared" si="87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s="11">
        <f t="shared" si="84"/>
        <v>41004.208333333336</v>
      </c>
      <c r="M947" s="11">
        <f t="shared" si="85"/>
        <v>41019.208333333336</v>
      </c>
      <c r="N947" t="b">
        <v>1</v>
      </c>
      <c r="O947" t="b">
        <v>0</v>
      </c>
      <c r="P947" t="s">
        <v>122</v>
      </c>
      <c r="Q947" s="5">
        <f t="shared" si="86"/>
        <v>0.32444767441860467</v>
      </c>
      <c r="R947" s="7">
        <f t="shared" si="87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s="11">
        <f t="shared" si="84"/>
        <v>40710.208333333336</v>
      </c>
      <c r="M948" s="11">
        <f t="shared" si="85"/>
        <v>40712.208333333336</v>
      </c>
      <c r="N948" t="b">
        <v>0</v>
      </c>
      <c r="O948" t="b">
        <v>0</v>
      </c>
      <c r="P948" t="s">
        <v>33</v>
      </c>
      <c r="Q948" s="5">
        <f t="shared" si="86"/>
        <v>9.9141184124918666E-2</v>
      </c>
      <c r="R948" s="7">
        <f t="shared" si="87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s="11">
        <f t="shared" si="84"/>
        <v>41908.208333333336</v>
      </c>
      <c r="M949" s="11">
        <f t="shared" si="85"/>
        <v>41915.208333333336</v>
      </c>
      <c r="N949" t="b">
        <v>0</v>
      </c>
      <c r="O949" t="b">
        <v>0</v>
      </c>
      <c r="P949" t="s">
        <v>33</v>
      </c>
      <c r="Q949" s="5">
        <f t="shared" si="86"/>
        <v>0.26694444444444443</v>
      </c>
      <c r="R949" s="7">
        <f t="shared" si="87"/>
        <v>73.92307692307692</v>
      </c>
      <c r="S949" t="str">
        <f t="shared" si="88"/>
        <v>theater</v>
      </c>
      <c r="T949" t="str">
        <f t="shared" si="89"/>
        <v>plays</v>
      </c>
    </row>
    <row r="950" spans="1:20" hidden="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s="11">
        <f t="shared" si="84"/>
        <v>41985.25</v>
      </c>
      <c r="M950" s="11">
        <f t="shared" si="85"/>
        <v>41995.25</v>
      </c>
      <c r="N950" t="b">
        <v>1</v>
      </c>
      <c r="O950" t="b">
        <v>1</v>
      </c>
      <c r="P950" t="s">
        <v>42</v>
      </c>
      <c r="Q950" s="5">
        <f t="shared" si="86"/>
        <v>0.62957446808510642</v>
      </c>
      <c r="R950" s="7">
        <f t="shared" si="87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5" hidden="1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s="11">
        <f t="shared" si="84"/>
        <v>42112.208333333328</v>
      </c>
      <c r="M951" s="11">
        <f t="shared" si="85"/>
        <v>42131.208333333328</v>
      </c>
      <c r="N951" t="b">
        <v>0</v>
      </c>
      <c r="O951" t="b">
        <v>0</v>
      </c>
      <c r="P951" t="s">
        <v>28</v>
      </c>
      <c r="Q951" s="5">
        <f t="shared" si="86"/>
        <v>1.6135593220338984</v>
      </c>
      <c r="R951" s="7">
        <f t="shared" si="87"/>
        <v>46.896551724137929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s="11">
        <f t="shared" si="84"/>
        <v>43571.208333333328</v>
      </c>
      <c r="M952" s="11">
        <f t="shared" si="85"/>
        <v>43576.208333333328</v>
      </c>
      <c r="N952" t="b">
        <v>0</v>
      </c>
      <c r="O952" t="b">
        <v>1</v>
      </c>
      <c r="P952" t="s">
        <v>33</v>
      </c>
      <c r="Q952" s="5">
        <f t="shared" si="86"/>
        <v>0.05</v>
      </c>
      <c r="R952" s="7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hidden="1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s="11">
        <f t="shared" si="84"/>
        <v>42730.25</v>
      </c>
      <c r="M953" s="11">
        <f t="shared" si="85"/>
        <v>42731.25</v>
      </c>
      <c r="N953" t="b">
        <v>0</v>
      </c>
      <c r="O953" t="b">
        <v>1</v>
      </c>
      <c r="P953" t="s">
        <v>23</v>
      </c>
      <c r="Q953" s="5">
        <f t="shared" si="86"/>
        <v>10.969379310344827</v>
      </c>
      <c r="R953" s="7">
        <f t="shared" si="87"/>
        <v>102.02437459910199</v>
      </c>
      <c r="S953" t="str">
        <f t="shared" si="88"/>
        <v>music</v>
      </c>
      <c r="T953" t="str">
        <f t="shared" si="89"/>
        <v>rock</v>
      </c>
    </row>
    <row r="954" spans="1:20" hidden="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s="11">
        <f t="shared" si="84"/>
        <v>42591.208333333328</v>
      </c>
      <c r="M954" s="11">
        <f t="shared" si="85"/>
        <v>42605.208333333328</v>
      </c>
      <c r="N954" t="b">
        <v>0</v>
      </c>
      <c r="O954" t="b">
        <v>0</v>
      </c>
      <c r="P954" t="s">
        <v>42</v>
      </c>
      <c r="Q954" s="5">
        <f t="shared" si="86"/>
        <v>0.70094158075601376</v>
      </c>
      <c r="R954" s="7">
        <f t="shared" si="87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s="11">
        <f t="shared" si="84"/>
        <v>42358.25</v>
      </c>
      <c r="M955" s="11">
        <f t="shared" si="85"/>
        <v>42394.25</v>
      </c>
      <c r="N955" t="b">
        <v>0</v>
      </c>
      <c r="O955" t="b">
        <v>1</v>
      </c>
      <c r="P955" t="s">
        <v>474</v>
      </c>
      <c r="Q955" s="5">
        <f t="shared" si="86"/>
        <v>0.6</v>
      </c>
      <c r="R955" s="7">
        <f t="shared" si="87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s="11">
        <f t="shared" si="84"/>
        <v>41174.208333333336</v>
      </c>
      <c r="M956" s="11">
        <f t="shared" si="85"/>
        <v>41198.208333333336</v>
      </c>
      <c r="N956" t="b">
        <v>0</v>
      </c>
      <c r="O956" t="b">
        <v>0</v>
      </c>
      <c r="P956" t="s">
        <v>28</v>
      </c>
      <c r="Q956" s="5">
        <f t="shared" si="86"/>
        <v>3.6709859154929578</v>
      </c>
      <c r="R956" s="7">
        <f t="shared" si="87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5" hidden="1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s="11">
        <f t="shared" si="84"/>
        <v>41238.25</v>
      </c>
      <c r="M957" s="11">
        <f t="shared" si="85"/>
        <v>41240.25</v>
      </c>
      <c r="N957" t="b">
        <v>0</v>
      </c>
      <c r="O957" t="b">
        <v>0</v>
      </c>
      <c r="P957" t="s">
        <v>33</v>
      </c>
      <c r="Q957" s="5">
        <f t="shared" si="86"/>
        <v>11.09</v>
      </c>
      <c r="R957" s="7">
        <f t="shared" si="87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s="11">
        <f t="shared" si="84"/>
        <v>42360.25</v>
      </c>
      <c r="M958" s="11">
        <f t="shared" si="85"/>
        <v>42364.25</v>
      </c>
      <c r="N958" t="b">
        <v>0</v>
      </c>
      <c r="O958" t="b">
        <v>0</v>
      </c>
      <c r="P958" t="s">
        <v>474</v>
      </c>
      <c r="Q958" s="5">
        <f t="shared" si="86"/>
        <v>0.19028784648187633</v>
      </c>
      <c r="R958" s="7">
        <f t="shared" si="87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s="11">
        <f t="shared" si="84"/>
        <v>40955.25</v>
      </c>
      <c r="M959" s="11">
        <f t="shared" si="85"/>
        <v>40958.25</v>
      </c>
      <c r="N959" t="b">
        <v>0</v>
      </c>
      <c r="O959" t="b">
        <v>0</v>
      </c>
      <c r="P959" t="s">
        <v>33</v>
      </c>
      <c r="Q959" s="5">
        <f t="shared" si="86"/>
        <v>1.2687755102040816</v>
      </c>
      <c r="R959" s="7">
        <f t="shared" si="87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5" hidden="1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s="11">
        <f t="shared" si="84"/>
        <v>40350.208333333336</v>
      </c>
      <c r="M960" s="11">
        <f t="shared" si="85"/>
        <v>40372.208333333336</v>
      </c>
      <c r="N960" t="b">
        <v>0</v>
      </c>
      <c r="O960" t="b">
        <v>0</v>
      </c>
      <c r="P960" t="s">
        <v>71</v>
      </c>
      <c r="Q960" s="5">
        <f t="shared" si="86"/>
        <v>7.3463636363636367</v>
      </c>
      <c r="R960" s="7">
        <f t="shared" si="87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s="11">
        <f t="shared" si="84"/>
        <v>40357.208333333336</v>
      </c>
      <c r="M961" s="11">
        <f t="shared" si="85"/>
        <v>40385.208333333336</v>
      </c>
      <c r="N961" t="b">
        <v>0</v>
      </c>
      <c r="O961" t="b">
        <v>0</v>
      </c>
      <c r="P961" t="s">
        <v>206</v>
      </c>
      <c r="Q961" s="5">
        <f t="shared" si="86"/>
        <v>4.5731034482758622E-2</v>
      </c>
      <c r="R961" s="7">
        <f t="shared" si="87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s="11">
        <f t="shared" si="84"/>
        <v>42408.25</v>
      </c>
      <c r="M962" s="11">
        <f t="shared" si="85"/>
        <v>42445.208333333328</v>
      </c>
      <c r="N962" t="b">
        <v>0</v>
      </c>
      <c r="O962" t="b">
        <v>0</v>
      </c>
      <c r="P962" t="s">
        <v>28</v>
      </c>
      <c r="Q962" s="5">
        <f t="shared" si="86"/>
        <v>0.85054545454545449</v>
      </c>
      <c r="R962" s="7">
        <f t="shared" si="87"/>
        <v>85.054545454545448</v>
      </c>
      <c r="S962" t="str">
        <f t="shared" si="88"/>
        <v>technology</v>
      </c>
      <c r="T962" t="str">
        <f t="shared" si="89"/>
        <v>web</v>
      </c>
    </row>
    <row r="963" spans="1:20" hidden="1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s="11">
        <f t="shared" ref="L963:L1001" si="90">(((J963/60)/60)/24)+DATE(1970,1,1)</f>
        <v>40591.25</v>
      </c>
      <c r="M963" s="11">
        <f t="shared" ref="M963:M1001" si="91">(((K963/60)/60)/24)+DATE(1970,1,1)</f>
        <v>40595.25</v>
      </c>
      <c r="N963" t="b">
        <v>0</v>
      </c>
      <c r="O963" t="b">
        <v>0</v>
      </c>
      <c r="P963" t="s">
        <v>206</v>
      </c>
      <c r="Q963" s="5">
        <f t="shared" ref="Q963:Q1001" si="92">E963/D963</f>
        <v>1.1929824561403508</v>
      </c>
      <c r="R963" s="7">
        <f t="shared" ref="R963:R1001" si="93">E963/G963</f>
        <v>43.87096774193548</v>
      </c>
      <c r="S963" t="str">
        <f t="shared" ref="S963:S1001" si="94">LEFT(P963, SEARCH("/",P963,1)-1)</f>
        <v>publishing</v>
      </c>
      <c r="T963" t="str">
        <f t="shared" ref="T963:U1001" si="95">RIGHT(P963, LEN(P963) -FIND("/",P963))</f>
        <v>translations</v>
      </c>
    </row>
    <row r="964" spans="1:20" hidden="1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s="11">
        <f t="shared" si="90"/>
        <v>41592.25</v>
      </c>
      <c r="M964" s="11">
        <f t="shared" si="91"/>
        <v>41613.25</v>
      </c>
      <c r="N964" t="b">
        <v>0</v>
      </c>
      <c r="O964" t="b">
        <v>0</v>
      </c>
      <c r="P964" t="s">
        <v>17</v>
      </c>
      <c r="Q964" s="5">
        <f t="shared" si="92"/>
        <v>2.9602777777777778</v>
      </c>
      <c r="R964" s="7">
        <f t="shared" si="93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s="11">
        <f t="shared" si="90"/>
        <v>40607.25</v>
      </c>
      <c r="M965" s="11">
        <f t="shared" si="91"/>
        <v>40613.25</v>
      </c>
      <c r="N965" t="b">
        <v>0</v>
      </c>
      <c r="O965" t="b">
        <v>1</v>
      </c>
      <c r="P965" t="s">
        <v>122</v>
      </c>
      <c r="Q965" s="5">
        <f t="shared" si="92"/>
        <v>0.84694915254237291</v>
      </c>
      <c r="R965" s="7">
        <f t="shared" si="93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s="11">
        <f t="shared" si="90"/>
        <v>42135.208333333328</v>
      </c>
      <c r="M966" s="11">
        <f t="shared" si="91"/>
        <v>42140.208333333328</v>
      </c>
      <c r="N966" t="b">
        <v>0</v>
      </c>
      <c r="O966" t="b">
        <v>0</v>
      </c>
      <c r="P966" t="s">
        <v>33</v>
      </c>
      <c r="Q966" s="5">
        <f t="shared" si="92"/>
        <v>3.5578378378378379</v>
      </c>
      <c r="R966" s="7">
        <f t="shared" si="93"/>
        <v>84.92903225806451</v>
      </c>
      <c r="S966" t="str">
        <f t="shared" si="94"/>
        <v>theater</v>
      </c>
      <c r="T966" t="str">
        <f t="shared" si="95"/>
        <v>plays</v>
      </c>
    </row>
    <row r="967" spans="1:20" hidden="1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s="11">
        <f t="shared" si="90"/>
        <v>40203.25</v>
      </c>
      <c r="M967" s="11">
        <f t="shared" si="91"/>
        <v>40243.25</v>
      </c>
      <c r="N967" t="b">
        <v>0</v>
      </c>
      <c r="O967" t="b">
        <v>0</v>
      </c>
      <c r="P967" t="s">
        <v>23</v>
      </c>
      <c r="Q967" s="5">
        <f t="shared" si="92"/>
        <v>3.8640909090909092</v>
      </c>
      <c r="R967" s="7">
        <f t="shared" si="93"/>
        <v>41.067632850241544</v>
      </c>
      <c r="S967" t="str">
        <f t="shared" si="94"/>
        <v>music</v>
      </c>
      <c r="T967" t="str">
        <f t="shared" si="95"/>
        <v>rock</v>
      </c>
    </row>
    <row r="968" spans="1:20" hidden="1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s="11">
        <f t="shared" si="90"/>
        <v>42901.208333333328</v>
      </c>
      <c r="M968" s="11">
        <f t="shared" si="91"/>
        <v>42903.208333333328</v>
      </c>
      <c r="N968" t="b">
        <v>0</v>
      </c>
      <c r="O968" t="b">
        <v>0</v>
      </c>
      <c r="P968" t="s">
        <v>33</v>
      </c>
      <c r="Q968" s="5">
        <f t="shared" si="92"/>
        <v>7.9223529411764702</v>
      </c>
      <c r="R968" s="7">
        <f t="shared" si="93"/>
        <v>54.971428571428568</v>
      </c>
      <c r="S968" t="str">
        <f t="shared" si="94"/>
        <v>theater</v>
      </c>
      <c r="T968" t="str">
        <f t="shared" si="95"/>
        <v>plays</v>
      </c>
    </row>
    <row r="969" spans="1:20" hidden="1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s="11">
        <f t="shared" si="90"/>
        <v>41005.208333333336</v>
      </c>
      <c r="M969" s="11">
        <f t="shared" si="91"/>
        <v>41042.208333333336</v>
      </c>
      <c r="N969" t="b">
        <v>0</v>
      </c>
      <c r="O969" t="b">
        <v>0</v>
      </c>
      <c r="P969" t="s">
        <v>319</v>
      </c>
      <c r="Q969" s="5">
        <f t="shared" si="92"/>
        <v>1.3703393665158372</v>
      </c>
      <c r="R969" s="7">
        <f t="shared" si="93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5" hidden="1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s="11">
        <f t="shared" si="90"/>
        <v>40544.25</v>
      </c>
      <c r="M970" s="11">
        <f t="shared" si="91"/>
        <v>40559.25</v>
      </c>
      <c r="N970" t="b">
        <v>0</v>
      </c>
      <c r="O970" t="b">
        <v>0</v>
      </c>
      <c r="P970" t="s">
        <v>17</v>
      </c>
      <c r="Q970" s="5">
        <f t="shared" si="92"/>
        <v>3.3820833333333336</v>
      </c>
      <c r="R970" s="7">
        <f t="shared" si="93"/>
        <v>71.201754385964918</v>
      </c>
      <c r="S970" t="str">
        <f t="shared" si="94"/>
        <v>food</v>
      </c>
      <c r="T970" t="str">
        <f t="shared" si="95"/>
        <v>food trucks</v>
      </c>
    </row>
    <row r="971" spans="1:20" hidden="1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s="11">
        <f t="shared" si="90"/>
        <v>43821.25</v>
      </c>
      <c r="M971" s="11">
        <f t="shared" si="91"/>
        <v>43828.25</v>
      </c>
      <c r="N971" t="b">
        <v>0</v>
      </c>
      <c r="O971" t="b">
        <v>0</v>
      </c>
      <c r="P971" t="s">
        <v>33</v>
      </c>
      <c r="Q971" s="5">
        <f t="shared" si="92"/>
        <v>1.0822784810126582</v>
      </c>
      <c r="R971" s="7">
        <f t="shared" si="93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s="11">
        <f t="shared" si="90"/>
        <v>40672.208333333336</v>
      </c>
      <c r="M972" s="11">
        <f t="shared" si="91"/>
        <v>40673.208333333336</v>
      </c>
      <c r="N972" t="b">
        <v>0</v>
      </c>
      <c r="O972" t="b">
        <v>0</v>
      </c>
      <c r="P972" t="s">
        <v>33</v>
      </c>
      <c r="Q972" s="5">
        <f t="shared" si="92"/>
        <v>0.60757639620653314</v>
      </c>
      <c r="R972" s="7">
        <f t="shared" si="93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s="11">
        <f t="shared" si="90"/>
        <v>41555.208333333336</v>
      </c>
      <c r="M973" s="11">
        <f t="shared" si="91"/>
        <v>41561.208333333336</v>
      </c>
      <c r="N973" t="b">
        <v>0</v>
      </c>
      <c r="O973" t="b">
        <v>0</v>
      </c>
      <c r="P973" t="s">
        <v>269</v>
      </c>
      <c r="Q973" s="5">
        <f t="shared" si="92"/>
        <v>0.27725490196078434</v>
      </c>
      <c r="R973" s="7">
        <f t="shared" si="93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idden="1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s="11">
        <f t="shared" si="90"/>
        <v>41792.208333333336</v>
      </c>
      <c r="M974" s="11">
        <f t="shared" si="91"/>
        <v>41801.208333333336</v>
      </c>
      <c r="N974" t="b">
        <v>0</v>
      </c>
      <c r="O974" t="b">
        <v>1</v>
      </c>
      <c r="P974" t="s">
        <v>28</v>
      </c>
      <c r="Q974" s="5">
        <f t="shared" si="92"/>
        <v>2.283934426229508</v>
      </c>
      <c r="R974" s="7">
        <f t="shared" si="93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s="11">
        <f t="shared" si="90"/>
        <v>40522.25</v>
      </c>
      <c r="M975" s="11">
        <f t="shared" si="91"/>
        <v>40524.25</v>
      </c>
      <c r="N975" t="b">
        <v>0</v>
      </c>
      <c r="O975" t="b">
        <v>1</v>
      </c>
      <c r="P975" t="s">
        <v>33</v>
      </c>
      <c r="Q975" s="5">
        <f t="shared" si="92"/>
        <v>0.21615194054500414</v>
      </c>
      <c r="R975" s="7">
        <f t="shared" si="93"/>
        <v>103.87301587301587</v>
      </c>
      <c r="S975" t="str">
        <f t="shared" si="94"/>
        <v>theater</v>
      </c>
      <c r="T975" t="str">
        <f t="shared" si="95"/>
        <v>plays</v>
      </c>
    </row>
    <row r="976" spans="1:20" hidden="1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s="11">
        <f t="shared" si="90"/>
        <v>41412.208333333336</v>
      </c>
      <c r="M976" s="11">
        <f t="shared" si="91"/>
        <v>41413.208333333336</v>
      </c>
      <c r="N976" t="b">
        <v>0</v>
      </c>
      <c r="O976" t="b">
        <v>0</v>
      </c>
      <c r="P976" t="s">
        <v>60</v>
      </c>
      <c r="Q976" s="5">
        <f t="shared" si="92"/>
        <v>3.73875</v>
      </c>
      <c r="R976" s="7">
        <f t="shared" si="93"/>
        <v>93.46875</v>
      </c>
      <c r="S976" t="str">
        <f t="shared" si="94"/>
        <v>music</v>
      </c>
      <c r="T976" t="str">
        <f t="shared" si="95"/>
        <v>indie rock</v>
      </c>
    </row>
    <row r="977" spans="1:20" hidden="1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s="11">
        <f t="shared" si="90"/>
        <v>42337.25</v>
      </c>
      <c r="M977" s="11">
        <f t="shared" si="91"/>
        <v>42376.25</v>
      </c>
      <c r="N977" t="b">
        <v>0</v>
      </c>
      <c r="O977" t="b">
        <v>1</v>
      </c>
      <c r="P977" t="s">
        <v>33</v>
      </c>
      <c r="Q977" s="5">
        <f t="shared" si="92"/>
        <v>1.5492592592592593</v>
      </c>
      <c r="R977" s="7">
        <f t="shared" si="93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5" hidden="1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s="11">
        <f t="shared" si="90"/>
        <v>40571.25</v>
      </c>
      <c r="M978" s="11">
        <f t="shared" si="91"/>
        <v>40577.25</v>
      </c>
      <c r="N978" t="b">
        <v>0</v>
      </c>
      <c r="O978" t="b">
        <v>1</v>
      </c>
      <c r="P978" t="s">
        <v>33</v>
      </c>
      <c r="Q978" s="5">
        <f t="shared" si="92"/>
        <v>3.2214999999999998</v>
      </c>
      <c r="R978" s="7">
        <f t="shared" si="93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s="11">
        <f t="shared" si="90"/>
        <v>43138.25</v>
      </c>
      <c r="M979" s="11">
        <f t="shared" si="91"/>
        <v>43170.25</v>
      </c>
      <c r="N979" t="b">
        <v>0</v>
      </c>
      <c r="O979" t="b">
        <v>0</v>
      </c>
      <c r="P979" t="s">
        <v>17</v>
      </c>
      <c r="Q979" s="5">
        <f t="shared" si="92"/>
        <v>0.73957142857142855</v>
      </c>
      <c r="R979" s="7">
        <f t="shared" si="93"/>
        <v>77.268656716417908</v>
      </c>
      <c r="S979" t="str">
        <f t="shared" si="94"/>
        <v>food</v>
      </c>
      <c r="T979" t="str">
        <f t="shared" si="95"/>
        <v>food trucks</v>
      </c>
    </row>
    <row r="980" spans="1:20" hidden="1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s="11">
        <f t="shared" si="90"/>
        <v>42686.25</v>
      </c>
      <c r="M980" s="11">
        <f t="shared" si="91"/>
        <v>42708.25</v>
      </c>
      <c r="N980" t="b">
        <v>0</v>
      </c>
      <c r="O980" t="b">
        <v>0</v>
      </c>
      <c r="P980" t="s">
        <v>89</v>
      </c>
      <c r="Q980" s="5">
        <f t="shared" si="92"/>
        <v>8.641</v>
      </c>
      <c r="R980" s="7">
        <f t="shared" si="93"/>
        <v>93.923913043478265</v>
      </c>
      <c r="S980" t="str">
        <f t="shared" si="94"/>
        <v>games</v>
      </c>
      <c r="T980" t="str">
        <f t="shared" si="95"/>
        <v>video games</v>
      </c>
    </row>
    <row r="981" spans="1:20" hidden="1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s="11">
        <f t="shared" si="90"/>
        <v>42078.208333333328</v>
      </c>
      <c r="M981" s="11">
        <f t="shared" si="91"/>
        <v>42084.208333333328</v>
      </c>
      <c r="N981" t="b">
        <v>0</v>
      </c>
      <c r="O981" t="b">
        <v>0</v>
      </c>
      <c r="P981" t="s">
        <v>33</v>
      </c>
      <c r="Q981" s="5">
        <f t="shared" si="92"/>
        <v>1.432624584717608</v>
      </c>
      <c r="R981" s="7">
        <f t="shared" si="93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s="11">
        <f t="shared" si="90"/>
        <v>42307.208333333328</v>
      </c>
      <c r="M982" s="11">
        <f t="shared" si="91"/>
        <v>42312.25</v>
      </c>
      <c r="N982" t="b">
        <v>1</v>
      </c>
      <c r="O982" t="b">
        <v>0</v>
      </c>
      <c r="P982" t="s">
        <v>68</v>
      </c>
      <c r="Q982" s="5">
        <f t="shared" si="92"/>
        <v>0.40281762295081969</v>
      </c>
      <c r="R982" s="7">
        <f t="shared" si="93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hidden="1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s="11">
        <f t="shared" si="90"/>
        <v>43094.25</v>
      </c>
      <c r="M983" s="11">
        <f t="shared" si="91"/>
        <v>43127.25</v>
      </c>
      <c r="N983" t="b">
        <v>0</v>
      </c>
      <c r="O983" t="b">
        <v>0</v>
      </c>
      <c r="P983" t="s">
        <v>28</v>
      </c>
      <c r="Q983" s="5">
        <f t="shared" si="92"/>
        <v>1.7822388059701493</v>
      </c>
      <c r="R983" s="7">
        <f t="shared" si="93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s="11">
        <f t="shared" si="90"/>
        <v>40743.208333333336</v>
      </c>
      <c r="M984" s="11">
        <f t="shared" si="91"/>
        <v>40745.208333333336</v>
      </c>
      <c r="N984" t="b">
        <v>0</v>
      </c>
      <c r="O984" t="b">
        <v>1</v>
      </c>
      <c r="P984" t="s">
        <v>42</v>
      </c>
      <c r="Q984" s="5">
        <f t="shared" si="92"/>
        <v>0.84930555555555554</v>
      </c>
      <c r="R984" s="7">
        <f t="shared" si="93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s="11">
        <f t="shared" si="90"/>
        <v>43681.208333333328</v>
      </c>
      <c r="M985" s="11">
        <f t="shared" si="91"/>
        <v>43696.208333333328</v>
      </c>
      <c r="N985" t="b">
        <v>0</v>
      </c>
      <c r="O985" t="b">
        <v>0</v>
      </c>
      <c r="P985" t="s">
        <v>42</v>
      </c>
      <c r="Q985" s="5">
        <f t="shared" si="92"/>
        <v>1.4593648334624323</v>
      </c>
      <c r="R985" s="7">
        <f t="shared" si="93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5" hidden="1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s="11">
        <f t="shared" si="90"/>
        <v>43716.208333333328</v>
      </c>
      <c r="M986" s="11">
        <f t="shared" si="91"/>
        <v>43742.208333333328</v>
      </c>
      <c r="N986" t="b">
        <v>0</v>
      </c>
      <c r="O986" t="b">
        <v>0</v>
      </c>
      <c r="P986" t="s">
        <v>33</v>
      </c>
      <c r="Q986" s="5">
        <f t="shared" si="92"/>
        <v>1.5246153846153847</v>
      </c>
      <c r="R986" s="7">
        <f t="shared" si="93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s="11">
        <f t="shared" si="90"/>
        <v>41614.25</v>
      </c>
      <c r="M987" s="11">
        <f t="shared" si="91"/>
        <v>41640.25</v>
      </c>
      <c r="N987" t="b">
        <v>0</v>
      </c>
      <c r="O987" t="b">
        <v>1</v>
      </c>
      <c r="P987" t="s">
        <v>23</v>
      </c>
      <c r="Q987" s="5">
        <f t="shared" si="92"/>
        <v>0.67129542790152408</v>
      </c>
      <c r="R987" s="7">
        <f t="shared" si="93"/>
        <v>25.998410896708286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s="11">
        <f t="shared" si="90"/>
        <v>40638.208333333336</v>
      </c>
      <c r="M988" s="11">
        <f t="shared" si="91"/>
        <v>40652.208333333336</v>
      </c>
      <c r="N988" t="b">
        <v>0</v>
      </c>
      <c r="O988" t="b">
        <v>0</v>
      </c>
      <c r="P988" t="s">
        <v>23</v>
      </c>
      <c r="Q988" s="5">
        <f t="shared" si="92"/>
        <v>0.40307692307692305</v>
      </c>
      <c r="R988" s="7">
        <f t="shared" si="93"/>
        <v>34.173913043478258</v>
      </c>
      <c r="S988" t="str">
        <f t="shared" si="94"/>
        <v>music</v>
      </c>
      <c r="T988" t="str">
        <f t="shared" si="95"/>
        <v>rock</v>
      </c>
    </row>
    <row r="989" spans="1:20" hidden="1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s="11">
        <f t="shared" si="90"/>
        <v>42852.208333333328</v>
      </c>
      <c r="M989" s="11">
        <f t="shared" si="91"/>
        <v>42866.208333333328</v>
      </c>
      <c r="N989" t="b">
        <v>0</v>
      </c>
      <c r="O989" t="b">
        <v>0</v>
      </c>
      <c r="P989" t="s">
        <v>42</v>
      </c>
      <c r="Q989" s="5">
        <f t="shared" si="92"/>
        <v>2.1679032258064517</v>
      </c>
      <c r="R989" s="7">
        <f t="shared" si="93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s="11">
        <f t="shared" si="90"/>
        <v>42686.25</v>
      </c>
      <c r="M990" s="11">
        <f t="shared" si="91"/>
        <v>42707.25</v>
      </c>
      <c r="N990" t="b">
        <v>0</v>
      </c>
      <c r="O990" t="b">
        <v>0</v>
      </c>
      <c r="P990" t="s">
        <v>133</v>
      </c>
      <c r="Q990" s="5">
        <f t="shared" si="92"/>
        <v>0.52117021276595743</v>
      </c>
      <c r="R990" s="7">
        <f t="shared" si="93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s="11">
        <f t="shared" si="90"/>
        <v>43571.208333333328</v>
      </c>
      <c r="M991" s="11">
        <f t="shared" si="91"/>
        <v>43576.208333333328</v>
      </c>
      <c r="N991" t="b">
        <v>0</v>
      </c>
      <c r="O991" t="b">
        <v>0</v>
      </c>
      <c r="P991" t="s">
        <v>206</v>
      </c>
      <c r="Q991" s="5">
        <f t="shared" si="92"/>
        <v>4.9958333333333336</v>
      </c>
      <c r="R991" s="7">
        <f t="shared" si="93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s="11">
        <f t="shared" si="90"/>
        <v>42432.25</v>
      </c>
      <c r="M992" s="11">
        <f t="shared" si="91"/>
        <v>42454.208333333328</v>
      </c>
      <c r="N992" t="b">
        <v>0</v>
      </c>
      <c r="O992" t="b">
        <v>1</v>
      </c>
      <c r="P992" t="s">
        <v>53</v>
      </c>
      <c r="Q992" s="5">
        <f t="shared" si="92"/>
        <v>0.87679487179487181</v>
      </c>
      <c r="R992" s="7">
        <f t="shared" si="93"/>
        <v>106.859375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s="11">
        <f t="shared" si="90"/>
        <v>41907.208333333336</v>
      </c>
      <c r="M993" s="11">
        <f t="shared" si="91"/>
        <v>41911.208333333336</v>
      </c>
      <c r="N993" t="b">
        <v>0</v>
      </c>
      <c r="O993" t="b">
        <v>1</v>
      </c>
      <c r="P993" t="s">
        <v>23</v>
      </c>
      <c r="Q993" s="5">
        <f t="shared" si="92"/>
        <v>1.131734693877551</v>
      </c>
      <c r="R993" s="7">
        <f t="shared" si="93"/>
        <v>46.020746887966808</v>
      </c>
      <c r="S993" t="str">
        <f t="shared" si="94"/>
        <v>music</v>
      </c>
      <c r="T993" t="str">
        <f t="shared" si="95"/>
        <v>rock</v>
      </c>
    </row>
    <row r="994" spans="1:20" hidden="1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s="11">
        <f t="shared" si="90"/>
        <v>43227.208333333328</v>
      </c>
      <c r="M994" s="11">
        <f t="shared" si="91"/>
        <v>43241.208333333328</v>
      </c>
      <c r="N994" t="b">
        <v>0</v>
      </c>
      <c r="O994" t="b">
        <v>1</v>
      </c>
      <c r="P994" t="s">
        <v>53</v>
      </c>
      <c r="Q994" s="5">
        <f t="shared" si="92"/>
        <v>4.2654838709677421</v>
      </c>
      <c r="R994" s="7">
        <f t="shared" si="93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s="11">
        <f t="shared" si="90"/>
        <v>42362.25</v>
      </c>
      <c r="M995" s="11">
        <f t="shared" si="91"/>
        <v>42379.25</v>
      </c>
      <c r="N995" t="b">
        <v>0</v>
      </c>
      <c r="O995" t="b">
        <v>1</v>
      </c>
      <c r="P995" t="s">
        <v>122</v>
      </c>
      <c r="Q995" s="5">
        <f t="shared" si="92"/>
        <v>0.77632653061224488</v>
      </c>
      <c r="R995" s="7">
        <f t="shared" si="93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s="11">
        <f t="shared" si="90"/>
        <v>41929.208333333336</v>
      </c>
      <c r="M996" s="11">
        <f t="shared" si="91"/>
        <v>41935.208333333336</v>
      </c>
      <c r="N996" t="b">
        <v>0</v>
      </c>
      <c r="O996" t="b">
        <v>1</v>
      </c>
      <c r="P996" t="s">
        <v>206</v>
      </c>
      <c r="Q996" s="5">
        <f t="shared" si="92"/>
        <v>0.52496810772501767</v>
      </c>
      <c r="R996" s="7">
        <f t="shared" si="93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s="11">
        <f t="shared" si="90"/>
        <v>43408.208333333328</v>
      </c>
      <c r="M997" s="11">
        <f t="shared" si="91"/>
        <v>43437.25</v>
      </c>
      <c r="N997" t="b">
        <v>0</v>
      </c>
      <c r="O997" t="b">
        <v>1</v>
      </c>
      <c r="P997" t="s">
        <v>17</v>
      </c>
      <c r="Q997" s="5">
        <f t="shared" si="92"/>
        <v>1.5746762589928058</v>
      </c>
      <c r="R997" s="7">
        <f t="shared" si="93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s="11">
        <f t="shared" si="90"/>
        <v>41276.25</v>
      </c>
      <c r="M998" s="11">
        <f t="shared" si="91"/>
        <v>41306.25</v>
      </c>
      <c r="N998" t="b">
        <v>0</v>
      </c>
      <c r="O998" t="b">
        <v>0</v>
      </c>
      <c r="P998" t="s">
        <v>33</v>
      </c>
      <c r="Q998" s="5">
        <f t="shared" si="92"/>
        <v>0.72939393939393937</v>
      </c>
      <c r="R998" s="7">
        <f t="shared" si="93"/>
        <v>42.982142857142854</v>
      </c>
      <c r="S998" t="str">
        <f t="shared" si="94"/>
        <v>theater</v>
      </c>
      <c r="T998" t="str">
        <f t="shared" si="95"/>
        <v>plays</v>
      </c>
    </row>
    <row r="999" spans="1:20" hidden="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s="11">
        <f t="shared" si="90"/>
        <v>41659.25</v>
      </c>
      <c r="M999" s="11">
        <f t="shared" si="91"/>
        <v>41664.25</v>
      </c>
      <c r="N999" t="b">
        <v>0</v>
      </c>
      <c r="O999" t="b">
        <v>0</v>
      </c>
      <c r="P999" t="s">
        <v>33</v>
      </c>
      <c r="Q999" s="5">
        <f t="shared" si="92"/>
        <v>0.60565789473684206</v>
      </c>
      <c r="R999" s="7">
        <f t="shared" si="93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s="11">
        <f t="shared" si="90"/>
        <v>40220.25</v>
      </c>
      <c r="M1000" s="11">
        <f t="shared" si="91"/>
        <v>40234.25</v>
      </c>
      <c r="N1000" t="b">
        <v>0</v>
      </c>
      <c r="O1000" t="b">
        <v>1</v>
      </c>
      <c r="P1000" t="s">
        <v>60</v>
      </c>
      <c r="Q1000" s="5">
        <f t="shared" si="92"/>
        <v>0.5679129129129129</v>
      </c>
      <c r="R1000" s="7">
        <f t="shared" si="93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hidden="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s="11">
        <f t="shared" si="90"/>
        <v>42550.208333333328</v>
      </c>
      <c r="M1001" s="11">
        <f t="shared" si="91"/>
        <v>42557.208333333328</v>
      </c>
      <c r="N1001" t="b">
        <v>0</v>
      </c>
      <c r="O1001" t="b">
        <v>0</v>
      </c>
      <c r="P1001" t="s">
        <v>17</v>
      </c>
      <c r="Q1001" s="5">
        <f t="shared" si="92"/>
        <v>0.56542754275427543</v>
      </c>
      <c r="R1001" s="7">
        <f t="shared" si="93"/>
        <v>55.98841354723708</v>
      </c>
      <c r="S1001" t="str">
        <f t="shared" si="94"/>
        <v>food</v>
      </c>
      <c r="T1001" t="str">
        <f t="shared" si="95"/>
        <v>food trucks</v>
      </c>
    </row>
  </sheetData>
  <autoFilter ref="A1:Y1001" xr:uid="{00000000-0001-0000-0000-000000000000}">
    <filterColumn colId="5">
      <filters>
        <filter val="failed"/>
      </filters>
    </filterColumn>
  </autoFilter>
  <conditionalFormatting sqref="F1:F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8696B"/>
        <color theme="9" tint="0.59999389629810485"/>
        <color theme="4" tint="0.59999389629810485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DFBF-FC3E-480C-B11C-DF4134066298}">
  <dimension ref="A2:G15"/>
  <sheetViews>
    <sheetView zoomScale="80" zoomScaleNormal="112" workbookViewId="0">
      <selection activeCell="F32" sqref="F32"/>
    </sheetView>
  </sheetViews>
  <sheetFormatPr defaultRowHeight="15.75" x14ac:dyDescent="0.5"/>
  <cols>
    <col min="1" max="1" width="16.1875" bestFit="1" customWidth="1"/>
    <col min="2" max="2" width="16.9375" bestFit="1" customWidth="1"/>
    <col min="3" max="3" width="5.5625" bestFit="1" customWidth="1"/>
    <col min="4" max="4" width="8.25" bestFit="1" customWidth="1"/>
    <col min="5" max="5" width="3.75" bestFit="1" customWidth="1"/>
    <col min="6" max="6" width="10.875" bestFit="1" customWidth="1"/>
    <col min="7" max="7" width="10.4375" bestFit="1" customWidth="1"/>
    <col min="8" max="10" width="11.6875" bestFit="1" customWidth="1"/>
    <col min="11" max="11" width="6.5" bestFit="1" customWidth="1"/>
    <col min="12" max="12" width="11.6875" bestFit="1" customWidth="1"/>
  </cols>
  <sheetData>
    <row r="2" spans="1:7" x14ac:dyDescent="0.5">
      <c r="A2" s="8" t="s">
        <v>6</v>
      </c>
      <c r="B2" t="s">
        <v>2046</v>
      </c>
    </row>
    <row r="4" spans="1:7" x14ac:dyDescent="0.5">
      <c r="A4" s="8" t="s">
        <v>2044</v>
      </c>
      <c r="B4" s="8" t="s">
        <v>2043</v>
      </c>
    </row>
    <row r="5" spans="1:7" x14ac:dyDescent="0.5">
      <c r="A5" s="8" t="s">
        <v>2033</v>
      </c>
      <c r="B5" t="s">
        <v>20</v>
      </c>
      <c r="C5" t="s">
        <v>14</v>
      </c>
      <c r="D5" t="s">
        <v>74</v>
      </c>
      <c r="E5" t="s">
        <v>47</v>
      </c>
      <c r="F5" t="s">
        <v>2034</v>
      </c>
    </row>
    <row r="6" spans="1:7" x14ac:dyDescent="0.5">
      <c r="A6" s="9" t="s">
        <v>2038</v>
      </c>
      <c r="B6" s="10">
        <v>26</v>
      </c>
      <c r="C6" s="10">
        <v>19</v>
      </c>
      <c r="D6" s="10">
        <v>1</v>
      </c>
      <c r="E6" s="10">
        <v>2</v>
      </c>
      <c r="F6" s="10">
        <v>48</v>
      </c>
      <c r="G6">
        <f>GETPIVOTDATA("outcome",$A$4,"outcome","successful","parent category","film &amp; video")/GETPIVOTDATA("outcome",$A$4,"parent category","film &amp; video")</f>
        <v>0.54166666666666663</v>
      </c>
    </row>
    <row r="7" spans="1:7" x14ac:dyDescent="0.5">
      <c r="A7" s="9" t="s">
        <v>2035</v>
      </c>
      <c r="B7" s="10">
        <v>5</v>
      </c>
      <c r="C7" s="10">
        <v>5</v>
      </c>
      <c r="D7" s="10">
        <v>1</v>
      </c>
      <c r="E7" s="10"/>
      <c r="F7" s="10">
        <v>11</v>
      </c>
      <c r="G7">
        <f>GETPIVOTDATA("outcome",$A$4,"outcome","successful","parent category","food")/GETPIVOTDATA("outcome",$A$4,"parent category","food")</f>
        <v>0.45454545454545453</v>
      </c>
    </row>
    <row r="8" spans="1:7" x14ac:dyDescent="0.5">
      <c r="A8" s="9" t="s">
        <v>2042</v>
      </c>
      <c r="B8" s="10">
        <v>7</v>
      </c>
      <c r="C8" s="10">
        <v>3</v>
      </c>
      <c r="D8" s="10"/>
      <c r="E8" s="10">
        <v>1</v>
      </c>
      <c r="F8" s="10">
        <v>11</v>
      </c>
      <c r="G8">
        <f>GETPIVOTDATA("outcome",$A$4,"outcome","successful","parent category","games")/GETPIVOTDATA("outcome",$A$4,"parent category","games")</f>
        <v>0.63636363636363635</v>
      </c>
    </row>
    <row r="9" spans="1:7" x14ac:dyDescent="0.5">
      <c r="A9" s="9" t="s">
        <v>2039</v>
      </c>
      <c r="B9" s="10">
        <v>20</v>
      </c>
      <c r="C9" s="10">
        <v>22</v>
      </c>
      <c r="D9" s="10">
        <v>4</v>
      </c>
      <c r="E9" s="10"/>
      <c r="F9" s="10">
        <v>46</v>
      </c>
      <c r="G9" t="e">
        <f>GETPIVOTDATA("outcome",$A$4,"outcome","successful","parent category","journalism")/GETPIVOTDATA("outcome",$A$4,"parent category","journalism")</f>
        <v>#REF!</v>
      </c>
    </row>
    <row r="10" spans="1:7" x14ac:dyDescent="0.5">
      <c r="A10" s="9" t="s">
        <v>2040</v>
      </c>
      <c r="B10" s="10">
        <v>2</v>
      </c>
      <c r="C10" s="10">
        <v>5</v>
      </c>
      <c r="D10" s="10">
        <v>1</v>
      </c>
      <c r="E10" s="10"/>
      <c r="F10" s="10">
        <v>8</v>
      </c>
      <c r="G10">
        <f>GETPIVOTDATA("outcome",$A$4,"outcome","successful","parent category","music")/GETPIVOTDATA("outcome",$A$4,"parent category","music")</f>
        <v>0.43478260869565216</v>
      </c>
    </row>
    <row r="11" spans="1:7" x14ac:dyDescent="0.5">
      <c r="A11" s="9" t="s">
        <v>2041</v>
      </c>
      <c r="B11" s="10">
        <v>12</v>
      </c>
      <c r="C11" s="10">
        <v>6</v>
      </c>
      <c r="D11" s="10"/>
      <c r="E11" s="10"/>
      <c r="F11" s="10">
        <v>18</v>
      </c>
      <c r="G11">
        <f>GETPIVOTDATA("outcome",$A$4,"outcome","successful","parent category","photography")/GETPIVOTDATA("outcome",$A$4,"parent category","photography")</f>
        <v>0.25</v>
      </c>
    </row>
    <row r="12" spans="1:7" x14ac:dyDescent="0.5">
      <c r="A12" s="9" t="s">
        <v>2037</v>
      </c>
      <c r="B12" s="10">
        <v>19</v>
      </c>
      <c r="C12" s="10">
        <v>4</v>
      </c>
      <c r="D12" s="10"/>
      <c r="E12" s="10">
        <v>1</v>
      </c>
      <c r="F12" s="10">
        <v>24</v>
      </c>
      <c r="G12">
        <f>GETPIVOTDATA("outcome",$A$4,"outcome","successful","parent category","publishing")/GETPIVOTDATA("outcome",$A$4,"parent category","publishing")</f>
        <v>0.66666666666666663</v>
      </c>
    </row>
    <row r="13" spans="1:7" x14ac:dyDescent="0.5">
      <c r="A13" s="9" t="s">
        <v>2036</v>
      </c>
      <c r="B13" s="10">
        <v>38</v>
      </c>
      <c r="C13" s="10">
        <v>26</v>
      </c>
      <c r="D13" s="10">
        <v>6</v>
      </c>
      <c r="E13" s="10">
        <v>1</v>
      </c>
      <c r="F13" s="10">
        <v>71</v>
      </c>
      <c r="G13">
        <f>GETPIVOTDATA("outcome",$A$4,"outcome","successful","parent category","technology")/GETPIVOTDATA("outcome",$A$4,"parent category","technology")</f>
        <v>0.79166666666666663</v>
      </c>
    </row>
    <row r="14" spans="1:7" x14ac:dyDescent="0.5">
      <c r="A14" s="9" t="s">
        <v>2034</v>
      </c>
      <c r="B14" s="10">
        <v>129</v>
      </c>
      <c r="C14" s="10">
        <v>90</v>
      </c>
      <c r="D14" s="10">
        <v>13</v>
      </c>
      <c r="E14" s="10">
        <v>5</v>
      </c>
      <c r="F14" s="10">
        <v>237</v>
      </c>
      <c r="G14">
        <f>GETPIVOTDATA("outcome",$A$4,"outcome","successful","parent category","theater")/GETPIVOTDATA("outcome",$A$4,"parent category","theater")</f>
        <v>0.53521126760563376</v>
      </c>
    </row>
    <row r="15" spans="1:7" x14ac:dyDescent="0.5">
      <c r="G15">
        <f>GETPIVOTDATA("outcome",$A$4,"outcome","successful")/GETPIVOTDATA("outcome",$A$4)</f>
        <v>0.54430379746835444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EF98-6EFF-48EA-8DE5-9D23651ADDA6}">
  <dimension ref="A1:G30"/>
  <sheetViews>
    <sheetView zoomScale="77" zoomScaleNormal="77" workbookViewId="0">
      <selection activeCell="E36" sqref="E36"/>
    </sheetView>
  </sheetViews>
  <sheetFormatPr defaultRowHeight="15.75" x14ac:dyDescent="0.5"/>
  <cols>
    <col min="1" max="1" width="16.875" bestFit="1" customWidth="1"/>
    <col min="2" max="2" width="15.625" bestFit="1" customWidth="1"/>
    <col min="3" max="3" width="5.5625" bestFit="1" customWidth="1"/>
    <col min="4" max="4" width="3.875" bestFit="1" customWidth="1"/>
    <col min="5" max="5" width="9.25" bestFit="1" customWidth="1"/>
    <col min="6" max="6" width="10.6875" bestFit="1" customWidth="1"/>
    <col min="7" max="7" width="10.4375" bestFit="1" customWidth="1"/>
  </cols>
  <sheetData>
    <row r="1" spans="1:7" x14ac:dyDescent="0.5">
      <c r="A1" s="8" t="s">
        <v>6</v>
      </c>
      <c r="B1" t="s">
        <v>2045</v>
      </c>
    </row>
    <row r="2" spans="1:7" x14ac:dyDescent="0.5">
      <c r="A2" s="8" t="s">
        <v>2031</v>
      </c>
      <c r="B2" t="s">
        <v>2045</v>
      </c>
    </row>
    <row r="4" spans="1:7" x14ac:dyDescent="0.5">
      <c r="A4" s="8" t="s">
        <v>2044</v>
      </c>
      <c r="B4" s="8" t="s">
        <v>2043</v>
      </c>
    </row>
    <row r="5" spans="1:7" x14ac:dyDescent="0.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7" x14ac:dyDescent="0.5">
      <c r="A6" s="9" t="s">
        <v>2047</v>
      </c>
      <c r="B6" s="10">
        <v>4</v>
      </c>
      <c r="C6" s="10">
        <v>20</v>
      </c>
      <c r="D6" s="10"/>
      <c r="E6" s="10">
        <v>22</v>
      </c>
      <c r="F6" s="10">
        <v>46</v>
      </c>
      <c r="G6">
        <f>GETPIVOTDATA("outcome",$A$4,"outcome","successful","sub-category","food trucks")/GETPIVOTDATA("outcome",$A$4,"sub-category","food trucks")</f>
        <v>0.47826086956521741</v>
      </c>
    </row>
    <row r="7" spans="1:7" x14ac:dyDescent="0.5">
      <c r="A7" s="9" t="s">
        <v>2048</v>
      </c>
      <c r="B7" s="10">
        <v>6</v>
      </c>
      <c r="C7" s="10">
        <v>30</v>
      </c>
      <c r="D7" s="10"/>
      <c r="E7" s="10">
        <v>49</v>
      </c>
      <c r="F7" s="10">
        <v>85</v>
      </c>
      <c r="G7">
        <f>GETPIVOTDATA("outcome",$A$4,"outcome","successful","sub-category","rock")/GETPIVOTDATA("outcome",$A$4,"sub-category","rock")</f>
        <v>0.57647058823529407</v>
      </c>
    </row>
    <row r="8" spans="1:7" x14ac:dyDescent="0.5">
      <c r="A8" s="9" t="s">
        <v>2049</v>
      </c>
      <c r="B8" s="10">
        <v>2</v>
      </c>
      <c r="C8" s="10">
        <v>12</v>
      </c>
      <c r="D8" s="10">
        <v>1</v>
      </c>
      <c r="E8" s="10">
        <v>36</v>
      </c>
      <c r="F8" s="10">
        <v>51</v>
      </c>
      <c r="G8">
        <f>GETPIVOTDATA("outcome",$A$4,"outcome","successful","sub-category","web")/GETPIVOTDATA("outcome",$A$4,"sub-category","web")</f>
        <v>0.70588235294117652</v>
      </c>
    </row>
    <row r="9" spans="1:7" x14ac:dyDescent="0.5">
      <c r="A9" s="9" t="s">
        <v>2050</v>
      </c>
      <c r="B9" s="10">
        <v>23</v>
      </c>
      <c r="C9" s="10">
        <v>132</v>
      </c>
      <c r="D9" s="10">
        <v>2</v>
      </c>
      <c r="E9" s="10">
        <v>187</v>
      </c>
      <c r="F9" s="10">
        <v>344</v>
      </c>
      <c r="G9">
        <f>GETPIVOTDATA("outcome",$A$4,"outcome","successful","sub-category","documentary")/GETPIVOTDATA("outcome",$A$4,"sub-category","documentary")</f>
        <v>0.56666666666666665</v>
      </c>
    </row>
    <row r="10" spans="1:7" x14ac:dyDescent="0.5">
      <c r="A10" s="9" t="s">
        <v>2051</v>
      </c>
      <c r="B10" s="10">
        <v>4</v>
      </c>
      <c r="C10" s="10">
        <v>21</v>
      </c>
      <c r="D10" s="10">
        <v>1</v>
      </c>
      <c r="E10" s="10">
        <v>34</v>
      </c>
      <c r="F10" s="10">
        <v>60</v>
      </c>
      <c r="G10">
        <f>GETPIVOTDATA("outcome",$A$4,"outcome","successful","sub-category","electric music")/GETPIVOTDATA("outcome",$A$4,"sub-category","electric music")</f>
        <v>0.55555555555555558</v>
      </c>
    </row>
    <row r="11" spans="1:7" x14ac:dyDescent="0.5">
      <c r="A11" s="9" t="s">
        <v>2052</v>
      </c>
      <c r="B11" s="10"/>
      <c r="C11" s="10">
        <v>8</v>
      </c>
      <c r="D11" s="10"/>
      <c r="E11" s="10">
        <v>10</v>
      </c>
      <c r="F11" s="10">
        <v>18</v>
      </c>
      <c r="G11">
        <f>GETPIVOTDATA("outcome",$A$4,"outcome","successful","sub-category","drama")/GETPIVOTDATA("outcome",$A$4,"sub-category","drama")</f>
        <v>0.59459459459459463</v>
      </c>
    </row>
    <row r="12" spans="1:7" x14ac:dyDescent="0.5">
      <c r="A12" s="9" t="s">
        <v>2053</v>
      </c>
      <c r="B12" s="10">
        <v>2</v>
      </c>
      <c r="C12" s="10">
        <v>12</v>
      </c>
      <c r="D12" s="10">
        <v>1</v>
      </c>
      <c r="E12" s="10">
        <v>22</v>
      </c>
      <c r="F12" s="10">
        <v>37</v>
      </c>
      <c r="G12">
        <f>GETPIVOTDATA("outcome",$A$4,"outcome","successful","sub-category","indie rock")/GETPIVOTDATA("outcome",$A$4,"sub-category","indie rock")</f>
        <v>0.51111111111111107</v>
      </c>
    </row>
    <row r="13" spans="1:7" x14ac:dyDescent="0.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  <c r="G13">
        <f>GETPIVOTDATA("outcome",$A$4,"outcome","successful","sub-category","wearables")/GETPIVOTDATA("outcome",$A$4,"sub-category","wearables")</f>
        <v>0.62222222222222223</v>
      </c>
    </row>
    <row r="14" spans="1:7" x14ac:dyDescent="0.5">
      <c r="A14" s="9" t="s">
        <v>2055</v>
      </c>
      <c r="B14" s="10"/>
      <c r="C14" s="10">
        <v>16</v>
      </c>
      <c r="D14" s="10">
        <v>1</v>
      </c>
      <c r="E14" s="10">
        <v>28</v>
      </c>
      <c r="F14" s="10">
        <v>45</v>
      </c>
      <c r="G14">
        <f>GETPIVOTDATA("outcome",$A$4,"outcome","successful","sub-category","nonfiction")/GETPIVOTDATA("outcome",$A$4,"sub-category","nonfiction")</f>
        <v>0.61904761904761907</v>
      </c>
    </row>
    <row r="15" spans="1:7" x14ac:dyDescent="0.5">
      <c r="A15" s="9" t="s">
        <v>2056</v>
      </c>
      <c r="B15" s="10">
        <v>1</v>
      </c>
      <c r="C15" s="10">
        <v>6</v>
      </c>
      <c r="D15" s="10">
        <v>1</v>
      </c>
      <c r="E15" s="10">
        <v>13</v>
      </c>
      <c r="F15" s="10">
        <v>21</v>
      </c>
      <c r="G15">
        <f>GETPIVOTDATA("outcome",$A$4,"outcome","successful","sub-category","animation")/GETPIVOTDATA("outcome",$A$4,"sub-category","animation")</f>
        <v>0.61764705882352944</v>
      </c>
    </row>
    <row r="16" spans="1:7" x14ac:dyDescent="0.5">
      <c r="A16" s="9" t="s">
        <v>2057</v>
      </c>
      <c r="B16" s="10">
        <v>1</v>
      </c>
      <c r="C16" s="10">
        <v>10</v>
      </c>
      <c r="D16" s="10">
        <v>2</v>
      </c>
      <c r="E16" s="10">
        <v>21</v>
      </c>
      <c r="F16" s="10">
        <v>34</v>
      </c>
      <c r="G16">
        <f>GETPIVOTDATA("outcome",$A$4,"outcome","successful","sub-category","video games")/GETPIVOTDATA("outcome",$A$4,"sub-category","video games")</f>
        <v>0.48571428571428571</v>
      </c>
    </row>
    <row r="17" spans="1:7" x14ac:dyDescent="0.5">
      <c r="A17" s="9" t="s">
        <v>2058</v>
      </c>
      <c r="B17" s="10">
        <v>1</v>
      </c>
      <c r="C17" s="10">
        <v>15</v>
      </c>
      <c r="D17" s="10">
        <v>2</v>
      </c>
      <c r="E17" s="10">
        <v>17</v>
      </c>
      <c r="F17" s="10">
        <v>35</v>
      </c>
      <c r="G17">
        <f>GETPIVOTDATA("outcome",$A$4,"outcome","successful","sub-category","shorts")/GETPIVOTDATA("outcome",$A$4,"sub-category","shorts")</f>
        <v>0.5625</v>
      </c>
    </row>
    <row r="18" spans="1:7" x14ac:dyDescent="0.5">
      <c r="A18" s="9" t="s">
        <v>2059</v>
      </c>
      <c r="B18" s="10">
        <v>1</v>
      </c>
      <c r="C18" s="10">
        <v>5</v>
      </c>
      <c r="D18" s="10">
        <v>1</v>
      </c>
      <c r="E18" s="10">
        <v>9</v>
      </c>
      <c r="F18" s="10">
        <v>16</v>
      </c>
      <c r="G18">
        <f>GETPIVOTDATA("outcome",$A$4,"outcome","successful","sub-category","fiction")/GETPIVOTDATA("outcome",$A$4,"sub-category","fiction")</f>
        <v>0.52941176470588236</v>
      </c>
    </row>
    <row r="19" spans="1:7" x14ac:dyDescent="0.5">
      <c r="A19" s="9" t="s">
        <v>2060</v>
      </c>
      <c r="B19" s="10">
        <v>1</v>
      </c>
      <c r="C19" s="10">
        <v>7</v>
      </c>
      <c r="D19" s="10"/>
      <c r="E19" s="10">
        <v>9</v>
      </c>
      <c r="F19" s="10">
        <v>17</v>
      </c>
      <c r="G19">
        <f>GETPIVOTDATA("outcome",$A$4,"outcome","successful","sub-category","photography books")/GETPIVOTDATA("outcome",$A$4,"sub-category","photography books")</f>
        <v>0.61904761904761907</v>
      </c>
    </row>
    <row r="20" spans="1:7" x14ac:dyDescent="0.5">
      <c r="A20" s="9" t="s">
        <v>2061</v>
      </c>
      <c r="B20" s="10">
        <v>4</v>
      </c>
      <c r="C20" s="10">
        <v>11</v>
      </c>
      <c r="D20" s="10">
        <v>1</v>
      </c>
      <c r="E20" s="10">
        <v>26</v>
      </c>
      <c r="F20" s="10">
        <v>42</v>
      </c>
      <c r="G20">
        <f>GETPIVOTDATA("outcome",$A$4,"outcome","successful","sub-category","radio &amp; podcasts")/GETPIVOTDATA("outcome",$A$4,"sub-category","radio &amp; podcasts")</f>
        <v>0.5</v>
      </c>
    </row>
    <row r="21" spans="1:7" x14ac:dyDescent="0.5">
      <c r="A21" s="9" t="s">
        <v>2062</v>
      </c>
      <c r="B21" s="10"/>
      <c r="C21" s="10">
        <v>4</v>
      </c>
      <c r="D21" s="10"/>
      <c r="E21" s="10">
        <v>4</v>
      </c>
      <c r="F21" s="10">
        <v>8</v>
      </c>
      <c r="G21">
        <f>GETPIVOTDATA("outcome",$A$4,"outcome","successful","sub-category","metal")/GETPIVOTDATA("outcome",$A$4,"sub-category","metal")</f>
        <v>0.5714285714285714</v>
      </c>
    </row>
    <row r="22" spans="1:7" x14ac:dyDescent="0.5">
      <c r="A22" s="9" t="s">
        <v>2063</v>
      </c>
      <c r="B22" s="10"/>
      <c r="C22" s="10">
        <v>3</v>
      </c>
      <c r="D22" s="10"/>
      <c r="E22" s="10">
        <v>4</v>
      </c>
      <c r="F22" s="10">
        <v>7</v>
      </c>
      <c r="G22">
        <f>GETPIVOTDATA("outcome",$A$4,"outcome","successful","sub-category","jazz")/GETPIVOTDATA("outcome",$A$4,"sub-category","jazz")</f>
        <v>0.58823529411764708</v>
      </c>
    </row>
    <row r="23" spans="1:7" x14ac:dyDescent="0.5">
      <c r="A23" s="9" t="s">
        <v>2064</v>
      </c>
      <c r="B23" s="10">
        <v>1</v>
      </c>
      <c r="C23" s="10">
        <v>6</v>
      </c>
      <c r="D23" s="10"/>
      <c r="E23" s="10">
        <v>10</v>
      </c>
      <c r="F23" s="10">
        <v>17</v>
      </c>
      <c r="G23">
        <f>GETPIVOTDATA("outcome",$A$4,"outcome","successful","sub-category","translations")/GETPIVOTDATA("outcome",$A$4,"sub-category","translations")</f>
        <v>0.66666666666666663</v>
      </c>
    </row>
    <row r="24" spans="1:7" x14ac:dyDescent="0.5">
      <c r="A24" s="9" t="s">
        <v>2065</v>
      </c>
      <c r="B24" s="10"/>
      <c r="C24" s="10">
        <v>7</v>
      </c>
      <c r="D24" s="10"/>
      <c r="E24" s="10">
        <v>14</v>
      </c>
      <c r="F24" s="10">
        <v>21</v>
      </c>
      <c r="G24">
        <f>GETPIVOTDATA("outcome",$A$4,"outcome","successful","sub-category","television")/GETPIVOTDATA("outcome",$A$4,"sub-category","television")</f>
        <v>0.6470588235294118</v>
      </c>
    </row>
    <row r="25" spans="1:7" x14ac:dyDescent="0.5">
      <c r="A25" s="9" t="s">
        <v>2066</v>
      </c>
      <c r="B25" s="10">
        <v>3</v>
      </c>
      <c r="C25" s="10">
        <v>3</v>
      </c>
      <c r="D25" s="10"/>
      <c r="E25" s="10">
        <v>11</v>
      </c>
      <c r="F25" s="10">
        <v>17</v>
      </c>
      <c r="G25">
        <f>GETPIVOTDATA("outcome",$A$4,"outcome","successful","sub-category","mobile games")/GETPIVOTDATA("outcome",$A$4,"sub-category","mobile games")</f>
        <v>0.30769230769230771</v>
      </c>
    </row>
    <row r="26" spans="1:7" x14ac:dyDescent="0.5">
      <c r="A26" s="9" t="s">
        <v>2067</v>
      </c>
      <c r="B26" s="10"/>
      <c r="C26" s="10">
        <v>8</v>
      </c>
      <c r="D26" s="10">
        <v>1</v>
      </c>
      <c r="E26" s="10">
        <v>4</v>
      </c>
      <c r="F26" s="10">
        <v>13</v>
      </c>
      <c r="G26">
        <f>GETPIVOTDATA("outcome",$A$4,"outcome","successful","sub-category","world music")/GETPIVOTDATA("outcome",$A$4,"sub-category","world music")</f>
        <v>1</v>
      </c>
    </row>
    <row r="27" spans="1:7" x14ac:dyDescent="0.5">
      <c r="A27" s="9" t="s">
        <v>2068</v>
      </c>
      <c r="B27" s="10"/>
      <c r="C27" s="10"/>
      <c r="D27" s="10"/>
      <c r="E27" s="10">
        <v>3</v>
      </c>
      <c r="F27" s="10">
        <v>3</v>
      </c>
      <c r="G27">
        <f>GETPIVOTDATA("outcome",$A$4,"outcome","successful","sub-category","science fiction")/GETPIVOTDATA("outcome",$A$4,"sub-category","science fiction")</f>
        <v>0.35714285714285715</v>
      </c>
    </row>
    <row r="28" spans="1:7" x14ac:dyDescent="0.5">
      <c r="A28" s="9" t="s">
        <v>2069</v>
      </c>
      <c r="B28" s="10"/>
      <c r="C28" s="10">
        <v>9</v>
      </c>
      <c r="D28" s="10"/>
      <c r="E28" s="10">
        <v>5</v>
      </c>
      <c r="F28" s="10">
        <v>14</v>
      </c>
      <c r="G28">
        <f>GETPIVOTDATA("outcome",$A$4,"outcome","successful","sub-category","audio")/GETPIVOTDATA("outcome",$A$4,"sub-category","audio")</f>
        <v>1</v>
      </c>
    </row>
    <row r="29" spans="1:7" x14ac:dyDescent="0.5">
      <c r="A29" s="9" t="s">
        <v>2070</v>
      </c>
      <c r="B29" s="10"/>
      <c r="C29" s="10"/>
      <c r="D29" s="10"/>
      <c r="E29" s="10">
        <v>4</v>
      </c>
      <c r="F29" s="10">
        <v>4</v>
      </c>
      <c r="G29">
        <f>GETPIVOTDATA("outcome",$A$4,"outcome","successful")/GETPIVOTDATA("outcome",$A$4)</f>
        <v>0.56499999999999995</v>
      </c>
    </row>
    <row r="30" spans="1:7" x14ac:dyDescent="0.5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B87F-0156-4FF2-9BEB-F962DDC0992C}">
  <dimension ref="A1:E17"/>
  <sheetViews>
    <sheetView workbookViewId="0">
      <selection activeCell="I22" sqref="I22"/>
    </sheetView>
  </sheetViews>
  <sheetFormatPr defaultRowHeight="15.75" x14ac:dyDescent="0.5"/>
  <cols>
    <col min="1" max="1" width="26.8125" bestFit="1" customWidth="1"/>
    <col min="2" max="2" width="14.875" bestFit="1" customWidth="1"/>
    <col min="3" max="3" width="5.375" bestFit="1" customWidth="1"/>
    <col min="4" max="4" width="9" bestFit="1" customWidth="1"/>
    <col min="5" max="7" width="10.4375" bestFit="1" customWidth="1"/>
  </cols>
  <sheetData>
    <row r="1" spans="1:5" x14ac:dyDescent="0.5">
      <c r="A1" s="8" t="s">
        <v>2085</v>
      </c>
      <c r="B1" t="s">
        <v>2045</v>
      </c>
    </row>
    <row r="3" spans="1:5" x14ac:dyDescent="0.5">
      <c r="A3" s="8" t="s">
        <v>2044</v>
      </c>
      <c r="B3" s="8" t="s">
        <v>2043</v>
      </c>
    </row>
    <row r="4" spans="1:5" x14ac:dyDescent="0.5">
      <c r="A4" s="8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5">
      <c r="A5" s="9" t="s">
        <v>2073</v>
      </c>
      <c r="B5" s="10">
        <v>6</v>
      </c>
      <c r="C5" s="10">
        <v>36</v>
      </c>
      <c r="D5" s="10">
        <v>49</v>
      </c>
      <c r="E5" s="10">
        <v>91</v>
      </c>
    </row>
    <row r="6" spans="1:5" x14ac:dyDescent="0.5">
      <c r="A6" s="9" t="s">
        <v>2074</v>
      </c>
      <c r="B6" s="10">
        <v>7</v>
      </c>
      <c r="C6" s="10">
        <v>28</v>
      </c>
      <c r="D6" s="10">
        <v>44</v>
      </c>
      <c r="E6" s="10">
        <v>79</v>
      </c>
    </row>
    <row r="7" spans="1:5" x14ac:dyDescent="0.5">
      <c r="A7" s="9" t="s">
        <v>2075</v>
      </c>
      <c r="B7" s="10">
        <v>4</v>
      </c>
      <c r="C7" s="10">
        <v>33</v>
      </c>
      <c r="D7" s="10">
        <v>49</v>
      </c>
      <c r="E7" s="10">
        <v>86</v>
      </c>
    </row>
    <row r="8" spans="1:5" x14ac:dyDescent="0.5">
      <c r="A8" s="9" t="s">
        <v>2076</v>
      </c>
      <c r="B8" s="10">
        <v>1</v>
      </c>
      <c r="C8" s="10">
        <v>30</v>
      </c>
      <c r="D8" s="10">
        <v>46</v>
      </c>
      <c r="E8" s="10">
        <v>77</v>
      </c>
    </row>
    <row r="9" spans="1:5" x14ac:dyDescent="0.5">
      <c r="A9" s="9" t="s">
        <v>2077</v>
      </c>
      <c r="B9" s="10">
        <v>3</v>
      </c>
      <c r="C9" s="10">
        <v>35</v>
      </c>
      <c r="D9" s="10">
        <v>46</v>
      </c>
      <c r="E9" s="10">
        <v>84</v>
      </c>
    </row>
    <row r="10" spans="1:5" x14ac:dyDescent="0.5">
      <c r="A10" s="9" t="s">
        <v>2078</v>
      </c>
      <c r="B10" s="10">
        <v>3</v>
      </c>
      <c r="C10" s="10">
        <v>28</v>
      </c>
      <c r="D10" s="10">
        <v>55</v>
      </c>
      <c r="E10" s="10">
        <v>86</v>
      </c>
    </row>
    <row r="11" spans="1:5" x14ac:dyDescent="0.5">
      <c r="A11" s="9" t="s">
        <v>2079</v>
      </c>
      <c r="B11" s="10">
        <v>4</v>
      </c>
      <c r="C11" s="10">
        <v>31</v>
      </c>
      <c r="D11" s="10">
        <v>58</v>
      </c>
      <c r="E11" s="10">
        <v>93</v>
      </c>
    </row>
    <row r="12" spans="1:5" x14ac:dyDescent="0.5">
      <c r="A12" s="9" t="s">
        <v>2080</v>
      </c>
      <c r="B12" s="10">
        <v>8</v>
      </c>
      <c r="C12" s="10">
        <v>35</v>
      </c>
      <c r="D12" s="10">
        <v>41</v>
      </c>
      <c r="E12" s="10">
        <v>84</v>
      </c>
    </row>
    <row r="13" spans="1:5" x14ac:dyDescent="0.5">
      <c r="A13" s="9" t="s">
        <v>2081</v>
      </c>
      <c r="B13" s="10">
        <v>5</v>
      </c>
      <c r="C13" s="10">
        <v>23</v>
      </c>
      <c r="D13" s="10">
        <v>45</v>
      </c>
      <c r="E13" s="10">
        <v>73</v>
      </c>
    </row>
    <row r="14" spans="1:5" x14ac:dyDescent="0.5">
      <c r="A14" s="9" t="s">
        <v>2082</v>
      </c>
      <c r="B14" s="10">
        <v>6</v>
      </c>
      <c r="C14" s="10">
        <v>26</v>
      </c>
      <c r="D14" s="10">
        <v>45</v>
      </c>
      <c r="E14" s="10">
        <v>77</v>
      </c>
    </row>
    <row r="15" spans="1:5" x14ac:dyDescent="0.5">
      <c r="A15" s="9" t="s">
        <v>2083</v>
      </c>
      <c r="B15" s="10">
        <v>3</v>
      </c>
      <c r="C15" s="10">
        <v>27</v>
      </c>
      <c r="D15" s="10">
        <v>45</v>
      </c>
      <c r="E15" s="10">
        <v>75</v>
      </c>
    </row>
    <row r="16" spans="1:5" x14ac:dyDescent="0.5">
      <c r="A16" s="9" t="s">
        <v>2084</v>
      </c>
      <c r="B16" s="10">
        <v>7</v>
      </c>
      <c r="C16" s="10">
        <v>32</v>
      </c>
      <c r="D16" s="10">
        <v>42</v>
      </c>
      <c r="E16" s="10">
        <v>81</v>
      </c>
    </row>
    <row r="17" spans="1:5" x14ac:dyDescent="0.5">
      <c r="A17" s="9" t="s">
        <v>2034</v>
      </c>
      <c r="B17" s="10">
        <v>57</v>
      </c>
      <c r="C17" s="10">
        <v>364</v>
      </c>
      <c r="D17" s="10">
        <v>565</v>
      </c>
      <c r="E17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D027-8DEE-4127-81EB-CCD413ED590D}">
  <dimension ref="A1:H13"/>
  <sheetViews>
    <sheetView tabSelected="1" workbookViewId="0">
      <selection activeCell="H22" sqref="H22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COUNTIFS(Crowdfunding!$D:$D, "&lt;1000",Crowdfunding!$F:$F,"successful")</f>
        <v>30</v>
      </c>
      <c r="C2">
        <f>COUNTIFS(Crowdfunding!$D:$D, "&lt;1000",Crowdfunding!$F:$F,"failed")</f>
        <v>20</v>
      </c>
      <c r="D2">
        <f>COUNTIFS(Crowdfunding!$D:$D, "&lt;1000",Crowdfunding!$F:$F,"canceled")</f>
        <v>1</v>
      </c>
      <c r="E2">
        <f>COUNTIF(Crowdfunding!$D:$D, "&lt;1000")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2095</v>
      </c>
      <c r="B3">
        <f>COUNTIFS(Crowdfunding!$D:$D,"&gt;=1000",Crowdfunding!$D:$D,"&lt;5000",Crowdfunding!$F:$F,"successful")</f>
        <v>191</v>
      </c>
      <c r="C3">
        <f>COUNTIFS(Crowdfunding!$D:$D,"&gt;=1000",Crowdfunding!$D:$D,"&lt;5000",Crowdfunding!$F:$F,"failed")</f>
        <v>38</v>
      </c>
      <c r="D3">
        <f>COUNTIFS(Crowdfunding!$D:$D,"&gt;=1000",Crowdfunding!$D:$D,"&lt;5000",Crowdfunding!$F:$F,"canceled")</f>
        <v>2</v>
      </c>
      <c r="E3">
        <f>COUNTIFS(Crowdfunding!$D:$D,"&gt;=1000",Crowdfunding!$D:$D,"&lt;5000")</f>
        <v>234</v>
      </c>
      <c r="F3" s="5">
        <f t="shared" ref="F3:F13" si="0">B3/E3</f>
        <v>0.81623931623931623</v>
      </c>
      <c r="G3" s="5">
        <f t="shared" ref="G3:G13" si="1">C3/E3</f>
        <v>0.1623931623931624</v>
      </c>
      <c r="H3" s="5">
        <f t="shared" ref="H3:H13" si="2">D3/E3</f>
        <v>8.5470085470085479E-3</v>
      </c>
    </row>
    <row r="4" spans="1:8" x14ac:dyDescent="0.5">
      <c r="A4" t="s">
        <v>2096</v>
      </c>
      <c r="B4">
        <f>COUNTIFS(Crowdfunding!$D:$D,"&gt;=5000",Crowdfunding!$D:$D,"&lt;10000", Crowdfunding!$F:$F,"successful")</f>
        <v>164</v>
      </c>
      <c r="C4">
        <f>COUNTIFS(Crowdfunding!$D:$D,"&gt;=5000",Crowdfunding!$D:$D,"&lt;10000", Crowdfunding!$F:$F,"failed")</f>
        <v>126</v>
      </c>
      <c r="D4">
        <f>COUNTIFS(Crowdfunding!$D:$D,"&gt;=5000",Crowdfunding!$D:$D,"&lt;10000", Crowdfunding!$F:$F,"canceled")</f>
        <v>25</v>
      </c>
      <c r="E4">
        <f>COUNTIFS(Crowdfunding!$D:$D,"&gt;=5000",Crowdfunding!$D:$D,"&lt;10000")</f>
        <v>317</v>
      </c>
      <c r="F4" s="5">
        <f t="shared" si="0"/>
        <v>0.51735015772870663</v>
      </c>
      <c r="G4" s="5">
        <f t="shared" si="1"/>
        <v>0.39747634069400634</v>
      </c>
      <c r="H4" s="5">
        <f t="shared" si="2"/>
        <v>7.8864353312302835E-2</v>
      </c>
    </row>
    <row r="5" spans="1:8" x14ac:dyDescent="0.5">
      <c r="A5" t="s">
        <v>2105</v>
      </c>
      <c r="B5">
        <f>COUNTIFS(Crowdfunding!$D:$D,"&gt;=10000",Crowdfunding!$D:$D,"&lt;15000",Crowdfunding!$F:$F,"successful")</f>
        <v>4</v>
      </c>
      <c r="C5">
        <f>COUNTIFS(Crowdfunding!$D:$D,"&gt;=10000",Crowdfunding!$D:$D,"&lt;15000",Crowdfunding!$F:$F,"failed")</f>
        <v>5</v>
      </c>
      <c r="D5">
        <f>COUNTIFS(Crowdfunding!$D:$D,"&gt;=10000",Crowdfunding!$D:$D,"&lt;15000",Crowdfunding!$F:$F,"canceled")</f>
        <v>0</v>
      </c>
      <c r="E5">
        <f>COUNTIFS(Crowdfunding!$D:$D,"&gt;=10000",Crowdfunding!$D:$D,"&lt;15000")</f>
        <v>9</v>
      </c>
      <c r="F5" s="5">
        <f t="shared" si="0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5">
      <c r="A6" t="s">
        <v>2097</v>
      </c>
      <c r="B6">
        <f>COUNTIFS(Crowdfunding!$D:$D,"&gt;=15000",Crowdfunding!$D:$D,"&lt;20000", Crowdfunding!$F:$F,"successful")</f>
        <v>10</v>
      </c>
      <c r="C6">
        <f>COUNTIFS(Crowdfunding!$D:$D,"&gt;=15000",Crowdfunding!$D:$D,"&lt;20000", Crowdfunding!$F:$F,"failed")</f>
        <v>0</v>
      </c>
      <c r="D6">
        <f>COUNTIFS(Crowdfunding!$D:$D,"&gt;=15000",Crowdfunding!$D:$D,"&lt;20000", Crowdfunding!$F:$F,"canceled")</f>
        <v>0</v>
      </c>
      <c r="E6">
        <f>COUNTIFS(Crowdfunding!$D:$D,"&gt;=15000",Crowdfunding!$D:$D,"&lt;20000")</f>
        <v>10</v>
      </c>
      <c r="F6" s="5">
        <f t="shared" si="0"/>
        <v>1</v>
      </c>
      <c r="G6" s="5">
        <f t="shared" si="1"/>
        <v>0</v>
      </c>
      <c r="H6" s="5">
        <f t="shared" si="2"/>
        <v>0</v>
      </c>
    </row>
    <row r="7" spans="1:8" x14ac:dyDescent="0.5">
      <c r="A7" t="s">
        <v>2098</v>
      </c>
      <c r="B7">
        <f>COUNTIFS(Crowdfunding!$D:$D,"&gt;=20000",Crowdfunding!$D:$D,"&lt;25000",Crowdfunding!$F:$F,"successful")</f>
        <v>7</v>
      </c>
      <c r="C7">
        <f>COUNTIFS(Crowdfunding!$D:$D,"&gt;=20000",Crowdfunding!$D:$D,"&lt;25000",Crowdfunding!$F:$F,"failed")</f>
        <v>0</v>
      </c>
      <c r="D7">
        <f>COUNTIFS(Crowdfunding!$D:$D,"&gt;=20000",Crowdfunding!$D:$D,"&lt;25000",Crowdfunding!$F:$F,"canceled")</f>
        <v>0</v>
      </c>
      <c r="E7">
        <f>COUNTIFS(Crowdfunding!$D:$D,"&gt;=20000",Crowdfunding!$D:$D,"&lt;25000")</f>
        <v>7</v>
      </c>
      <c r="F7" s="5">
        <f t="shared" si="0"/>
        <v>1</v>
      </c>
      <c r="G7" s="5">
        <f t="shared" si="1"/>
        <v>0</v>
      </c>
      <c r="H7" s="5">
        <f t="shared" si="2"/>
        <v>0</v>
      </c>
    </row>
    <row r="8" spans="1:8" x14ac:dyDescent="0.5">
      <c r="A8" t="s">
        <v>2099</v>
      </c>
      <c r="B8">
        <f>COUNTIFS(Crowdfunding!$D:$D,"&gt;=25000",Crowdfunding!$D:$D,"&lt;30000", Crowdfunding!$F:$F,"successful")</f>
        <v>11</v>
      </c>
      <c r="C8">
        <f>COUNTIFS(Crowdfunding!$D:$D,"&gt;=25000",Crowdfunding!$D:$D,"&lt;30000", Crowdfunding!$F:$F,"failed")</f>
        <v>3</v>
      </c>
      <c r="D8">
        <f>COUNTIFS(Crowdfunding!$D:$D,"&gt;=25000",Crowdfunding!$D:$D,"&lt;30000", Crowdfunding!$F:$F,"canceled")</f>
        <v>0</v>
      </c>
      <c r="E8">
        <f>COUNTIFS(Crowdfunding!$D:$D,"&gt;=25000",Crowdfunding!$D:$D,"&lt;30000")</f>
        <v>14</v>
      </c>
      <c r="F8" s="5">
        <f t="shared" si="0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5">
      <c r="A9" t="s">
        <v>2100</v>
      </c>
      <c r="B9">
        <f>COUNTIFS(Crowdfunding!$D:$D,"&gt;=30000",Crowdfunding!$D:$D,"&lt;35000", Crowdfunding!$F:$F,"successful")</f>
        <v>7</v>
      </c>
      <c r="C9">
        <f>COUNTIFS(Crowdfunding!$D:$D,"&gt;=30000",Crowdfunding!$D:$D,"&lt;35000", Crowdfunding!$F:$F,"failed")</f>
        <v>0</v>
      </c>
      <c r="D9">
        <f>COUNTIFS(Crowdfunding!$D:$D,"&gt;=30000",Crowdfunding!$D:$D,"&lt;35000", Crowdfunding!$F:$F,"canceled")</f>
        <v>0</v>
      </c>
      <c r="E9">
        <f>COUNTIFS(Crowdfunding!$D:$D,"&gt;=30000",Crowdfunding!$D:$D,"&lt;35000")</f>
        <v>7</v>
      </c>
      <c r="F9" s="5">
        <f t="shared" si="0"/>
        <v>1</v>
      </c>
      <c r="G9" s="5">
        <f t="shared" si="1"/>
        <v>0</v>
      </c>
      <c r="H9" s="5">
        <f t="shared" si="2"/>
        <v>0</v>
      </c>
    </row>
    <row r="10" spans="1:8" x14ac:dyDescent="0.5">
      <c r="A10" t="s">
        <v>2101</v>
      </c>
      <c r="B10">
        <f>COUNTIFS(Crowdfunding!$D:$D,"&gt;=35000",Crowdfunding!$D:$D,"&lt;40000", Crowdfunding!$F:$F,"successful")</f>
        <v>8</v>
      </c>
      <c r="C10">
        <f>COUNTIFS(Crowdfunding!$D:$D,"&gt;=35000",Crowdfunding!$D:$D,"&lt;40000", Crowdfunding!$F:$F,"failed")</f>
        <v>3</v>
      </c>
      <c r="D10">
        <f>COUNTIFS(Crowdfunding!$D:$D,"&gt;=35000",Crowdfunding!$D:$D,"&lt;40000", Crowdfunding!$F:$F,"canceled")</f>
        <v>1</v>
      </c>
      <c r="E10">
        <f>COUNTIFS(Crowdfunding!$D:$D,"&gt;=35000",Crowdfunding!$D:$D,"&lt;40000")</f>
        <v>12</v>
      </c>
      <c r="F10" s="5">
        <f t="shared" si="0"/>
        <v>0.66666666666666663</v>
      </c>
      <c r="G10" s="5">
        <f t="shared" si="1"/>
        <v>0.25</v>
      </c>
      <c r="H10" s="5">
        <f t="shared" si="2"/>
        <v>8.3333333333333329E-2</v>
      </c>
    </row>
    <row r="11" spans="1:8" x14ac:dyDescent="0.5">
      <c r="A11" t="s">
        <v>2102</v>
      </c>
      <c r="B11">
        <f>COUNTIFS(Crowdfunding!$D:$D,"&gt;=40000",Crowdfunding!$D:$D,"&lt;45000", Crowdfunding!$F:$F,"successful")</f>
        <v>11</v>
      </c>
      <c r="C11">
        <f>COUNTIFS(Crowdfunding!$D:$D,"&gt;=40000",Crowdfunding!$D:$D,"&lt;45000", Crowdfunding!$F:$F,"failed")</f>
        <v>3</v>
      </c>
      <c r="D11">
        <f>COUNTIFS(Crowdfunding!$D:$D,"&gt;=40000",Crowdfunding!$D:$D,"&lt;45000", Crowdfunding!$F:$F,"canceled")</f>
        <v>0</v>
      </c>
      <c r="E11">
        <f>COUNTIFS(Crowdfunding!$D:$D,"&gt;=40000",Crowdfunding!$D:$D,"&lt;45000")</f>
        <v>15</v>
      </c>
      <c r="F11" s="5">
        <f t="shared" si="0"/>
        <v>0.73333333333333328</v>
      </c>
      <c r="G11" s="5">
        <f t="shared" si="1"/>
        <v>0.2</v>
      </c>
      <c r="H11" s="5">
        <f t="shared" si="2"/>
        <v>0</v>
      </c>
    </row>
    <row r="12" spans="1:8" x14ac:dyDescent="0.5">
      <c r="A12" t="s">
        <v>2103</v>
      </c>
      <c r="B12">
        <f>COUNTIFS(Crowdfunding!$D:$D,"&gt;=45000",Crowdfunding!$D:$D,"&lt;50000", Crowdfunding!$F:$F,"successful")</f>
        <v>8</v>
      </c>
      <c r="C12">
        <f>COUNTIFS(Crowdfunding!$D:$D,"&gt;=45000",Crowdfunding!$D:$D,"&lt;50000", Crowdfunding!$F:$F,"failed")</f>
        <v>3</v>
      </c>
      <c r="D12">
        <f>COUNTIFS(Crowdfunding!$D:$D,"&gt;=45000",Crowdfunding!$D:$D,"&lt;50000", Crowdfunding!$F:$F,"canceled")</f>
        <v>0</v>
      </c>
      <c r="E12">
        <f>COUNTIFS(Crowdfunding!$D:$D,"&gt;=45000",Crowdfunding!$D:$D,"&lt;50000")</f>
        <v>11</v>
      </c>
      <c r="F12" s="5">
        <f t="shared" si="0"/>
        <v>0.72727272727272729</v>
      </c>
      <c r="G12" s="5">
        <f t="shared" si="1"/>
        <v>0.27272727272727271</v>
      </c>
      <c r="H12" s="5">
        <f t="shared" si="2"/>
        <v>0</v>
      </c>
    </row>
    <row r="13" spans="1:8" x14ac:dyDescent="0.5">
      <c r="A13" t="s">
        <v>2104</v>
      </c>
      <c r="B13">
        <f>COUNTIFS(Crowdfunding!$D:$D,"&gt;=50000", Crowdfunding!$F:$F,"successful")</f>
        <v>114</v>
      </c>
      <c r="C13">
        <f>COUNTIFS(Crowdfunding!$D:$D,"&gt;=50000", Crowdfunding!$F:$F,"failed")</f>
        <v>163</v>
      </c>
      <c r="D13">
        <f>COUNTIFS(Crowdfunding!$D:$D,"&gt;=50000", Crowdfunding!$F:$F,"canceled")</f>
        <v>28</v>
      </c>
      <c r="E13">
        <f>COUNTIF(Crowdfunding!$D:$D,"&gt;=50000")</f>
        <v>313</v>
      </c>
      <c r="F13" s="5">
        <f t="shared" si="0"/>
        <v>0.36421725239616615</v>
      </c>
      <c r="G13" s="5">
        <f t="shared" si="1"/>
        <v>0.52076677316293929</v>
      </c>
      <c r="H13" s="5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FAE0-4DDE-47B6-9BB6-160004053981}">
  <dimension ref="A1:K566"/>
  <sheetViews>
    <sheetView workbookViewId="0">
      <selection activeCell="E25" sqref="E25"/>
    </sheetView>
  </sheetViews>
  <sheetFormatPr defaultRowHeight="15.75" x14ac:dyDescent="0.5"/>
  <cols>
    <col min="2" max="2" width="12.75" bestFit="1" customWidth="1"/>
    <col min="8" max="8" width="12.75" bestFit="1" customWidth="1"/>
  </cols>
  <sheetData>
    <row r="1" spans="1:11" x14ac:dyDescent="0.5">
      <c r="A1" s="1" t="s">
        <v>4</v>
      </c>
      <c r="B1" s="1" t="s">
        <v>5</v>
      </c>
      <c r="G1" s="1" t="s">
        <v>4</v>
      </c>
      <c r="H1" s="1" t="s">
        <v>5</v>
      </c>
    </row>
    <row r="2" spans="1:11" x14ac:dyDescent="0.5">
      <c r="A2" t="s">
        <v>20</v>
      </c>
      <c r="B2">
        <v>158</v>
      </c>
      <c r="D2" t="s">
        <v>2106</v>
      </c>
      <c r="E2">
        <f>AVERAGE(B:B)</f>
        <v>851.14690265486729</v>
      </c>
      <c r="G2" t="s">
        <v>14</v>
      </c>
      <c r="H2">
        <v>0</v>
      </c>
      <c r="J2" t="s">
        <v>2106</v>
      </c>
      <c r="K2">
        <f>AVERAGE(H:H)</f>
        <v>585.61538461538464</v>
      </c>
    </row>
    <row r="3" spans="1:11" x14ac:dyDescent="0.5">
      <c r="A3" t="s">
        <v>20</v>
      </c>
      <c r="B3">
        <v>1425</v>
      </c>
      <c r="D3" t="s">
        <v>2107</v>
      </c>
      <c r="E3">
        <f>MEDIAN(B:B)</f>
        <v>201</v>
      </c>
      <c r="G3" t="s">
        <v>14</v>
      </c>
      <c r="H3">
        <v>24</v>
      </c>
      <c r="J3" t="s">
        <v>2107</v>
      </c>
      <c r="K3">
        <f>MEDIAN(H:H)</f>
        <v>114.5</v>
      </c>
    </row>
    <row r="4" spans="1:11" x14ac:dyDescent="0.5">
      <c r="A4" t="s">
        <v>20</v>
      </c>
      <c r="B4">
        <v>174</v>
      </c>
      <c r="D4" t="s">
        <v>2108</v>
      </c>
      <c r="E4">
        <f>MIN(B:B)</f>
        <v>16</v>
      </c>
      <c r="G4" t="s">
        <v>14</v>
      </c>
      <c r="H4">
        <v>53</v>
      </c>
      <c r="J4" t="s">
        <v>2108</v>
      </c>
      <c r="K4">
        <f>MIN(H:H)</f>
        <v>0</v>
      </c>
    </row>
    <row r="5" spans="1:11" x14ac:dyDescent="0.5">
      <c r="A5" t="s">
        <v>20</v>
      </c>
      <c r="B5">
        <v>227</v>
      </c>
      <c r="D5" t="s">
        <v>2109</v>
      </c>
      <c r="E5">
        <f>MAX(B:B)</f>
        <v>7295</v>
      </c>
      <c r="G5" t="s">
        <v>14</v>
      </c>
      <c r="H5">
        <v>18</v>
      </c>
      <c r="J5" t="s">
        <v>2109</v>
      </c>
      <c r="K5">
        <f>MAX(H:H)</f>
        <v>6080</v>
      </c>
    </row>
    <row r="6" spans="1:11" x14ac:dyDescent="0.5">
      <c r="A6" t="s">
        <v>20</v>
      </c>
      <c r="B6">
        <v>220</v>
      </c>
      <c r="D6" t="s">
        <v>2110</v>
      </c>
      <c r="E6">
        <f>_xlfn.VAR.P(B:B)</f>
        <v>1603373.7324019109</v>
      </c>
      <c r="G6" t="s">
        <v>14</v>
      </c>
      <c r="H6">
        <v>44</v>
      </c>
      <c r="J6" t="s">
        <v>2110</v>
      </c>
      <c r="K6">
        <f>_xlfn.VAR.P(H:H)</f>
        <v>921574.68174133555</v>
      </c>
    </row>
    <row r="7" spans="1:11" x14ac:dyDescent="0.5">
      <c r="A7" t="s">
        <v>20</v>
      </c>
      <c r="B7">
        <v>98</v>
      </c>
      <c r="D7" t="s">
        <v>2111</v>
      </c>
      <c r="E7">
        <f>_xlfn.STDEV.P(B:B)</f>
        <v>1266.2439466397898</v>
      </c>
      <c r="G7" t="s">
        <v>14</v>
      </c>
      <c r="H7">
        <v>27</v>
      </c>
      <c r="J7" t="s">
        <v>2111</v>
      </c>
      <c r="K7">
        <f>_xlfn.STDEV.P(H:H)</f>
        <v>959.98681331637863</v>
      </c>
    </row>
    <row r="8" spans="1:11" x14ac:dyDescent="0.5">
      <c r="A8" t="s">
        <v>20</v>
      </c>
      <c r="B8">
        <v>100</v>
      </c>
      <c r="G8" t="s">
        <v>14</v>
      </c>
      <c r="H8">
        <v>55</v>
      </c>
    </row>
    <row r="9" spans="1:11" x14ac:dyDescent="0.5">
      <c r="A9" t="s">
        <v>20</v>
      </c>
      <c r="B9">
        <v>1249</v>
      </c>
      <c r="G9" t="s">
        <v>14</v>
      </c>
      <c r="H9">
        <v>200</v>
      </c>
      <c r="J9" t="s">
        <v>2112</v>
      </c>
    </row>
    <row r="10" spans="1:11" x14ac:dyDescent="0.5">
      <c r="A10" t="s">
        <v>20</v>
      </c>
      <c r="B10">
        <v>1396</v>
      </c>
      <c r="G10" t="s">
        <v>14</v>
      </c>
      <c r="H10">
        <v>452</v>
      </c>
      <c r="J10" t="s">
        <v>2113</v>
      </c>
    </row>
    <row r="11" spans="1:11" x14ac:dyDescent="0.5">
      <c r="A11" t="s">
        <v>20</v>
      </c>
      <c r="B11">
        <v>890</v>
      </c>
      <c r="G11" t="s">
        <v>14</v>
      </c>
      <c r="H11">
        <v>674</v>
      </c>
      <c r="J11" t="s">
        <v>2114</v>
      </c>
    </row>
    <row r="12" spans="1:11" x14ac:dyDescent="0.5">
      <c r="A12" t="s">
        <v>20</v>
      </c>
      <c r="B12">
        <v>142</v>
      </c>
      <c r="G12" t="s">
        <v>14</v>
      </c>
      <c r="H12">
        <v>558</v>
      </c>
      <c r="J12" t="s">
        <v>2115</v>
      </c>
    </row>
    <row r="13" spans="1:11" x14ac:dyDescent="0.5">
      <c r="A13" t="s">
        <v>20</v>
      </c>
      <c r="B13">
        <v>2673</v>
      </c>
      <c r="G13" t="s">
        <v>14</v>
      </c>
      <c r="H13">
        <v>15</v>
      </c>
      <c r="J13" t="s">
        <v>2116</v>
      </c>
    </row>
    <row r="14" spans="1:11" x14ac:dyDescent="0.5">
      <c r="A14" t="s">
        <v>20</v>
      </c>
      <c r="B14">
        <v>163</v>
      </c>
      <c r="G14" t="s">
        <v>14</v>
      </c>
      <c r="H14">
        <v>2307</v>
      </c>
    </row>
    <row r="15" spans="1:11" x14ac:dyDescent="0.5">
      <c r="A15" t="s">
        <v>20</v>
      </c>
      <c r="B15">
        <v>2220</v>
      </c>
      <c r="G15" t="s">
        <v>14</v>
      </c>
      <c r="H15">
        <v>88</v>
      </c>
      <c r="J15" t="s">
        <v>2117</v>
      </c>
    </row>
    <row r="16" spans="1:11" x14ac:dyDescent="0.5">
      <c r="A16" t="s">
        <v>20</v>
      </c>
      <c r="B16">
        <v>1606</v>
      </c>
      <c r="G16" t="s">
        <v>14</v>
      </c>
      <c r="H16">
        <v>48</v>
      </c>
      <c r="J16" t="s">
        <v>2118</v>
      </c>
    </row>
    <row r="17" spans="1:10" x14ac:dyDescent="0.5">
      <c r="A17" t="s">
        <v>20</v>
      </c>
      <c r="B17">
        <v>129</v>
      </c>
      <c r="G17" t="s">
        <v>14</v>
      </c>
      <c r="H17">
        <v>1</v>
      </c>
      <c r="J17" t="s">
        <v>2119</v>
      </c>
    </row>
    <row r="18" spans="1:10" x14ac:dyDescent="0.5">
      <c r="A18" t="s">
        <v>20</v>
      </c>
      <c r="B18">
        <v>226</v>
      </c>
      <c r="G18" t="s">
        <v>14</v>
      </c>
      <c r="H18">
        <v>1467</v>
      </c>
      <c r="J18" t="s">
        <v>2120</v>
      </c>
    </row>
    <row r="19" spans="1:10" x14ac:dyDescent="0.5">
      <c r="A19" t="s">
        <v>20</v>
      </c>
      <c r="B19">
        <v>5419</v>
      </c>
      <c r="G19" t="s">
        <v>14</v>
      </c>
      <c r="H19">
        <v>75</v>
      </c>
    </row>
    <row r="20" spans="1:10" x14ac:dyDescent="0.5">
      <c r="A20" t="s">
        <v>20</v>
      </c>
      <c r="B20">
        <v>165</v>
      </c>
      <c r="G20" t="s">
        <v>14</v>
      </c>
      <c r="H20">
        <v>120</v>
      </c>
    </row>
    <row r="21" spans="1:10" x14ac:dyDescent="0.5">
      <c r="A21" t="s">
        <v>20</v>
      </c>
      <c r="B21">
        <v>1965</v>
      </c>
      <c r="G21" t="s">
        <v>14</v>
      </c>
      <c r="H21">
        <v>2253</v>
      </c>
    </row>
    <row r="22" spans="1:10" x14ac:dyDescent="0.5">
      <c r="A22" t="s">
        <v>20</v>
      </c>
      <c r="B22">
        <v>16</v>
      </c>
      <c r="G22" t="s">
        <v>14</v>
      </c>
      <c r="H22">
        <v>5</v>
      </c>
    </row>
    <row r="23" spans="1:10" x14ac:dyDescent="0.5">
      <c r="A23" t="s">
        <v>20</v>
      </c>
      <c r="B23">
        <v>107</v>
      </c>
      <c r="G23" t="s">
        <v>14</v>
      </c>
      <c r="H23">
        <v>38</v>
      </c>
    </row>
    <row r="24" spans="1:10" x14ac:dyDescent="0.5">
      <c r="A24" t="s">
        <v>20</v>
      </c>
      <c r="B24">
        <v>134</v>
      </c>
      <c r="G24" t="s">
        <v>14</v>
      </c>
      <c r="H24">
        <v>12</v>
      </c>
    </row>
    <row r="25" spans="1:10" x14ac:dyDescent="0.5">
      <c r="A25" t="s">
        <v>20</v>
      </c>
      <c r="B25">
        <v>198</v>
      </c>
      <c r="G25" t="s">
        <v>14</v>
      </c>
      <c r="H25">
        <v>1684</v>
      </c>
    </row>
    <row r="26" spans="1:10" x14ac:dyDescent="0.5">
      <c r="A26" t="s">
        <v>20</v>
      </c>
      <c r="B26">
        <v>111</v>
      </c>
      <c r="G26" t="s">
        <v>14</v>
      </c>
      <c r="H26">
        <v>56</v>
      </c>
    </row>
    <row r="27" spans="1:10" x14ac:dyDescent="0.5">
      <c r="A27" t="s">
        <v>20</v>
      </c>
      <c r="B27">
        <v>222</v>
      </c>
      <c r="G27" t="s">
        <v>14</v>
      </c>
      <c r="H27">
        <v>838</v>
      </c>
    </row>
    <row r="28" spans="1:10" x14ac:dyDescent="0.5">
      <c r="A28" t="s">
        <v>20</v>
      </c>
      <c r="B28">
        <v>6212</v>
      </c>
      <c r="G28" t="s">
        <v>14</v>
      </c>
      <c r="H28">
        <v>1000</v>
      </c>
    </row>
    <row r="29" spans="1:10" x14ac:dyDescent="0.5">
      <c r="A29" t="s">
        <v>20</v>
      </c>
      <c r="B29">
        <v>98</v>
      </c>
      <c r="G29" t="s">
        <v>14</v>
      </c>
      <c r="H29">
        <v>1482</v>
      </c>
    </row>
    <row r="30" spans="1:10" x14ac:dyDescent="0.5">
      <c r="A30" t="s">
        <v>20</v>
      </c>
      <c r="B30">
        <v>92</v>
      </c>
      <c r="G30" t="s">
        <v>14</v>
      </c>
      <c r="H30">
        <v>106</v>
      </c>
    </row>
    <row r="31" spans="1:10" x14ac:dyDescent="0.5">
      <c r="A31" t="s">
        <v>20</v>
      </c>
      <c r="B31">
        <v>149</v>
      </c>
      <c r="G31" t="s">
        <v>14</v>
      </c>
      <c r="H31">
        <v>679</v>
      </c>
    </row>
    <row r="32" spans="1:10" x14ac:dyDescent="0.5">
      <c r="A32" t="s">
        <v>20</v>
      </c>
      <c r="B32">
        <v>2431</v>
      </c>
      <c r="G32" t="s">
        <v>14</v>
      </c>
      <c r="H32">
        <v>1220</v>
      </c>
    </row>
    <row r="33" spans="1:8" x14ac:dyDescent="0.5">
      <c r="A33" t="s">
        <v>20</v>
      </c>
      <c r="B33">
        <v>303</v>
      </c>
      <c r="G33" t="s">
        <v>14</v>
      </c>
      <c r="H33">
        <v>1</v>
      </c>
    </row>
    <row r="34" spans="1:8" x14ac:dyDescent="0.5">
      <c r="A34" t="s">
        <v>20</v>
      </c>
      <c r="B34">
        <v>209</v>
      </c>
      <c r="G34" t="s">
        <v>14</v>
      </c>
      <c r="H34">
        <v>37</v>
      </c>
    </row>
    <row r="35" spans="1:8" x14ac:dyDescent="0.5">
      <c r="A35" t="s">
        <v>20</v>
      </c>
      <c r="B35">
        <v>131</v>
      </c>
      <c r="G35" t="s">
        <v>14</v>
      </c>
      <c r="H35">
        <v>60</v>
      </c>
    </row>
    <row r="36" spans="1:8" x14ac:dyDescent="0.5">
      <c r="A36" t="s">
        <v>20</v>
      </c>
      <c r="B36">
        <v>164</v>
      </c>
      <c r="G36" t="s">
        <v>14</v>
      </c>
      <c r="H36">
        <v>296</v>
      </c>
    </row>
    <row r="37" spans="1:8" x14ac:dyDescent="0.5">
      <c r="A37" t="s">
        <v>20</v>
      </c>
      <c r="B37">
        <v>201</v>
      </c>
      <c r="G37" t="s">
        <v>14</v>
      </c>
      <c r="H37">
        <v>3304</v>
      </c>
    </row>
    <row r="38" spans="1:8" x14ac:dyDescent="0.5">
      <c r="A38" t="s">
        <v>20</v>
      </c>
      <c r="B38">
        <v>211</v>
      </c>
      <c r="G38" t="s">
        <v>14</v>
      </c>
      <c r="H38">
        <v>73</v>
      </c>
    </row>
    <row r="39" spans="1:8" x14ac:dyDescent="0.5">
      <c r="A39" t="s">
        <v>20</v>
      </c>
      <c r="B39">
        <v>128</v>
      </c>
      <c r="G39" t="s">
        <v>14</v>
      </c>
      <c r="H39">
        <v>3387</v>
      </c>
    </row>
    <row r="40" spans="1:8" x14ac:dyDescent="0.5">
      <c r="A40" t="s">
        <v>20</v>
      </c>
      <c r="B40">
        <v>1600</v>
      </c>
      <c r="G40" t="s">
        <v>14</v>
      </c>
      <c r="H40">
        <v>662</v>
      </c>
    </row>
    <row r="41" spans="1:8" x14ac:dyDescent="0.5">
      <c r="A41" t="s">
        <v>20</v>
      </c>
      <c r="B41">
        <v>249</v>
      </c>
      <c r="G41" t="s">
        <v>14</v>
      </c>
      <c r="H41">
        <v>774</v>
      </c>
    </row>
    <row r="42" spans="1:8" x14ac:dyDescent="0.5">
      <c r="A42" t="s">
        <v>20</v>
      </c>
      <c r="B42">
        <v>236</v>
      </c>
      <c r="G42" t="s">
        <v>14</v>
      </c>
      <c r="H42">
        <v>672</v>
      </c>
    </row>
    <row r="43" spans="1:8" x14ac:dyDescent="0.5">
      <c r="A43" t="s">
        <v>20</v>
      </c>
      <c r="B43">
        <v>4065</v>
      </c>
      <c r="G43" t="s">
        <v>14</v>
      </c>
      <c r="H43">
        <v>940</v>
      </c>
    </row>
    <row r="44" spans="1:8" x14ac:dyDescent="0.5">
      <c r="A44" t="s">
        <v>20</v>
      </c>
      <c r="B44">
        <v>246</v>
      </c>
      <c r="G44" t="s">
        <v>14</v>
      </c>
      <c r="H44">
        <v>117</v>
      </c>
    </row>
    <row r="45" spans="1:8" x14ac:dyDescent="0.5">
      <c r="A45" t="s">
        <v>20</v>
      </c>
      <c r="B45">
        <v>2475</v>
      </c>
      <c r="G45" t="s">
        <v>14</v>
      </c>
      <c r="H45">
        <v>115</v>
      </c>
    </row>
    <row r="46" spans="1:8" x14ac:dyDescent="0.5">
      <c r="A46" t="s">
        <v>20</v>
      </c>
      <c r="B46">
        <v>76</v>
      </c>
      <c r="G46" t="s">
        <v>14</v>
      </c>
      <c r="H46">
        <v>326</v>
      </c>
    </row>
    <row r="47" spans="1:8" x14ac:dyDescent="0.5">
      <c r="A47" t="s">
        <v>20</v>
      </c>
      <c r="B47">
        <v>54</v>
      </c>
      <c r="G47" t="s">
        <v>14</v>
      </c>
      <c r="H47">
        <v>1</v>
      </c>
    </row>
    <row r="48" spans="1:8" x14ac:dyDescent="0.5">
      <c r="A48" t="s">
        <v>20</v>
      </c>
      <c r="B48">
        <v>88</v>
      </c>
      <c r="G48" t="s">
        <v>14</v>
      </c>
      <c r="H48">
        <v>1467</v>
      </c>
    </row>
    <row r="49" spans="1:8" x14ac:dyDescent="0.5">
      <c r="A49" t="s">
        <v>20</v>
      </c>
      <c r="B49">
        <v>85</v>
      </c>
      <c r="G49" t="s">
        <v>14</v>
      </c>
      <c r="H49">
        <v>5681</v>
      </c>
    </row>
    <row r="50" spans="1:8" x14ac:dyDescent="0.5">
      <c r="A50" t="s">
        <v>20</v>
      </c>
      <c r="B50">
        <v>170</v>
      </c>
      <c r="G50" t="s">
        <v>14</v>
      </c>
      <c r="H50">
        <v>1059</v>
      </c>
    </row>
    <row r="51" spans="1:8" x14ac:dyDescent="0.5">
      <c r="A51" t="s">
        <v>20</v>
      </c>
      <c r="B51">
        <v>330</v>
      </c>
      <c r="G51" t="s">
        <v>14</v>
      </c>
      <c r="H51">
        <v>1194</v>
      </c>
    </row>
    <row r="52" spans="1:8" x14ac:dyDescent="0.5">
      <c r="A52" t="s">
        <v>20</v>
      </c>
      <c r="B52">
        <v>127</v>
      </c>
      <c r="G52" t="s">
        <v>14</v>
      </c>
      <c r="H52">
        <v>30</v>
      </c>
    </row>
    <row r="53" spans="1:8" x14ac:dyDescent="0.5">
      <c r="A53" t="s">
        <v>20</v>
      </c>
      <c r="B53">
        <v>411</v>
      </c>
      <c r="G53" t="s">
        <v>14</v>
      </c>
      <c r="H53">
        <v>75</v>
      </c>
    </row>
    <row r="54" spans="1:8" x14ac:dyDescent="0.5">
      <c r="A54" t="s">
        <v>20</v>
      </c>
      <c r="B54">
        <v>180</v>
      </c>
      <c r="G54" t="s">
        <v>14</v>
      </c>
      <c r="H54">
        <v>955</v>
      </c>
    </row>
    <row r="55" spans="1:8" x14ac:dyDescent="0.5">
      <c r="A55" t="s">
        <v>20</v>
      </c>
      <c r="B55">
        <v>374</v>
      </c>
      <c r="G55" t="s">
        <v>14</v>
      </c>
      <c r="H55">
        <v>67</v>
      </c>
    </row>
    <row r="56" spans="1:8" x14ac:dyDescent="0.5">
      <c r="A56" t="s">
        <v>20</v>
      </c>
      <c r="B56">
        <v>71</v>
      </c>
      <c r="G56" t="s">
        <v>14</v>
      </c>
      <c r="H56">
        <v>5</v>
      </c>
    </row>
    <row r="57" spans="1:8" x14ac:dyDescent="0.5">
      <c r="A57" t="s">
        <v>20</v>
      </c>
      <c r="B57">
        <v>203</v>
      </c>
      <c r="G57" t="s">
        <v>14</v>
      </c>
      <c r="H57">
        <v>26</v>
      </c>
    </row>
    <row r="58" spans="1:8" x14ac:dyDescent="0.5">
      <c r="A58" t="s">
        <v>20</v>
      </c>
      <c r="B58">
        <v>113</v>
      </c>
      <c r="G58" t="s">
        <v>14</v>
      </c>
      <c r="H58">
        <v>1130</v>
      </c>
    </row>
    <row r="59" spans="1:8" x14ac:dyDescent="0.5">
      <c r="A59" t="s">
        <v>20</v>
      </c>
      <c r="B59">
        <v>96</v>
      </c>
      <c r="G59" t="s">
        <v>14</v>
      </c>
      <c r="H59">
        <v>782</v>
      </c>
    </row>
    <row r="60" spans="1:8" x14ac:dyDescent="0.5">
      <c r="A60" t="s">
        <v>20</v>
      </c>
      <c r="B60">
        <v>498</v>
      </c>
      <c r="G60" t="s">
        <v>14</v>
      </c>
      <c r="H60">
        <v>210</v>
      </c>
    </row>
    <row r="61" spans="1:8" x14ac:dyDescent="0.5">
      <c r="A61" t="s">
        <v>20</v>
      </c>
      <c r="B61">
        <v>180</v>
      </c>
      <c r="G61" t="s">
        <v>14</v>
      </c>
      <c r="H61">
        <v>136</v>
      </c>
    </row>
    <row r="62" spans="1:8" x14ac:dyDescent="0.5">
      <c r="A62" t="s">
        <v>20</v>
      </c>
      <c r="B62">
        <v>27</v>
      </c>
      <c r="G62" t="s">
        <v>14</v>
      </c>
      <c r="H62">
        <v>86</v>
      </c>
    </row>
    <row r="63" spans="1:8" x14ac:dyDescent="0.5">
      <c r="A63" t="s">
        <v>20</v>
      </c>
      <c r="B63">
        <v>2331</v>
      </c>
      <c r="G63" t="s">
        <v>14</v>
      </c>
      <c r="H63">
        <v>19</v>
      </c>
    </row>
    <row r="64" spans="1:8" x14ac:dyDescent="0.5">
      <c r="A64" t="s">
        <v>20</v>
      </c>
      <c r="B64">
        <v>113</v>
      </c>
      <c r="G64" t="s">
        <v>14</v>
      </c>
      <c r="H64">
        <v>886</v>
      </c>
    </row>
    <row r="65" spans="1:8" x14ac:dyDescent="0.5">
      <c r="A65" t="s">
        <v>20</v>
      </c>
      <c r="B65">
        <v>164</v>
      </c>
      <c r="G65" t="s">
        <v>14</v>
      </c>
      <c r="H65">
        <v>35</v>
      </c>
    </row>
    <row r="66" spans="1:8" x14ac:dyDescent="0.5">
      <c r="A66" t="s">
        <v>20</v>
      </c>
      <c r="B66">
        <v>164</v>
      </c>
      <c r="G66" t="s">
        <v>14</v>
      </c>
      <c r="H66">
        <v>24</v>
      </c>
    </row>
    <row r="67" spans="1:8" x14ac:dyDescent="0.5">
      <c r="A67" t="s">
        <v>20</v>
      </c>
      <c r="B67">
        <v>336</v>
      </c>
      <c r="G67" t="s">
        <v>14</v>
      </c>
      <c r="H67">
        <v>86</v>
      </c>
    </row>
    <row r="68" spans="1:8" x14ac:dyDescent="0.5">
      <c r="A68" t="s">
        <v>20</v>
      </c>
      <c r="B68">
        <v>1917</v>
      </c>
      <c r="G68" t="s">
        <v>14</v>
      </c>
      <c r="H68">
        <v>243</v>
      </c>
    </row>
    <row r="69" spans="1:8" x14ac:dyDescent="0.5">
      <c r="A69" t="s">
        <v>20</v>
      </c>
      <c r="B69">
        <v>95</v>
      </c>
      <c r="G69" t="s">
        <v>14</v>
      </c>
      <c r="H69">
        <v>65</v>
      </c>
    </row>
    <row r="70" spans="1:8" x14ac:dyDescent="0.5">
      <c r="A70" t="s">
        <v>20</v>
      </c>
      <c r="B70">
        <v>147</v>
      </c>
      <c r="G70" t="s">
        <v>14</v>
      </c>
      <c r="H70">
        <v>100</v>
      </c>
    </row>
    <row r="71" spans="1:8" x14ac:dyDescent="0.5">
      <c r="A71" t="s">
        <v>20</v>
      </c>
      <c r="B71">
        <v>86</v>
      </c>
      <c r="G71" t="s">
        <v>14</v>
      </c>
      <c r="H71">
        <v>168</v>
      </c>
    </row>
    <row r="72" spans="1:8" x14ac:dyDescent="0.5">
      <c r="A72" t="s">
        <v>20</v>
      </c>
      <c r="B72">
        <v>83</v>
      </c>
      <c r="G72" t="s">
        <v>14</v>
      </c>
      <c r="H72">
        <v>13</v>
      </c>
    </row>
    <row r="73" spans="1:8" x14ac:dyDescent="0.5">
      <c r="A73" t="s">
        <v>20</v>
      </c>
      <c r="B73">
        <v>676</v>
      </c>
      <c r="G73" t="s">
        <v>14</v>
      </c>
      <c r="H73">
        <v>1</v>
      </c>
    </row>
    <row r="74" spans="1:8" x14ac:dyDescent="0.5">
      <c r="A74" t="s">
        <v>20</v>
      </c>
      <c r="B74">
        <v>361</v>
      </c>
      <c r="G74" t="s">
        <v>14</v>
      </c>
      <c r="H74">
        <v>40</v>
      </c>
    </row>
    <row r="75" spans="1:8" x14ac:dyDescent="0.5">
      <c r="A75" t="s">
        <v>20</v>
      </c>
      <c r="B75">
        <v>131</v>
      </c>
      <c r="G75" t="s">
        <v>14</v>
      </c>
      <c r="H75">
        <v>226</v>
      </c>
    </row>
    <row r="76" spans="1:8" x14ac:dyDescent="0.5">
      <c r="A76" t="s">
        <v>20</v>
      </c>
      <c r="B76">
        <v>126</v>
      </c>
      <c r="G76" t="s">
        <v>14</v>
      </c>
      <c r="H76">
        <v>1625</v>
      </c>
    </row>
    <row r="77" spans="1:8" x14ac:dyDescent="0.5">
      <c r="A77" t="s">
        <v>20</v>
      </c>
      <c r="B77">
        <v>275</v>
      </c>
      <c r="G77" t="s">
        <v>14</v>
      </c>
      <c r="H77">
        <v>143</v>
      </c>
    </row>
    <row r="78" spans="1:8" x14ac:dyDescent="0.5">
      <c r="A78" t="s">
        <v>20</v>
      </c>
      <c r="B78">
        <v>67</v>
      </c>
      <c r="G78" t="s">
        <v>14</v>
      </c>
      <c r="H78">
        <v>934</v>
      </c>
    </row>
    <row r="79" spans="1:8" x14ac:dyDescent="0.5">
      <c r="A79" t="s">
        <v>20</v>
      </c>
      <c r="B79">
        <v>154</v>
      </c>
      <c r="G79" t="s">
        <v>14</v>
      </c>
      <c r="H79">
        <v>17</v>
      </c>
    </row>
    <row r="80" spans="1:8" x14ac:dyDescent="0.5">
      <c r="A80" t="s">
        <v>20</v>
      </c>
      <c r="B80">
        <v>1782</v>
      </c>
      <c r="G80" t="s">
        <v>14</v>
      </c>
      <c r="H80">
        <v>2179</v>
      </c>
    </row>
    <row r="81" spans="1:8" x14ac:dyDescent="0.5">
      <c r="A81" t="s">
        <v>20</v>
      </c>
      <c r="B81">
        <v>903</v>
      </c>
      <c r="G81" t="s">
        <v>14</v>
      </c>
      <c r="H81">
        <v>931</v>
      </c>
    </row>
    <row r="82" spans="1:8" x14ac:dyDescent="0.5">
      <c r="A82" t="s">
        <v>20</v>
      </c>
      <c r="B82">
        <v>94</v>
      </c>
      <c r="G82" t="s">
        <v>14</v>
      </c>
      <c r="H82">
        <v>92</v>
      </c>
    </row>
    <row r="83" spans="1:8" x14ac:dyDescent="0.5">
      <c r="A83" t="s">
        <v>20</v>
      </c>
      <c r="B83">
        <v>180</v>
      </c>
      <c r="G83" t="s">
        <v>14</v>
      </c>
      <c r="H83">
        <v>57</v>
      </c>
    </row>
    <row r="84" spans="1:8" x14ac:dyDescent="0.5">
      <c r="A84" t="s">
        <v>20</v>
      </c>
      <c r="B84">
        <v>533</v>
      </c>
      <c r="G84" t="s">
        <v>14</v>
      </c>
      <c r="H84">
        <v>41</v>
      </c>
    </row>
    <row r="85" spans="1:8" x14ac:dyDescent="0.5">
      <c r="A85" t="s">
        <v>20</v>
      </c>
      <c r="B85">
        <v>2443</v>
      </c>
      <c r="G85" t="s">
        <v>14</v>
      </c>
      <c r="H85">
        <v>1</v>
      </c>
    </row>
    <row r="86" spans="1:8" x14ac:dyDescent="0.5">
      <c r="A86" t="s">
        <v>20</v>
      </c>
      <c r="B86">
        <v>89</v>
      </c>
      <c r="G86" t="s">
        <v>14</v>
      </c>
      <c r="H86">
        <v>101</v>
      </c>
    </row>
    <row r="87" spans="1:8" x14ac:dyDescent="0.5">
      <c r="A87" t="s">
        <v>20</v>
      </c>
      <c r="B87">
        <v>159</v>
      </c>
      <c r="G87" t="s">
        <v>14</v>
      </c>
      <c r="H87">
        <v>1335</v>
      </c>
    </row>
    <row r="88" spans="1:8" x14ac:dyDescent="0.5">
      <c r="A88" t="s">
        <v>20</v>
      </c>
      <c r="B88">
        <v>50</v>
      </c>
      <c r="G88" t="s">
        <v>14</v>
      </c>
      <c r="H88">
        <v>15</v>
      </c>
    </row>
    <row r="89" spans="1:8" x14ac:dyDescent="0.5">
      <c r="A89" t="s">
        <v>20</v>
      </c>
      <c r="B89">
        <v>186</v>
      </c>
      <c r="G89" t="s">
        <v>14</v>
      </c>
      <c r="H89">
        <v>454</v>
      </c>
    </row>
    <row r="90" spans="1:8" x14ac:dyDescent="0.5">
      <c r="A90" t="s">
        <v>20</v>
      </c>
      <c r="B90">
        <v>1071</v>
      </c>
      <c r="G90" t="s">
        <v>14</v>
      </c>
      <c r="H90">
        <v>3182</v>
      </c>
    </row>
    <row r="91" spans="1:8" x14ac:dyDescent="0.5">
      <c r="A91" t="s">
        <v>20</v>
      </c>
      <c r="B91">
        <v>117</v>
      </c>
      <c r="G91" t="s">
        <v>14</v>
      </c>
      <c r="H91">
        <v>15</v>
      </c>
    </row>
    <row r="92" spans="1:8" x14ac:dyDescent="0.5">
      <c r="A92" t="s">
        <v>20</v>
      </c>
      <c r="B92">
        <v>70</v>
      </c>
      <c r="G92" t="s">
        <v>14</v>
      </c>
      <c r="H92">
        <v>133</v>
      </c>
    </row>
    <row r="93" spans="1:8" x14ac:dyDescent="0.5">
      <c r="A93" t="s">
        <v>20</v>
      </c>
      <c r="B93">
        <v>135</v>
      </c>
      <c r="G93" t="s">
        <v>14</v>
      </c>
      <c r="H93">
        <v>2062</v>
      </c>
    </row>
    <row r="94" spans="1:8" x14ac:dyDescent="0.5">
      <c r="A94" t="s">
        <v>20</v>
      </c>
      <c r="B94">
        <v>768</v>
      </c>
      <c r="G94" t="s">
        <v>14</v>
      </c>
      <c r="H94">
        <v>29</v>
      </c>
    </row>
    <row r="95" spans="1:8" x14ac:dyDescent="0.5">
      <c r="A95" t="s">
        <v>20</v>
      </c>
      <c r="B95">
        <v>199</v>
      </c>
      <c r="G95" t="s">
        <v>14</v>
      </c>
      <c r="H95">
        <v>132</v>
      </c>
    </row>
    <row r="96" spans="1:8" x14ac:dyDescent="0.5">
      <c r="A96" t="s">
        <v>20</v>
      </c>
      <c r="B96">
        <v>107</v>
      </c>
      <c r="G96" t="s">
        <v>14</v>
      </c>
      <c r="H96">
        <v>137</v>
      </c>
    </row>
    <row r="97" spans="1:8" x14ac:dyDescent="0.5">
      <c r="A97" t="s">
        <v>20</v>
      </c>
      <c r="B97">
        <v>195</v>
      </c>
      <c r="G97" t="s">
        <v>14</v>
      </c>
      <c r="H97">
        <v>908</v>
      </c>
    </row>
    <row r="98" spans="1:8" x14ac:dyDescent="0.5">
      <c r="A98" t="s">
        <v>20</v>
      </c>
      <c r="B98">
        <v>3376</v>
      </c>
      <c r="G98" t="s">
        <v>14</v>
      </c>
      <c r="H98">
        <v>10</v>
      </c>
    </row>
    <row r="99" spans="1:8" x14ac:dyDescent="0.5">
      <c r="A99" t="s">
        <v>20</v>
      </c>
      <c r="B99">
        <v>41</v>
      </c>
      <c r="G99" t="s">
        <v>14</v>
      </c>
      <c r="H99">
        <v>1910</v>
      </c>
    </row>
    <row r="100" spans="1:8" x14ac:dyDescent="0.5">
      <c r="A100" t="s">
        <v>20</v>
      </c>
      <c r="B100">
        <v>1821</v>
      </c>
      <c r="G100" t="s">
        <v>14</v>
      </c>
      <c r="H100">
        <v>38</v>
      </c>
    </row>
    <row r="101" spans="1:8" x14ac:dyDescent="0.5">
      <c r="A101" t="s">
        <v>20</v>
      </c>
      <c r="B101">
        <v>164</v>
      </c>
      <c r="G101" t="s">
        <v>14</v>
      </c>
      <c r="H101">
        <v>104</v>
      </c>
    </row>
    <row r="102" spans="1:8" x14ac:dyDescent="0.5">
      <c r="A102" t="s">
        <v>20</v>
      </c>
      <c r="B102">
        <v>157</v>
      </c>
      <c r="G102" t="s">
        <v>14</v>
      </c>
      <c r="H102">
        <v>49</v>
      </c>
    </row>
    <row r="103" spans="1:8" x14ac:dyDescent="0.5">
      <c r="A103" t="s">
        <v>20</v>
      </c>
      <c r="B103">
        <v>246</v>
      </c>
      <c r="G103" t="s">
        <v>14</v>
      </c>
      <c r="H103">
        <v>1</v>
      </c>
    </row>
    <row r="104" spans="1:8" x14ac:dyDescent="0.5">
      <c r="A104" t="s">
        <v>20</v>
      </c>
      <c r="B104">
        <v>1396</v>
      </c>
      <c r="G104" t="s">
        <v>14</v>
      </c>
      <c r="H104">
        <v>245</v>
      </c>
    </row>
    <row r="105" spans="1:8" x14ac:dyDescent="0.5">
      <c r="A105" t="s">
        <v>20</v>
      </c>
      <c r="B105">
        <v>2506</v>
      </c>
      <c r="G105" t="s">
        <v>14</v>
      </c>
      <c r="H105">
        <v>32</v>
      </c>
    </row>
    <row r="106" spans="1:8" x14ac:dyDescent="0.5">
      <c r="A106" t="s">
        <v>20</v>
      </c>
      <c r="B106">
        <v>244</v>
      </c>
      <c r="G106" t="s">
        <v>14</v>
      </c>
      <c r="H106">
        <v>7</v>
      </c>
    </row>
    <row r="107" spans="1:8" x14ac:dyDescent="0.5">
      <c r="A107" t="s">
        <v>20</v>
      </c>
      <c r="B107">
        <v>146</v>
      </c>
      <c r="G107" t="s">
        <v>14</v>
      </c>
      <c r="H107">
        <v>803</v>
      </c>
    </row>
    <row r="108" spans="1:8" x14ac:dyDescent="0.5">
      <c r="A108" t="s">
        <v>20</v>
      </c>
      <c r="B108">
        <v>1267</v>
      </c>
      <c r="G108" t="s">
        <v>14</v>
      </c>
      <c r="H108">
        <v>16</v>
      </c>
    </row>
    <row r="109" spans="1:8" x14ac:dyDescent="0.5">
      <c r="A109" t="s">
        <v>20</v>
      </c>
      <c r="B109">
        <v>1561</v>
      </c>
      <c r="G109" t="s">
        <v>14</v>
      </c>
      <c r="H109">
        <v>31</v>
      </c>
    </row>
    <row r="110" spans="1:8" x14ac:dyDescent="0.5">
      <c r="A110" t="s">
        <v>20</v>
      </c>
      <c r="B110">
        <v>48</v>
      </c>
      <c r="G110" t="s">
        <v>14</v>
      </c>
      <c r="H110">
        <v>108</v>
      </c>
    </row>
    <row r="111" spans="1:8" x14ac:dyDescent="0.5">
      <c r="A111" t="s">
        <v>20</v>
      </c>
      <c r="B111">
        <v>2739</v>
      </c>
      <c r="G111" t="s">
        <v>14</v>
      </c>
      <c r="H111">
        <v>30</v>
      </c>
    </row>
    <row r="112" spans="1:8" x14ac:dyDescent="0.5">
      <c r="A112" t="s">
        <v>20</v>
      </c>
      <c r="B112">
        <v>3537</v>
      </c>
      <c r="G112" t="s">
        <v>14</v>
      </c>
      <c r="H112">
        <v>17</v>
      </c>
    </row>
    <row r="113" spans="1:8" x14ac:dyDescent="0.5">
      <c r="A113" t="s">
        <v>20</v>
      </c>
      <c r="B113">
        <v>2107</v>
      </c>
      <c r="G113" t="s">
        <v>14</v>
      </c>
      <c r="H113">
        <v>80</v>
      </c>
    </row>
    <row r="114" spans="1:8" x14ac:dyDescent="0.5">
      <c r="A114" t="s">
        <v>20</v>
      </c>
      <c r="B114">
        <v>3318</v>
      </c>
      <c r="G114" t="s">
        <v>14</v>
      </c>
      <c r="H114">
        <v>2468</v>
      </c>
    </row>
    <row r="115" spans="1:8" x14ac:dyDescent="0.5">
      <c r="A115" t="s">
        <v>20</v>
      </c>
      <c r="B115">
        <v>340</v>
      </c>
      <c r="G115" t="s">
        <v>14</v>
      </c>
      <c r="H115">
        <v>26</v>
      </c>
    </row>
    <row r="116" spans="1:8" x14ac:dyDescent="0.5">
      <c r="A116" t="s">
        <v>20</v>
      </c>
      <c r="B116">
        <v>1442</v>
      </c>
      <c r="G116" t="s">
        <v>14</v>
      </c>
      <c r="H116">
        <v>73</v>
      </c>
    </row>
    <row r="117" spans="1:8" x14ac:dyDescent="0.5">
      <c r="A117" t="s">
        <v>20</v>
      </c>
      <c r="B117">
        <v>126</v>
      </c>
      <c r="G117" t="s">
        <v>14</v>
      </c>
      <c r="H117">
        <v>128</v>
      </c>
    </row>
    <row r="118" spans="1:8" x14ac:dyDescent="0.5">
      <c r="A118" t="s">
        <v>20</v>
      </c>
      <c r="B118">
        <v>524</v>
      </c>
      <c r="G118" t="s">
        <v>14</v>
      </c>
      <c r="H118">
        <v>33</v>
      </c>
    </row>
    <row r="119" spans="1:8" x14ac:dyDescent="0.5">
      <c r="A119" t="s">
        <v>20</v>
      </c>
      <c r="B119">
        <v>1989</v>
      </c>
      <c r="G119" t="s">
        <v>14</v>
      </c>
      <c r="H119">
        <v>1072</v>
      </c>
    </row>
    <row r="120" spans="1:8" x14ac:dyDescent="0.5">
      <c r="A120" t="s">
        <v>20</v>
      </c>
      <c r="B120">
        <v>157</v>
      </c>
      <c r="G120" t="s">
        <v>14</v>
      </c>
      <c r="H120">
        <v>393</v>
      </c>
    </row>
    <row r="121" spans="1:8" x14ac:dyDescent="0.5">
      <c r="A121" t="s">
        <v>20</v>
      </c>
      <c r="B121">
        <v>4498</v>
      </c>
      <c r="G121" t="s">
        <v>14</v>
      </c>
      <c r="H121">
        <v>1257</v>
      </c>
    </row>
    <row r="122" spans="1:8" x14ac:dyDescent="0.5">
      <c r="A122" t="s">
        <v>20</v>
      </c>
      <c r="B122">
        <v>80</v>
      </c>
      <c r="G122" t="s">
        <v>14</v>
      </c>
      <c r="H122">
        <v>328</v>
      </c>
    </row>
    <row r="123" spans="1:8" x14ac:dyDescent="0.5">
      <c r="A123" t="s">
        <v>20</v>
      </c>
      <c r="B123">
        <v>43</v>
      </c>
      <c r="G123" t="s">
        <v>14</v>
      </c>
      <c r="H123">
        <v>147</v>
      </c>
    </row>
    <row r="124" spans="1:8" x14ac:dyDescent="0.5">
      <c r="A124" t="s">
        <v>20</v>
      </c>
      <c r="B124">
        <v>2053</v>
      </c>
      <c r="G124" t="s">
        <v>14</v>
      </c>
      <c r="H124">
        <v>830</v>
      </c>
    </row>
    <row r="125" spans="1:8" x14ac:dyDescent="0.5">
      <c r="A125" t="s">
        <v>20</v>
      </c>
      <c r="B125">
        <v>168</v>
      </c>
      <c r="G125" t="s">
        <v>14</v>
      </c>
      <c r="H125">
        <v>331</v>
      </c>
    </row>
    <row r="126" spans="1:8" x14ac:dyDescent="0.5">
      <c r="A126" t="s">
        <v>20</v>
      </c>
      <c r="B126">
        <v>4289</v>
      </c>
      <c r="G126" t="s">
        <v>14</v>
      </c>
      <c r="H126">
        <v>25</v>
      </c>
    </row>
    <row r="127" spans="1:8" x14ac:dyDescent="0.5">
      <c r="A127" t="s">
        <v>20</v>
      </c>
      <c r="B127">
        <v>165</v>
      </c>
      <c r="G127" t="s">
        <v>14</v>
      </c>
      <c r="H127">
        <v>3483</v>
      </c>
    </row>
    <row r="128" spans="1:8" x14ac:dyDescent="0.5">
      <c r="A128" t="s">
        <v>20</v>
      </c>
      <c r="B128">
        <v>1815</v>
      </c>
      <c r="G128" t="s">
        <v>14</v>
      </c>
      <c r="H128">
        <v>923</v>
      </c>
    </row>
    <row r="129" spans="1:8" x14ac:dyDescent="0.5">
      <c r="A129" t="s">
        <v>20</v>
      </c>
      <c r="B129">
        <v>397</v>
      </c>
      <c r="G129" t="s">
        <v>14</v>
      </c>
      <c r="H129">
        <v>1</v>
      </c>
    </row>
    <row r="130" spans="1:8" x14ac:dyDescent="0.5">
      <c r="A130" t="s">
        <v>20</v>
      </c>
      <c r="B130">
        <v>1539</v>
      </c>
      <c r="G130" t="s">
        <v>14</v>
      </c>
      <c r="H130">
        <v>33</v>
      </c>
    </row>
    <row r="131" spans="1:8" x14ac:dyDescent="0.5">
      <c r="A131" t="s">
        <v>20</v>
      </c>
      <c r="B131">
        <v>138</v>
      </c>
      <c r="G131" t="s">
        <v>14</v>
      </c>
      <c r="H131">
        <v>40</v>
      </c>
    </row>
    <row r="132" spans="1:8" x14ac:dyDescent="0.5">
      <c r="A132" t="s">
        <v>20</v>
      </c>
      <c r="B132">
        <v>3594</v>
      </c>
      <c r="G132" t="s">
        <v>14</v>
      </c>
      <c r="H132">
        <v>23</v>
      </c>
    </row>
    <row r="133" spans="1:8" x14ac:dyDescent="0.5">
      <c r="A133" t="s">
        <v>20</v>
      </c>
      <c r="B133">
        <v>5880</v>
      </c>
      <c r="G133" t="s">
        <v>14</v>
      </c>
      <c r="H133">
        <v>75</v>
      </c>
    </row>
    <row r="134" spans="1:8" x14ac:dyDescent="0.5">
      <c r="A134" t="s">
        <v>20</v>
      </c>
      <c r="B134">
        <v>112</v>
      </c>
      <c r="G134" t="s">
        <v>14</v>
      </c>
      <c r="H134">
        <v>2176</v>
      </c>
    </row>
    <row r="135" spans="1:8" x14ac:dyDescent="0.5">
      <c r="A135" t="s">
        <v>20</v>
      </c>
      <c r="B135">
        <v>943</v>
      </c>
      <c r="G135" t="s">
        <v>14</v>
      </c>
      <c r="H135">
        <v>441</v>
      </c>
    </row>
    <row r="136" spans="1:8" x14ac:dyDescent="0.5">
      <c r="A136" t="s">
        <v>20</v>
      </c>
      <c r="B136">
        <v>2468</v>
      </c>
      <c r="G136" t="s">
        <v>14</v>
      </c>
      <c r="H136">
        <v>25</v>
      </c>
    </row>
    <row r="137" spans="1:8" x14ac:dyDescent="0.5">
      <c r="A137" t="s">
        <v>20</v>
      </c>
      <c r="B137">
        <v>2551</v>
      </c>
      <c r="G137" t="s">
        <v>14</v>
      </c>
      <c r="H137">
        <v>127</v>
      </c>
    </row>
    <row r="138" spans="1:8" x14ac:dyDescent="0.5">
      <c r="A138" t="s">
        <v>20</v>
      </c>
      <c r="B138">
        <v>101</v>
      </c>
      <c r="G138" t="s">
        <v>14</v>
      </c>
      <c r="H138">
        <v>355</v>
      </c>
    </row>
    <row r="139" spans="1:8" x14ac:dyDescent="0.5">
      <c r="A139" t="s">
        <v>20</v>
      </c>
      <c r="B139">
        <v>92</v>
      </c>
      <c r="G139" t="s">
        <v>14</v>
      </c>
      <c r="H139">
        <v>44</v>
      </c>
    </row>
    <row r="140" spans="1:8" x14ac:dyDescent="0.5">
      <c r="A140" t="s">
        <v>20</v>
      </c>
      <c r="B140">
        <v>62</v>
      </c>
      <c r="G140" t="s">
        <v>14</v>
      </c>
      <c r="H140">
        <v>67</v>
      </c>
    </row>
    <row r="141" spans="1:8" x14ac:dyDescent="0.5">
      <c r="A141" t="s">
        <v>20</v>
      </c>
      <c r="B141">
        <v>149</v>
      </c>
      <c r="G141" t="s">
        <v>14</v>
      </c>
      <c r="H141">
        <v>1068</v>
      </c>
    </row>
    <row r="142" spans="1:8" x14ac:dyDescent="0.5">
      <c r="A142" t="s">
        <v>20</v>
      </c>
      <c r="B142">
        <v>329</v>
      </c>
      <c r="G142" t="s">
        <v>14</v>
      </c>
      <c r="H142">
        <v>424</v>
      </c>
    </row>
    <row r="143" spans="1:8" x14ac:dyDescent="0.5">
      <c r="A143" t="s">
        <v>20</v>
      </c>
      <c r="B143">
        <v>97</v>
      </c>
      <c r="G143" t="s">
        <v>14</v>
      </c>
      <c r="H143">
        <v>151</v>
      </c>
    </row>
    <row r="144" spans="1:8" x14ac:dyDescent="0.5">
      <c r="A144" t="s">
        <v>20</v>
      </c>
      <c r="B144">
        <v>1784</v>
      </c>
      <c r="G144" t="s">
        <v>14</v>
      </c>
      <c r="H144">
        <v>1608</v>
      </c>
    </row>
    <row r="145" spans="1:8" x14ac:dyDescent="0.5">
      <c r="A145" t="s">
        <v>20</v>
      </c>
      <c r="B145">
        <v>1684</v>
      </c>
      <c r="G145" t="s">
        <v>14</v>
      </c>
      <c r="H145">
        <v>941</v>
      </c>
    </row>
    <row r="146" spans="1:8" x14ac:dyDescent="0.5">
      <c r="A146" t="s">
        <v>20</v>
      </c>
      <c r="B146">
        <v>250</v>
      </c>
      <c r="G146" t="s">
        <v>14</v>
      </c>
      <c r="H146">
        <v>1</v>
      </c>
    </row>
    <row r="147" spans="1:8" x14ac:dyDescent="0.5">
      <c r="A147" t="s">
        <v>20</v>
      </c>
      <c r="B147">
        <v>238</v>
      </c>
      <c r="G147" t="s">
        <v>14</v>
      </c>
      <c r="H147">
        <v>40</v>
      </c>
    </row>
    <row r="148" spans="1:8" x14ac:dyDescent="0.5">
      <c r="A148" t="s">
        <v>20</v>
      </c>
      <c r="B148">
        <v>53</v>
      </c>
      <c r="G148" t="s">
        <v>14</v>
      </c>
      <c r="H148">
        <v>3015</v>
      </c>
    </row>
    <row r="149" spans="1:8" x14ac:dyDescent="0.5">
      <c r="A149" t="s">
        <v>20</v>
      </c>
      <c r="B149">
        <v>214</v>
      </c>
      <c r="G149" t="s">
        <v>14</v>
      </c>
      <c r="H149">
        <v>435</v>
      </c>
    </row>
    <row r="150" spans="1:8" x14ac:dyDescent="0.5">
      <c r="A150" t="s">
        <v>20</v>
      </c>
      <c r="B150">
        <v>222</v>
      </c>
      <c r="G150" t="s">
        <v>14</v>
      </c>
      <c r="H150">
        <v>714</v>
      </c>
    </row>
    <row r="151" spans="1:8" x14ac:dyDescent="0.5">
      <c r="A151" t="s">
        <v>20</v>
      </c>
      <c r="B151">
        <v>1884</v>
      </c>
      <c r="G151" t="s">
        <v>14</v>
      </c>
      <c r="H151">
        <v>5497</v>
      </c>
    </row>
    <row r="152" spans="1:8" x14ac:dyDescent="0.5">
      <c r="A152" t="s">
        <v>20</v>
      </c>
      <c r="B152">
        <v>218</v>
      </c>
      <c r="G152" t="s">
        <v>14</v>
      </c>
      <c r="H152">
        <v>418</v>
      </c>
    </row>
    <row r="153" spans="1:8" x14ac:dyDescent="0.5">
      <c r="A153" t="s">
        <v>20</v>
      </c>
      <c r="B153">
        <v>6465</v>
      </c>
      <c r="G153" t="s">
        <v>14</v>
      </c>
      <c r="H153">
        <v>1439</v>
      </c>
    </row>
    <row r="154" spans="1:8" x14ac:dyDescent="0.5">
      <c r="A154" t="s">
        <v>20</v>
      </c>
      <c r="B154">
        <v>59</v>
      </c>
      <c r="G154" t="s">
        <v>14</v>
      </c>
      <c r="H154">
        <v>15</v>
      </c>
    </row>
    <row r="155" spans="1:8" x14ac:dyDescent="0.5">
      <c r="A155" t="s">
        <v>20</v>
      </c>
      <c r="B155">
        <v>88</v>
      </c>
      <c r="G155" t="s">
        <v>14</v>
      </c>
      <c r="H155">
        <v>1999</v>
      </c>
    </row>
    <row r="156" spans="1:8" x14ac:dyDescent="0.5">
      <c r="A156" t="s">
        <v>20</v>
      </c>
      <c r="B156">
        <v>1697</v>
      </c>
      <c r="G156" t="s">
        <v>14</v>
      </c>
      <c r="H156">
        <v>118</v>
      </c>
    </row>
    <row r="157" spans="1:8" x14ac:dyDescent="0.5">
      <c r="A157" t="s">
        <v>20</v>
      </c>
      <c r="B157">
        <v>92</v>
      </c>
      <c r="G157" t="s">
        <v>14</v>
      </c>
      <c r="H157">
        <v>162</v>
      </c>
    </row>
    <row r="158" spans="1:8" x14ac:dyDescent="0.5">
      <c r="A158" t="s">
        <v>20</v>
      </c>
      <c r="B158">
        <v>186</v>
      </c>
      <c r="G158" t="s">
        <v>14</v>
      </c>
      <c r="H158">
        <v>83</v>
      </c>
    </row>
    <row r="159" spans="1:8" x14ac:dyDescent="0.5">
      <c r="A159" t="s">
        <v>20</v>
      </c>
      <c r="B159">
        <v>138</v>
      </c>
      <c r="G159" t="s">
        <v>14</v>
      </c>
      <c r="H159">
        <v>747</v>
      </c>
    </row>
    <row r="160" spans="1:8" x14ac:dyDescent="0.5">
      <c r="A160" t="s">
        <v>20</v>
      </c>
      <c r="B160">
        <v>261</v>
      </c>
      <c r="G160" t="s">
        <v>14</v>
      </c>
      <c r="H160">
        <v>84</v>
      </c>
    </row>
    <row r="161" spans="1:8" x14ac:dyDescent="0.5">
      <c r="A161" t="s">
        <v>20</v>
      </c>
      <c r="B161">
        <v>107</v>
      </c>
      <c r="G161" t="s">
        <v>14</v>
      </c>
      <c r="H161">
        <v>91</v>
      </c>
    </row>
    <row r="162" spans="1:8" x14ac:dyDescent="0.5">
      <c r="A162" t="s">
        <v>20</v>
      </c>
      <c r="B162">
        <v>199</v>
      </c>
      <c r="G162" t="s">
        <v>14</v>
      </c>
      <c r="H162">
        <v>792</v>
      </c>
    </row>
    <row r="163" spans="1:8" x14ac:dyDescent="0.5">
      <c r="A163" t="s">
        <v>20</v>
      </c>
      <c r="B163">
        <v>5512</v>
      </c>
      <c r="G163" t="s">
        <v>14</v>
      </c>
      <c r="H163">
        <v>32</v>
      </c>
    </row>
    <row r="164" spans="1:8" x14ac:dyDescent="0.5">
      <c r="A164" t="s">
        <v>20</v>
      </c>
      <c r="B164">
        <v>86</v>
      </c>
      <c r="G164" t="s">
        <v>14</v>
      </c>
      <c r="H164">
        <v>186</v>
      </c>
    </row>
    <row r="165" spans="1:8" x14ac:dyDescent="0.5">
      <c r="A165" t="s">
        <v>20</v>
      </c>
      <c r="B165">
        <v>2768</v>
      </c>
      <c r="G165" t="s">
        <v>14</v>
      </c>
      <c r="H165">
        <v>605</v>
      </c>
    </row>
    <row r="166" spans="1:8" x14ac:dyDescent="0.5">
      <c r="A166" t="s">
        <v>20</v>
      </c>
      <c r="B166">
        <v>48</v>
      </c>
      <c r="G166" t="s">
        <v>14</v>
      </c>
      <c r="H166">
        <v>1</v>
      </c>
    </row>
    <row r="167" spans="1:8" x14ac:dyDescent="0.5">
      <c r="A167" t="s">
        <v>20</v>
      </c>
      <c r="B167">
        <v>87</v>
      </c>
      <c r="G167" t="s">
        <v>14</v>
      </c>
      <c r="H167">
        <v>31</v>
      </c>
    </row>
    <row r="168" spans="1:8" x14ac:dyDescent="0.5">
      <c r="A168" t="s">
        <v>20</v>
      </c>
      <c r="B168">
        <v>1894</v>
      </c>
      <c r="G168" t="s">
        <v>14</v>
      </c>
      <c r="H168">
        <v>1181</v>
      </c>
    </row>
    <row r="169" spans="1:8" x14ac:dyDescent="0.5">
      <c r="A169" t="s">
        <v>20</v>
      </c>
      <c r="B169">
        <v>282</v>
      </c>
      <c r="G169" t="s">
        <v>14</v>
      </c>
      <c r="H169">
        <v>39</v>
      </c>
    </row>
    <row r="170" spans="1:8" x14ac:dyDescent="0.5">
      <c r="A170" t="s">
        <v>20</v>
      </c>
      <c r="B170">
        <v>116</v>
      </c>
      <c r="G170" t="s">
        <v>14</v>
      </c>
      <c r="H170">
        <v>46</v>
      </c>
    </row>
    <row r="171" spans="1:8" x14ac:dyDescent="0.5">
      <c r="A171" t="s">
        <v>20</v>
      </c>
      <c r="B171">
        <v>83</v>
      </c>
      <c r="G171" t="s">
        <v>14</v>
      </c>
      <c r="H171">
        <v>105</v>
      </c>
    </row>
    <row r="172" spans="1:8" x14ac:dyDescent="0.5">
      <c r="A172" t="s">
        <v>20</v>
      </c>
      <c r="B172">
        <v>91</v>
      </c>
      <c r="G172" t="s">
        <v>14</v>
      </c>
      <c r="H172">
        <v>535</v>
      </c>
    </row>
    <row r="173" spans="1:8" x14ac:dyDescent="0.5">
      <c r="A173" t="s">
        <v>20</v>
      </c>
      <c r="B173">
        <v>546</v>
      </c>
      <c r="G173" t="s">
        <v>14</v>
      </c>
      <c r="H173">
        <v>16</v>
      </c>
    </row>
    <row r="174" spans="1:8" x14ac:dyDescent="0.5">
      <c r="A174" t="s">
        <v>20</v>
      </c>
      <c r="B174">
        <v>393</v>
      </c>
      <c r="G174" t="s">
        <v>14</v>
      </c>
      <c r="H174">
        <v>575</v>
      </c>
    </row>
    <row r="175" spans="1:8" x14ac:dyDescent="0.5">
      <c r="A175" t="s">
        <v>20</v>
      </c>
      <c r="B175">
        <v>133</v>
      </c>
      <c r="G175" t="s">
        <v>14</v>
      </c>
      <c r="H175">
        <v>1120</v>
      </c>
    </row>
    <row r="176" spans="1:8" x14ac:dyDescent="0.5">
      <c r="A176" t="s">
        <v>20</v>
      </c>
      <c r="B176">
        <v>254</v>
      </c>
      <c r="G176" t="s">
        <v>14</v>
      </c>
      <c r="H176">
        <v>113</v>
      </c>
    </row>
    <row r="177" spans="1:8" x14ac:dyDescent="0.5">
      <c r="A177" t="s">
        <v>20</v>
      </c>
      <c r="B177">
        <v>176</v>
      </c>
      <c r="G177" t="s">
        <v>14</v>
      </c>
      <c r="H177">
        <v>1538</v>
      </c>
    </row>
    <row r="178" spans="1:8" x14ac:dyDescent="0.5">
      <c r="A178" t="s">
        <v>20</v>
      </c>
      <c r="B178">
        <v>337</v>
      </c>
      <c r="G178" t="s">
        <v>14</v>
      </c>
      <c r="H178">
        <v>9</v>
      </c>
    </row>
    <row r="179" spans="1:8" x14ac:dyDescent="0.5">
      <c r="A179" t="s">
        <v>20</v>
      </c>
      <c r="B179">
        <v>107</v>
      </c>
      <c r="G179" t="s">
        <v>14</v>
      </c>
      <c r="H179">
        <v>554</v>
      </c>
    </row>
    <row r="180" spans="1:8" x14ac:dyDescent="0.5">
      <c r="A180" t="s">
        <v>20</v>
      </c>
      <c r="B180">
        <v>183</v>
      </c>
      <c r="G180" t="s">
        <v>14</v>
      </c>
      <c r="H180">
        <v>648</v>
      </c>
    </row>
    <row r="181" spans="1:8" x14ac:dyDescent="0.5">
      <c r="A181" t="s">
        <v>20</v>
      </c>
      <c r="B181">
        <v>72</v>
      </c>
      <c r="G181" t="s">
        <v>14</v>
      </c>
      <c r="H181">
        <v>21</v>
      </c>
    </row>
    <row r="182" spans="1:8" x14ac:dyDescent="0.5">
      <c r="A182" t="s">
        <v>20</v>
      </c>
      <c r="B182">
        <v>295</v>
      </c>
      <c r="G182" t="s">
        <v>14</v>
      </c>
      <c r="H182">
        <v>54</v>
      </c>
    </row>
    <row r="183" spans="1:8" x14ac:dyDescent="0.5">
      <c r="A183" t="s">
        <v>20</v>
      </c>
      <c r="B183">
        <v>142</v>
      </c>
      <c r="G183" t="s">
        <v>14</v>
      </c>
      <c r="H183">
        <v>120</v>
      </c>
    </row>
    <row r="184" spans="1:8" x14ac:dyDescent="0.5">
      <c r="A184" t="s">
        <v>20</v>
      </c>
      <c r="B184">
        <v>85</v>
      </c>
      <c r="G184" t="s">
        <v>14</v>
      </c>
      <c r="H184">
        <v>579</v>
      </c>
    </row>
    <row r="185" spans="1:8" x14ac:dyDescent="0.5">
      <c r="A185" t="s">
        <v>20</v>
      </c>
      <c r="B185">
        <v>659</v>
      </c>
      <c r="G185" t="s">
        <v>14</v>
      </c>
      <c r="H185">
        <v>2072</v>
      </c>
    </row>
    <row r="186" spans="1:8" x14ac:dyDescent="0.5">
      <c r="A186" t="s">
        <v>20</v>
      </c>
      <c r="B186">
        <v>121</v>
      </c>
      <c r="G186" t="s">
        <v>14</v>
      </c>
      <c r="H186">
        <v>0</v>
      </c>
    </row>
    <row r="187" spans="1:8" x14ac:dyDescent="0.5">
      <c r="A187" t="s">
        <v>20</v>
      </c>
      <c r="B187">
        <v>3742</v>
      </c>
      <c r="G187" t="s">
        <v>14</v>
      </c>
      <c r="H187">
        <v>1796</v>
      </c>
    </row>
    <row r="188" spans="1:8" x14ac:dyDescent="0.5">
      <c r="A188" t="s">
        <v>20</v>
      </c>
      <c r="B188">
        <v>223</v>
      </c>
      <c r="G188" t="s">
        <v>14</v>
      </c>
      <c r="H188">
        <v>62</v>
      </c>
    </row>
    <row r="189" spans="1:8" x14ac:dyDescent="0.5">
      <c r="A189" t="s">
        <v>20</v>
      </c>
      <c r="B189">
        <v>133</v>
      </c>
      <c r="G189" t="s">
        <v>14</v>
      </c>
      <c r="H189">
        <v>347</v>
      </c>
    </row>
    <row r="190" spans="1:8" x14ac:dyDescent="0.5">
      <c r="A190" t="s">
        <v>20</v>
      </c>
      <c r="B190">
        <v>5168</v>
      </c>
      <c r="G190" t="s">
        <v>14</v>
      </c>
      <c r="H190">
        <v>19</v>
      </c>
    </row>
    <row r="191" spans="1:8" x14ac:dyDescent="0.5">
      <c r="A191" t="s">
        <v>20</v>
      </c>
      <c r="B191">
        <v>307</v>
      </c>
      <c r="G191" t="s">
        <v>14</v>
      </c>
      <c r="H191">
        <v>1258</v>
      </c>
    </row>
    <row r="192" spans="1:8" x14ac:dyDescent="0.5">
      <c r="A192" t="s">
        <v>20</v>
      </c>
      <c r="B192">
        <v>2441</v>
      </c>
      <c r="G192" t="s">
        <v>14</v>
      </c>
      <c r="H192">
        <v>362</v>
      </c>
    </row>
    <row r="193" spans="1:8" x14ac:dyDescent="0.5">
      <c r="A193" t="s">
        <v>20</v>
      </c>
      <c r="B193">
        <v>1385</v>
      </c>
      <c r="G193" t="s">
        <v>14</v>
      </c>
      <c r="H193">
        <v>133</v>
      </c>
    </row>
    <row r="194" spans="1:8" x14ac:dyDescent="0.5">
      <c r="A194" t="s">
        <v>20</v>
      </c>
      <c r="B194">
        <v>190</v>
      </c>
      <c r="G194" t="s">
        <v>14</v>
      </c>
      <c r="H194">
        <v>846</v>
      </c>
    </row>
    <row r="195" spans="1:8" x14ac:dyDescent="0.5">
      <c r="A195" t="s">
        <v>20</v>
      </c>
      <c r="B195">
        <v>470</v>
      </c>
      <c r="G195" t="s">
        <v>14</v>
      </c>
      <c r="H195">
        <v>10</v>
      </c>
    </row>
    <row r="196" spans="1:8" x14ac:dyDescent="0.5">
      <c r="A196" t="s">
        <v>20</v>
      </c>
      <c r="B196">
        <v>253</v>
      </c>
      <c r="G196" t="s">
        <v>14</v>
      </c>
      <c r="H196">
        <v>191</v>
      </c>
    </row>
    <row r="197" spans="1:8" x14ac:dyDescent="0.5">
      <c r="A197" t="s">
        <v>20</v>
      </c>
      <c r="B197">
        <v>1113</v>
      </c>
      <c r="G197" t="s">
        <v>14</v>
      </c>
      <c r="H197">
        <v>1979</v>
      </c>
    </row>
    <row r="198" spans="1:8" x14ac:dyDescent="0.5">
      <c r="A198" t="s">
        <v>20</v>
      </c>
      <c r="B198">
        <v>2283</v>
      </c>
      <c r="G198" t="s">
        <v>14</v>
      </c>
      <c r="H198">
        <v>63</v>
      </c>
    </row>
    <row r="199" spans="1:8" x14ac:dyDescent="0.5">
      <c r="A199" t="s">
        <v>20</v>
      </c>
      <c r="B199">
        <v>1095</v>
      </c>
      <c r="G199" t="s">
        <v>14</v>
      </c>
      <c r="H199">
        <v>6080</v>
      </c>
    </row>
    <row r="200" spans="1:8" x14ac:dyDescent="0.5">
      <c r="A200" t="s">
        <v>20</v>
      </c>
      <c r="B200">
        <v>1690</v>
      </c>
      <c r="G200" t="s">
        <v>14</v>
      </c>
      <c r="H200">
        <v>80</v>
      </c>
    </row>
    <row r="201" spans="1:8" x14ac:dyDescent="0.5">
      <c r="A201" t="s">
        <v>20</v>
      </c>
      <c r="B201">
        <v>191</v>
      </c>
      <c r="G201" t="s">
        <v>14</v>
      </c>
      <c r="H201">
        <v>9</v>
      </c>
    </row>
    <row r="202" spans="1:8" x14ac:dyDescent="0.5">
      <c r="A202" t="s">
        <v>20</v>
      </c>
      <c r="B202">
        <v>2013</v>
      </c>
      <c r="G202" t="s">
        <v>14</v>
      </c>
      <c r="H202">
        <v>1784</v>
      </c>
    </row>
    <row r="203" spans="1:8" x14ac:dyDescent="0.5">
      <c r="A203" t="s">
        <v>20</v>
      </c>
      <c r="B203">
        <v>1703</v>
      </c>
      <c r="G203" t="s">
        <v>14</v>
      </c>
      <c r="H203">
        <v>243</v>
      </c>
    </row>
    <row r="204" spans="1:8" x14ac:dyDescent="0.5">
      <c r="A204" t="s">
        <v>20</v>
      </c>
      <c r="B204">
        <v>80</v>
      </c>
      <c r="G204" t="s">
        <v>14</v>
      </c>
      <c r="H204">
        <v>1296</v>
      </c>
    </row>
    <row r="205" spans="1:8" x14ac:dyDescent="0.5">
      <c r="A205" t="s">
        <v>20</v>
      </c>
      <c r="B205">
        <v>41</v>
      </c>
      <c r="G205" t="s">
        <v>14</v>
      </c>
      <c r="H205">
        <v>77</v>
      </c>
    </row>
    <row r="206" spans="1:8" x14ac:dyDescent="0.5">
      <c r="A206" t="s">
        <v>20</v>
      </c>
      <c r="B206">
        <v>187</v>
      </c>
      <c r="G206" t="s">
        <v>14</v>
      </c>
      <c r="H206">
        <v>395</v>
      </c>
    </row>
    <row r="207" spans="1:8" x14ac:dyDescent="0.5">
      <c r="A207" t="s">
        <v>20</v>
      </c>
      <c r="B207">
        <v>2875</v>
      </c>
      <c r="G207" t="s">
        <v>14</v>
      </c>
      <c r="H207">
        <v>49</v>
      </c>
    </row>
    <row r="208" spans="1:8" x14ac:dyDescent="0.5">
      <c r="A208" t="s">
        <v>20</v>
      </c>
      <c r="B208">
        <v>88</v>
      </c>
      <c r="G208" t="s">
        <v>14</v>
      </c>
      <c r="H208">
        <v>180</v>
      </c>
    </row>
    <row r="209" spans="1:8" x14ac:dyDescent="0.5">
      <c r="A209" t="s">
        <v>20</v>
      </c>
      <c r="B209">
        <v>191</v>
      </c>
      <c r="G209" t="s">
        <v>14</v>
      </c>
      <c r="H209">
        <v>2690</v>
      </c>
    </row>
    <row r="210" spans="1:8" x14ac:dyDescent="0.5">
      <c r="A210" t="s">
        <v>20</v>
      </c>
      <c r="B210">
        <v>139</v>
      </c>
      <c r="G210" t="s">
        <v>14</v>
      </c>
      <c r="H210">
        <v>2779</v>
      </c>
    </row>
    <row r="211" spans="1:8" x14ac:dyDescent="0.5">
      <c r="A211" t="s">
        <v>20</v>
      </c>
      <c r="B211">
        <v>186</v>
      </c>
      <c r="G211" t="s">
        <v>14</v>
      </c>
      <c r="H211">
        <v>92</v>
      </c>
    </row>
    <row r="212" spans="1:8" x14ac:dyDescent="0.5">
      <c r="A212" t="s">
        <v>20</v>
      </c>
      <c r="B212">
        <v>112</v>
      </c>
      <c r="G212" t="s">
        <v>14</v>
      </c>
      <c r="H212">
        <v>1028</v>
      </c>
    </row>
    <row r="213" spans="1:8" x14ac:dyDescent="0.5">
      <c r="A213" t="s">
        <v>20</v>
      </c>
      <c r="B213">
        <v>101</v>
      </c>
      <c r="G213" t="s">
        <v>14</v>
      </c>
      <c r="H213">
        <v>26</v>
      </c>
    </row>
    <row r="214" spans="1:8" x14ac:dyDescent="0.5">
      <c r="A214" t="s">
        <v>20</v>
      </c>
      <c r="B214">
        <v>206</v>
      </c>
      <c r="G214" t="s">
        <v>14</v>
      </c>
      <c r="H214">
        <v>1790</v>
      </c>
    </row>
    <row r="215" spans="1:8" x14ac:dyDescent="0.5">
      <c r="A215" t="s">
        <v>20</v>
      </c>
      <c r="B215">
        <v>154</v>
      </c>
      <c r="G215" t="s">
        <v>14</v>
      </c>
      <c r="H215">
        <v>37</v>
      </c>
    </row>
    <row r="216" spans="1:8" x14ac:dyDescent="0.5">
      <c r="A216" t="s">
        <v>20</v>
      </c>
      <c r="B216">
        <v>5966</v>
      </c>
      <c r="G216" t="s">
        <v>14</v>
      </c>
      <c r="H216">
        <v>35</v>
      </c>
    </row>
    <row r="217" spans="1:8" x14ac:dyDescent="0.5">
      <c r="A217" t="s">
        <v>20</v>
      </c>
      <c r="B217">
        <v>169</v>
      </c>
      <c r="G217" t="s">
        <v>14</v>
      </c>
      <c r="H217">
        <v>558</v>
      </c>
    </row>
    <row r="218" spans="1:8" x14ac:dyDescent="0.5">
      <c r="A218" t="s">
        <v>20</v>
      </c>
      <c r="B218">
        <v>2106</v>
      </c>
      <c r="G218" t="s">
        <v>14</v>
      </c>
      <c r="H218">
        <v>64</v>
      </c>
    </row>
    <row r="219" spans="1:8" x14ac:dyDescent="0.5">
      <c r="A219" t="s">
        <v>20</v>
      </c>
      <c r="B219">
        <v>131</v>
      </c>
      <c r="G219" t="s">
        <v>14</v>
      </c>
      <c r="H219">
        <v>245</v>
      </c>
    </row>
    <row r="220" spans="1:8" x14ac:dyDescent="0.5">
      <c r="A220" t="s">
        <v>20</v>
      </c>
      <c r="B220">
        <v>84</v>
      </c>
      <c r="G220" t="s">
        <v>14</v>
      </c>
      <c r="H220">
        <v>71</v>
      </c>
    </row>
    <row r="221" spans="1:8" x14ac:dyDescent="0.5">
      <c r="A221" t="s">
        <v>20</v>
      </c>
      <c r="B221">
        <v>155</v>
      </c>
      <c r="G221" t="s">
        <v>14</v>
      </c>
      <c r="H221">
        <v>42</v>
      </c>
    </row>
    <row r="222" spans="1:8" x14ac:dyDescent="0.5">
      <c r="A222" t="s">
        <v>20</v>
      </c>
      <c r="B222">
        <v>189</v>
      </c>
      <c r="G222" t="s">
        <v>14</v>
      </c>
      <c r="H222">
        <v>156</v>
      </c>
    </row>
    <row r="223" spans="1:8" x14ac:dyDescent="0.5">
      <c r="A223" t="s">
        <v>20</v>
      </c>
      <c r="B223">
        <v>4799</v>
      </c>
      <c r="G223" t="s">
        <v>14</v>
      </c>
      <c r="H223">
        <v>1368</v>
      </c>
    </row>
    <row r="224" spans="1:8" x14ac:dyDescent="0.5">
      <c r="A224" t="s">
        <v>20</v>
      </c>
      <c r="B224">
        <v>1137</v>
      </c>
      <c r="G224" t="s">
        <v>14</v>
      </c>
      <c r="H224">
        <v>102</v>
      </c>
    </row>
    <row r="225" spans="1:8" x14ac:dyDescent="0.5">
      <c r="A225" t="s">
        <v>20</v>
      </c>
      <c r="B225">
        <v>1152</v>
      </c>
      <c r="G225" t="s">
        <v>14</v>
      </c>
      <c r="H225">
        <v>86</v>
      </c>
    </row>
    <row r="226" spans="1:8" x14ac:dyDescent="0.5">
      <c r="A226" t="s">
        <v>20</v>
      </c>
      <c r="B226">
        <v>50</v>
      </c>
      <c r="G226" t="s">
        <v>14</v>
      </c>
      <c r="H226">
        <v>253</v>
      </c>
    </row>
    <row r="227" spans="1:8" x14ac:dyDescent="0.5">
      <c r="A227" t="s">
        <v>20</v>
      </c>
      <c r="B227">
        <v>3059</v>
      </c>
      <c r="G227" t="s">
        <v>14</v>
      </c>
      <c r="H227">
        <v>157</v>
      </c>
    </row>
    <row r="228" spans="1:8" x14ac:dyDescent="0.5">
      <c r="A228" t="s">
        <v>20</v>
      </c>
      <c r="B228">
        <v>34</v>
      </c>
      <c r="G228" t="s">
        <v>14</v>
      </c>
      <c r="H228">
        <v>183</v>
      </c>
    </row>
    <row r="229" spans="1:8" x14ac:dyDescent="0.5">
      <c r="A229" t="s">
        <v>20</v>
      </c>
      <c r="B229">
        <v>220</v>
      </c>
      <c r="G229" t="s">
        <v>14</v>
      </c>
      <c r="H229">
        <v>82</v>
      </c>
    </row>
    <row r="230" spans="1:8" x14ac:dyDescent="0.5">
      <c r="A230" t="s">
        <v>20</v>
      </c>
      <c r="B230">
        <v>1604</v>
      </c>
      <c r="G230" t="s">
        <v>14</v>
      </c>
      <c r="H230">
        <v>1</v>
      </c>
    </row>
    <row r="231" spans="1:8" x14ac:dyDescent="0.5">
      <c r="A231" t="s">
        <v>20</v>
      </c>
      <c r="B231">
        <v>454</v>
      </c>
      <c r="G231" t="s">
        <v>14</v>
      </c>
      <c r="H231">
        <v>1198</v>
      </c>
    </row>
    <row r="232" spans="1:8" x14ac:dyDescent="0.5">
      <c r="A232" t="s">
        <v>20</v>
      </c>
      <c r="B232">
        <v>123</v>
      </c>
      <c r="G232" t="s">
        <v>14</v>
      </c>
      <c r="H232">
        <v>648</v>
      </c>
    </row>
    <row r="233" spans="1:8" x14ac:dyDescent="0.5">
      <c r="A233" t="s">
        <v>20</v>
      </c>
      <c r="B233">
        <v>299</v>
      </c>
      <c r="G233" t="s">
        <v>14</v>
      </c>
      <c r="H233">
        <v>64</v>
      </c>
    </row>
    <row r="234" spans="1:8" x14ac:dyDescent="0.5">
      <c r="A234" t="s">
        <v>20</v>
      </c>
      <c r="B234">
        <v>2237</v>
      </c>
      <c r="G234" t="s">
        <v>14</v>
      </c>
      <c r="H234">
        <v>62</v>
      </c>
    </row>
    <row r="235" spans="1:8" x14ac:dyDescent="0.5">
      <c r="A235" t="s">
        <v>20</v>
      </c>
      <c r="B235">
        <v>645</v>
      </c>
      <c r="G235" t="s">
        <v>14</v>
      </c>
      <c r="H235">
        <v>750</v>
      </c>
    </row>
    <row r="236" spans="1:8" x14ac:dyDescent="0.5">
      <c r="A236" t="s">
        <v>20</v>
      </c>
      <c r="B236">
        <v>484</v>
      </c>
      <c r="G236" t="s">
        <v>14</v>
      </c>
      <c r="H236">
        <v>105</v>
      </c>
    </row>
    <row r="237" spans="1:8" x14ac:dyDescent="0.5">
      <c r="A237" t="s">
        <v>20</v>
      </c>
      <c r="B237">
        <v>154</v>
      </c>
      <c r="G237" t="s">
        <v>14</v>
      </c>
      <c r="H237">
        <v>2604</v>
      </c>
    </row>
    <row r="238" spans="1:8" x14ac:dyDescent="0.5">
      <c r="A238" t="s">
        <v>20</v>
      </c>
      <c r="B238">
        <v>82</v>
      </c>
      <c r="G238" t="s">
        <v>14</v>
      </c>
      <c r="H238">
        <v>65</v>
      </c>
    </row>
    <row r="239" spans="1:8" x14ac:dyDescent="0.5">
      <c r="A239" t="s">
        <v>20</v>
      </c>
      <c r="B239">
        <v>134</v>
      </c>
      <c r="G239" t="s">
        <v>14</v>
      </c>
      <c r="H239">
        <v>94</v>
      </c>
    </row>
    <row r="240" spans="1:8" x14ac:dyDescent="0.5">
      <c r="A240" t="s">
        <v>20</v>
      </c>
      <c r="B240">
        <v>5203</v>
      </c>
      <c r="G240" t="s">
        <v>14</v>
      </c>
      <c r="H240">
        <v>257</v>
      </c>
    </row>
    <row r="241" spans="1:8" x14ac:dyDescent="0.5">
      <c r="A241" t="s">
        <v>20</v>
      </c>
      <c r="B241">
        <v>94</v>
      </c>
      <c r="G241" t="s">
        <v>14</v>
      </c>
      <c r="H241">
        <v>2928</v>
      </c>
    </row>
    <row r="242" spans="1:8" x14ac:dyDescent="0.5">
      <c r="A242" t="s">
        <v>20</v>
      </c>
      <c r="B242">
        <v>205</v>
      </c>
      <c r="G242" t="s">
        <v>14</v>
      </c>
      <c r="H242">
        <v>4697</v>
      </c>
    </row>
    <row r="243" spans="1:8" x14ac:dyDescent="0.5">
      <c r="A243" t="s">
        <v>20</v>
      </c>
      <c r="B243">
        <v>92</v>
      </c>
      <c r="G243" t="s">
        <v>14</v>
      </c>
      <c r="H243">
        <v>2915</v>
      </c>
    </row>
    <row r="244" spans="1:8" x14ac:dyDescent="0.5">
      <c r="A244" t="s">
        <v>20</v>
      </c>
      <c r="B244">
        <v>219</v>
      </c>
      <c r="G244" t="s">
        <v>14</v>
      </c>
      <c r="H244">
        <v>18</v>
      </c>
    </row>
    <row r="245" spans="1:8" x14ac:dyDescent="0.5">
      <c r="A245" t="s">
        <v>20</v>
      </c>
      <c r="B245">
        <v>2526</v>
      </c>
      <c r="G245" t="s">
        <v>14</v>
      </c>
      <c r="H245">
        <v>602</v>
      </c>
    </row>
    <row r="246" spans="1:8" x14ac:dyDescent="0.5">
      <c r="A246" t="s">
        <v>20</v>
      </c>
      <c r="B246">
        <v>94</v>
      </c>
      <c r="G246" t="s">
        <v>14</v>
      </c>
      <c r="H246">
        <v>1</v>
      </c>
    </row>
    <row r="247" spans="1:8" x14ac:dyDescent="0.5">
      <c r="A247" t="s">
        <v>20</v>
      </c>
      <c r="B247">
        <v>1713</v>
      </c>
      <c r="G247" t="s">
        <v>14</v>
      </c>
      <c r="H247">
        <v>3868</v>
      </c>
    </row>
    <row r="248" spans="1:8" x14ac:dyDescent="0.5">
      <c r="A248" t="s">
        <v>20</v>
      </c>
      <c r="B248">
        <v>249</v>
      </c>
      <c r="G248" t="s">
        <v>14</v>
      </c>
      <c r="H248">
        <v>504</v>
      </c>
    </row>
    <row r="249" spans="1:8" x14ac:dyDescent="0.5">
      <c r="A249" t="s">
        <v>20</v>
      </c>
      <c r="B249">
        <v>192</v>
      </c>
      <c r="G249" t="s">
        <v>14</v>
      </c>
      <c r="H249">
        <v>14</v>
      </c>
    </row>
    <row r="250" spans="1:8" x14ac:dyDescent="0.5">
      <c r="A250" t="s">
        <v>20</v>
      </c>
      <c r="B250">
        <v>247</v>
      </c>
      <c r="G250" t="s">
        <v>14</v>
      </c>
      <c r="H250">
        <v>750</v>
      </c>
    </row>
    <row r="251" spans="1:8" x14ac:dyDescent="0.5">
      <c r="A251" t="s">
        <v>20</v>
      </c>
      <c r="B251">
        <v>2293</v>
      </c>
      <c r="G251" t="s">
        <v>14</v>
      </c>
      <c r="H251">
        <v>77</v>
      </c>
    </row>
    <row r="252" spans="1:8" x14ac:dyDescent="0.5">
      <c r="A252" t="s">
        <v>20</v>
      </c>
      <c r="B252">
        <v>3131</v>
      </c>
      <c r="G252" t="s">
        <v>14</v>
      </c>
      <c r="H252">
        <v>752</v>
      </c>
    </row>
    <row r="253" spans="1:8" x14ac:dyDescent="0.5">
      <c r="A253" t="s">
        <v>20</v>
      </c>
      <c r="B253">
        <v>143</v>
      </c>
      <c r="G253" t="s">
        <v>14</v>
      </c>
      <c r="H253">
        <v>131</v>
      </c>
    </row>
    <row r="254" spans="1:8" x14ac:dyDescent="0.5">
      <c r="A254" t="s">
        <v>20</v>
      </c>
      <c r="B254">
        <v>296</v>
      </c>
      <c r="G254" t="s">
        <v>14</v>
      </c>
      <c r="H254">
        <v>87</v>
      </c>
    </row>
    <row r="255" spans="1:8" x14ac:dyDescent="0.5">
      <c r="A255" t="s">
        <v>20</v>
      </c>
      <c r="B255">
        <v>170</v>
      </c>
      <c r="G255" t="s">
        <v>14</v>
      </c>
      <c r="H255">
        <v>1063</v>
      </c>
    </row>
    <row r="256" spans="1:8" x14ac:dyDescent="0.5">
      <c r="A256" t="s">
        <v>20</v>
      </c>
      <c r="B256">
        <v>86</v>
      </c>
      <c r="G256" t="s">
        <v>14</v>
      </c>
      <c r="H256">
        <v>76</v>
      </c>
    </row>
    <row r="257" spans="1:8" x14ac:dyDescent="0.5">
      <c r="A257" t="s">
        <v>20</v>
      </c>
      <c r="B257">
        <v>6286</v>
      </c>
      <c r="G257" t="s">
        <v>14</v>
      </c>
      <c r="H257">
        <v>4428</v>
      </c>
    </row>
    <row r="258" spans="1:8" x14ac:dyDescent="0.5">
      <c r="A258" t="s">
        <v>20</v>
      </c>
      <c r="B258">
        <v>3727</v>
      </c>
      <c r="G258" t="s">
        <v>14</v>
      </c>
      <c r="H258">
        <v>58</v>
      </c>
    </row>
    <row r="259" spans="1:8" x14ac:dyDescent="0.5">
      <c r="A259" t="s">
        <v>20</v>
      </c>
      <c r="B259">
        <v>1605</v>
      </c>
      <c r="G259" t="s">
        <v>14</v>
      </c>
      <c r="H259">
        <v>111</v>
      </c>
    </row>
    <row r="260" spans="1:8" x14ac:dyDescent="0.5">
      <c r="A260" t="s">
        <v>20</v>
      </c>
      <c r="B260">
        <v>2120</v>
      </c>
      <c r="G260" t="s">
        <v>14</v>
      </c>
      <c r="H260">
        <v>2955</v>
      </c>
    </row>
    <row r="261" spans="1:8" x14ac:dyDescent="0.5">
      <c r="A261" t="s">
        <v>20</v>
      </c>
      <c r="B261">
        <v>50</v>
      </c>
      <c r="G261" t="s">
        <v>14</v>
      </c>
      <c r="H261">
        <v>1657</v>
      </c>
    </row>
    <row r="262" spans="1:8" x14ac:dyDescent="0.5">
      <c r="A262" t="s">
        <v>20</v>
      </c>
      <c r="B262">
        <v>2080</v>
      </c>
      <c r="G262" t="s">
        <v>14</v>
      </c>
      <c r="H262">
        <v>926</v>
      </c>
    </row>
    <row r="263" spans="1:8" x14ac:dyDescent="0.5">
      <c r="A263" t="s">
        <v>20</v>
      </c>
      <c r="B263">
        <v>2105</v>
      </c>
      <c r="G263" t="s">
        <v>14</v>
      </c>
      <c r="H263">
        <v>77</v>
      </c>
    </row>
    <row r="264" spans="1:8" x14ac:dyDescent="0.5">
      <c r="A264" t="s">
        <v>20</v>
      </c>
      <c r="B264">
        <v>2436</v>
      </c>
      <c r="G264" t="s">
        <v>14</v>
      </c>
      <c r="H264">
        <v>1748</v>
      </c>
    </row>
    <row r="265" spans="1:8" x14ac:dyDescent="0.5">
      <c r="A265" t="s">
        <v>20</v>
      </c>
      <c r="B265">
        <v>80</v>
      </c>
      <c r="G265" t="s">
        <v>14</v>
      </c>
      <c r="H265">
        <v>79</v>
      </c>
    </row>
    <row r="266" spans="1:8" x14ac:dyDescent="0.5">
      <c r="A266" t="s">
        <v>20</v>
      </c>
      <c r="B266">
        <v>42</v>
      </c>
      <c r="G266" t="s">
        <v>14</v>
      </c>
      <c r="H266">
        <v>889</v>
      </c>
    </row>
    <row r="267" spans="1:8" x14ac:dyDescent="0.5">
      <c r="A267" t="s">
        <v>20</v>
      </c>
      <c r="B267">
        <v>139</v>
      </c>
      <c r="G267" t="s">
        <v>14</v>
      </c>
      <c r="H267">
        <v>56</v>
      </c>
    </row>
    <row r="268" spans="1:8" x14ac:dyDescent="0.5">
      <c r="A268" t="s">
        <v>20</v>
      </c>
      <c r="B268">
        <v>159</v>
      </c>
      <c r="G268" t="s">
        <v>14</v>
      </c>
      <c r="H268">
        <v>1</v>
      </c>
    </row>
    <row r="269" spans="1:8" x14ac:dyDescent="0.5">
      <c r="A269" t="s">
        <v>20</v>
      </c>
      <c r="B269">
        <v>381</v>
      </c>
      <c r="G269" t="s">
        <v>14</v>
      </c>
      <c r="H269">
        <v>83</v>
      </c>
    </row>
    <row r="270" spans="1:8" x14ac:dyDescent="0.5">
      <c r="A270" t="s">
        <v>20</v>
      </c>
      <c r="B270">
        <v>194</v>
      </c>
      <c r="G270" t="s">
        <v>14</v>
      </c>
      <c r="H270">
        <v>2025</v>
      </c>
    </row>
    <row r="271" spans="1:8" x14ac:dyDescent="0.5">
      <c r="A271" t="s">
        <v>20</v>
      </c>
      <c r="B271">
        <v>106</v>
      </c>
      <c r="G271" t="s">
        <v>14</v>
      </c>
      <c r="H271">
        <v>14</v>
      </c>
    </row>
    <row r="272" spans="1:8" x14ac:dyDescent="0.5">
      <c r="A272" t="s">
        <v>20</v>
      </c>
      <c r="B272">
        <v>142</v>
      </c>
      <c r="G272" t="s">
        <v>14</v>
      </c>
      <c r="H272">
        <v>656</v>
      </c>
    </row>
    <row r="273" spans="1:8" x14ac:dyDescent="0.5">
      <c r="A273" t="s">
        <v>20</v>
      </c>
      <c r="B273">
        <v>211</v>
      </c>
      <c r="G273" t="s">
        <v>14</v>
      </c>
      <c r="H273">
        <v>1596</v>
      </c>
    </row>
    <row r="274" spans="1:8" x14ac:dyDescent="0.5">
      <c r="A274" t="s">
        <v>20</v>
      </c>
      <c r="B274">
        <v>2756</v>
      </c>
      <c r="G274" t="s">
        <v>14</v>
      </c>
      <c r="H274">
        <v>10</v>
      </c>
    </row>
    <row r="275" spans="1:8" x14ac:dyDescent="0.5">
      <c r="A275" t="s">
        <v>20</v>
      </c>
      <c r="B275">
        <v>173</v>
      </c>
      <c r="G275" t="s">
        <v>14</v>
      </c>
      <c r="H275">
        <v>1121</v>
      </c>
    </row>
    <row r="276" spans="1:8" x14ac:dyDescent="0.5">
      <c r="A276" t="s">
        <v>20</v>
      </c>
      <c r="B276">
        <v>87</v>
      </c>
      <c r="G276" t="s">
        <v>14</v>
      </c>
      <c r="H276">
        <v>15</v>
      </c>
    </row>
    <row r="277" spans="1:8" x14ac:dyDescent="0.5">
      <c r="A277" t="s">
        <v>20</v>
      </c>
      <c r="B277">
        <v>1572</v>
      </c>
      <c r="G277" t="s">
        <v>14</v>
      </c>
      <c r="H277">
        <v>191</v>
      </c>
    </row>
    <row r="278" spans="1:8" x14ac:dyDescent="0.5">
      <c r="A278" t="s">
        <v>20</v>
      </c>
      <c r="B278">
        <v>2346</v>
      </c>
      <c r="G278" t="s">
        <v>14</v>
      </c>
      <c r="H278">
        <v>16</v>
      </c>
    </row>
    <row r="279" spans="1:8" x14ac:dyDescent="0.5">
      <c r="A279" t="s">
        <v>20</v>
      </c>
      <c r="B279">
        <v>115</v>
      </c>
      <c r="G279" t="s">
        <v>14</v>
      </c>
      <c r="H279">
        <v>17</v>
      </c>
    </row>
    <row r="280" spans="1:8" x14ac:dyDescent="0.5">
      <c r="A280" t="s">
        <v>20</v>
      </c>
      <c r="B280">
        <v>85</v>
      </c>
      <c r="G280" t="s">
        <v>14</v>
      </c>
      <c r="H280">
        <v>34</v>
      </c>
    </row>
    <row r="281" spans="1:8" x14ac:dyDescent="0.5">
      <c r="A281" t="s">
        <v>20</v>
      </c>
      <c r="B281">
        <v>144</v>
      </c>
      <c r="G281" t="s">
        <v>14</v>
      </c>
      <c r="H281">
        <v>1</v>
      </c>
    </row>
    <row r="282" spans="1:8" x14ac:dyDescent="0.5">
      <c r="A282" t="s">
        <v>20</v>
      </c>
      <c r="B282">
        <v>2443</v>
      </c>
      <c r="G282" t="s">
        <v>14</v>
      </c>
      <c r="H282">
        <v>1274</v>
      </c>
    </row>
    <row r="283" spans="1:8" x14ac:dyDescent="0.5">
      <c r="A283" t="s">
        <v>20</v>
      </c>
      <c r="B283">
        <v>64</v>
      </c>
      <c r="G283" t="s">
        <v>14</v>
      </c>
      <c r="H283">
        <v>210</v>
      </c>
    </row>
    <row r="284" spans="1:8" x14ac:dyDescent="0.5">
      <c r="A284" t="s">
        <v>20</v>
      </c>
      <c r="B284">
        <v>268</v>
      </c>
      <c r="G284" t="s">
        <v>14</v>
      </c>
      <c r="H284">
        <v>248</v>
      </c>
    </row>
    <row r="285" spans="1:8" x14ac:dyDescent="0.5">
      <c r="A285" t="s">
        <v>20</v>
      </c>
      <c r="B285">
        <v>195</v>
      </c>
      <c r="G285" t="s">
        <v>14</v>
      </c>
      <c r="H285">
        <v>513</v>
      </c>
    </row>
    <row r="286" spans="1:8" x14ac:dyDescent="0.5">
      <c r="A286" t="s">
        <v>20</v>
      </c>
      <c r="B286">
        <v>186</v>
      </c>
      <c r="G286" t="s">
        <v>14</v>
      </c>
      <c r="H286">
        <v>3410</v>
      </c>
    </row>
    <row r="287" spans="1:8" x14ac:dyDescent="0.5">
      <c r="A287" t="s">
        <v>20</v>
      </c>
      <c r="B287">
        <v>460</v>
      </c>
      <c r="G287" t="s">
        <v>14</v>
      </c>
      <c r="H287">
        <v>10</v>
      </c>
    </row>
    <row r="288" spans="1:8" x14ac:dyDescent="0.5">
      <c r="A288" t="s">
        <v>20</v>
      </c>
      <c r="B288">
        <v>2528</v>
      </c>
      <c r="G288" t="s">
        <v>14</v>
      </c>
      <c r="H288">
        <v>2201</v>
      </c>
    </row>
    <row r="289" spans="1:8" x14ac:dyDescent="0.5">
      <c r="A289" t="s">
        <v>20</v>
      </c>
      <c r="B289">
        <v>3657</v>
      </c>
      <c r="G289" t="s">
        <v>14</v>
      </c>
      <c r="H289">
        <v>676</v>
      </c>
    </row>
    <row r="290" spans="1:8" x14ac:dyDescent="0.5">
      <c r="A290" t="s">
        <v>20</v>
      </c>
      <c r="B290">
        <v>131</v>
      </c>
      <c r="G290" t="s">
        <v>14</v>
      </c>
      <c r="H290">
        <v>831</v>
      </c>
    </row>
    <row r="291" spans="1:8" x14ac:dyDescent="0.5">
      <c r="A291" t="s">
        <v>20</v>
      </c>
      <c r="B291">
        <v>239</v>
      </c>
      <c r="G291" t="s">
        <v>14</v>
      </c>
      <c r="H291">
        <v>859</v>
      </c>
    </row>
    <row r="292" spans="1:8" x14ac:dyDescent="0.5">
      <c r="A292" t="s">
        <v>20</v>
      </c>
      <c r="B292">
        <v>78</v>
      </c>
      <c r="G292" t="s">
        <v>14</v>
      </c>
      <c r="H292">
        <v>45</v>
      </c>
    </row>
    <row r="293" spans="1:8" x14ac:dyDescent="0.5">
      <c r="A293" t="s">
        <v>20</v>
      </c>
      <c r="B293">
        <v>1773</v>
      </c>
      <c r="G293" t="s">
        <v>14</v>
      </c>
      <c r="H293">
        <v>6</v>
      </c>
    </row>
    <row r="294" spans="1:8" x14ac:dyDescent="0.5">
      <c r="A294" t="s">
        <v>20</v>
      </c>
      <c r="B294">
        <v>32</v>
      </c>
      <c r="G294" t="s">
        <v>14</v>
      </c>
      <c r="H294">
        <v>7</v>
      </c>
    </row>
    <row r="295" spans="1:8" x14ac:dyDescent="0.5">
      <c r="A295" t="s">
        <v>20</v>
      </c>
      <c r="B295">
        <v>369</v>
      </c>
      <c r="G295" t="s">
        <v>14</v>
      </c>
      <c r="H295">
        <v>31</v>
      </c>
    </row>
    <row r="296" spans="1:8" x14ac:dyDescent="0.5">
      <c r="A296" t="s">
        <v>20</v>
      </c>
      <c r="B296">
        <v>89</v>
      </c>
      <c r="G296" t="s">
        <v>14</v>
      </c>
      <c r="H296">
        <v>78</v>
      </c>
    </row>
    <row r="297" spans="1:8" x14ac:dyDescent="0.5">
      <c r="A297" t="s">
        <v>20</v>
      </c>
      <c r="B297">
        <v>147</v>
      </c>
      <c r="G297" t="s">
        <v>14</v>
      </c>
      <c r="H297">
        <v>1225</v>
      </c>
    </row>
    <row r="298" spans="1:8" x14ac:dyDescent="0.5">
      <c r="A298" t="s">
        <v>20</v>
      </c>
      <c r="B298">
        <v>126</v>
      </c>
      <c r="G298" t="s">
        <v>14</v>
      </c>
      <c r="H298">
        <v>1</v>
      </c>
    </row>
    <row r="299" spans="1:8" x14ac:dyDescent="0.5">
      <c r="A299" t="s">
        <v>20</v>
      </c>
      <c r="B299">
        <v>2218</v>
      </c>
      <c r="G299" t="s">
        <v>14</v>
      </c>
      <c r="H299">
        <v>67</v>
      </c>
    </row>
    <row r="300" spans="1:8" x14ac:dyDescent="0.5">
      <c r="A300" t="s">
        <v>20</v>
      </c>
      <c r="B300">
        <v>202</v>
      </c>
      <c r="G300" t="s">
        <v>14</v>
      </c>
      <c r="H300">
        <v>19</v>
      </c>
    </row>
    <row r="301" spans="1:8" x14ac:dyDescent="0.5">
      <c r="A301" t="s">
        <v>20</v>
      </c>
      <c r="B301">
        <v>140</v>
      </c>
      <c r="G301" t="s">
        <v>14</v>
      </c>
      <c r="H301">
        <v>2108</v>
      </c>
    </row>
    <row r="302" spans="1:8" x14ac:dyDescent="0.5">
      <c r="A302" t="s">
        <v>20</v>
      </c>
      <c r="B302">
        <v>1052</v>
      </c>
      <c r="G302" t="s">
        <v>14</v>
      </c>
      <c r="H302">
        <v>679</v>
      </c>
    </row>
    <row r="303" spans="1:8" x14ac:dyDescent="0.5">
      <c r="A303" t="s">
        <v>20</v>
      </c>
      <c r="B303">
        <v>247</v>
      </c>
      <c r="G303" t="s">
        <v>14</v>
      </c>
      <c r="H303">
        <v>36</v>
      </c>
    </row>
    <row r="304" spans="1:8" x14ac:dyDescent="0.5">
      <c r="A304" t="s">
        <v>20</v>
      </c>
      <c r="B304">
        <v>84</v>
      </c>
      <c r="G304" t="s">
        <v>14</v>
      </c>
      <c r="H304">
        <v>47</v>
      </c>
    </row>
    <row r="305" spans="1:8" x14ac:dyDescent="0.5">
      <c r="A305" t="s">
        <v>20</v>
      </c>
      <c r="B305">
        <v>88</v>
      </c>
      <c r="G305" t="s">
        <v>14</v>
      </c>
      <c r="H305">
        <v>70</v>
      </c>
    </row>
    <row r="306" spans="1:8" x14ac:dyDescent="0.5">
      <c r="A306" t="s">
        <v>20</v>
      </c>
      <c r="B306">
        <v>156</v>
      </c>
      <c r="G306" t="s">
        <v>14</v>
      </c>
      <c r="H306">
        <v>154</v>
      </c>
    </row>
    <row r="307" spans="1:8" x14ac:dyDescent="0.5">
      <c r="A307" t="s">
        <v>20</v>
      </c>
      <c r="B307">
        <v>2985</v>
      </c>
      <c r="G307" t="s">
        <v>14</v>
      </c>
      <c r="H307">
        <v>22</v>
      </c>
    </row>
    <row r="308" spans="1:8" x14ac:dyDescent="0.5">
      <c r="A308" t="s">
        <v>20</v>
      </c>
      <c r="B308">
        <v>762</v>
      </c>
      <c r="G308" t="s">
        <v>14</v>
      </c>
      <c r="H308">
        <v>1758</v>
      </c>
    </row>
    <row r="309" spans="1:8" x14ac:dyDescent="0.5">
      <c r="A309" t="s">
        <v>20</v>
      </c>
      <c r="B309">
        <v>554</v>
      </c>
      <c r="G309" t="s">
        <v>14</v>
      </c>
      <c r="H309">
        <v>94</v>
      </c>
    </row>
    <row r="310" spans="1:8" x14ac:dyDescent="0.5">
      <c r="A310" t="s">
        <v>20</v>
      </c>
      <c r="B310">
        <v>135</v>
      </c>
      <c r="G310" t="s">
        <v>14</v>
      </c>
      <c r="H310">
        <v>33</v>
      </c>
    </row>
    <row r="311" spans="1:8" x14ac:dyDescent="0.5">
      <c r="A311" t="s">
        <v>20</v>
      </c>
      <c r="B311">
        <v>122</v>
      </c>
      <c r="G311" t="s">
        <v>14</v>
      </c>
      <c r="H311">
        <v>1</v>
      </c>
    </row>
    <row r="312" spans="1:8" x14ac:dyDescent="0.5">
      <c r="A312" t="s">
        <v>20</v>
      </c>
      <c r="B312">
        <v>221</v>
      </c>
      <c r="G312" t="s">
        <v>14</v>
      </c>
      <c r="H312">
        <v>31</v>
      </c>
    </row>
    <row r="313" spans="1:8" x14ac:dyDescent="0.5">
      <c r="A313" t="s">
        <v>20</v>
      </c>
      <c r="B313">
        <v>126</v>
      </c>
      <c r="G313" t="s">
        <v>14</v>
      </c>
      <c r="H313">
        <v>35</v>
      </c>
    </row>
    <row r="314" spans="1:8" x14ac:dyDescent="0.5">
      <c r="A314" t="s">
        <v>20</v>
      </c>
      <c r="B314">
        <v>1022</v>
      </c>
      <c r="G314" t="s">
        <v>14</v>
      </c>
      <c r="H314">
        <v>63</v>
      </c>
    </row>
    <row r="315" spans="1:8" x14ac:dyDescent="0.5">
      <c r="A315" t="s">
        <v>20</v>
      </c>
      <c r="B315">
        <v>3177</v>
      </c>
      <c r="G315" t="s">
        <v>14</v>
      </c>
      <c r="H315">
        <v>526</v>
      </c>
    </row>
    <row r="316" spans="1:8" x14ac:dyDescent="0.5">
      <c r="A316" t="s">
        <v>20</v>
      </c>
      <c r="B316">
        <v>198</v>
      </c>
      <c r="G316" t="s">
        <v>14</v>
      </c>
      <c r="H316">
        <v>121</v>
      </c>
    </row>
    <row r="317" spans="1:8" x14ac:dyDescent="0.5">
      <c r="A317" t="s">
        <v>20</v>
      </c>
      <c r="B317">
        <v>85</v>
      </c>
      <c r="G317" t="s">
        <v>14</v>
      </c>
      <c r="H317">
        <v>67</v>
      </c>
    </row>
    <row r="318" spans="1:8" x14ac:dyDescent="0.5">
      <c r="A318" t="s">
        <v>20</v>
      </c>
      <c r="B318">
        <v>3596</v>
      </c>
      <c r="G318" t="s">
        <v>14</v>
      </c>
      <c r="H318">
        <v>57</v>
      </c>
    </row>
    <row r="319" spans="1:8" x14ac:dyDescent="0.5">
      <c r="A319" t="s">
        <v>20</v>
      </c>
      <c r="B319">
        <v>244</v>
      </c>
      <c r="G319" t="s">
        <v>14</v>
      </c>
      <c r="H319">
        <v>1229</v>
      </c>
    </row>
    <row r="320" spans="1:8" x14ac:dyDescent="0.5">
      <c r="A320" t="s">
        <v>20</v>
      </c>
      <c r="B320">
        <v>5180</v>
      </c>
      <c r="G320" t="s">
        <v>14</v>
      </c>
      <c r="H320">
        <v>12</v>
      </c>
    </row>
    <row r="321" spans="1:8" x14ac:dyDescent="0.5">
      <c r="A321" t="s">
        <v>20</v>
      </c>
      <c r="B321">
        <v>589</v>
      </c>
      <c r="G321" t="s">
        <v>14</v>
      </c>
      <c r="H321">
        <v>452</v>
      </c>
    </row>
    <row r="322" spans="1:8" x14ac:dyDescent="0.5">
      <c r="A322" t="s">
        <v>20</v>
      </c>
      <c r="B322">
        <v>2725</v>
      </c>
      <c r="G322" t="s">
        <v>14</v>
      </c>
      <c r="H322">
        <v>1886</v>
      </c>
    </row>
    <row r="323" spans="1:8" x14ac:dyDescent="0.5">
      <c r="A323" t="s">
        <v>20</v>
      </c>
      <c r="B323">
        <v>300</v>
      </c>
      <c r="G323" t="s">
        <v>14</v>
      </c>
      <c r="H323">
        <v>1825</v>
      </c>
    </row>
    <row r="324" spans="1:8" x14ac:dyDescent="0.5">
      <c r="A324" t="s">
        <v>20</v>
      </c>
      <c r="B324">
        <v>144</v>
      </c>
      <c r="G324" t="s">
        <v>14</v>
      </c>
      <c r="H324">
        <v>31</v>
      </c>
    </row>
    <row r="325" spans="1:8" x14ac:dyDescent="0.5">
      <c r="A325" t="s">
        <v>20</v>
      </c>
      <c r="B325">
        <v>87</v>
      </c>
      <c r="G325" t="s">
        <v>14</v>
      </c>
      <c r="H325">
        <v>107</v>
      </c>
    </row>
    <row r="326" spans="1:8" x14ac:dyDescent="0.5">
      <c r="A326" t="s">
        <v>20</v>
      </c>
      <c r="B326">
        <v>3116</v>
      </c>
      <c r="G326" t="s">
        <v>14</v>
      </c>
      <c r="H326">
        <v>27</v>
      </c>
    </row>
    <row r="327" spans="1:8" x14ac:dyDescent="0.5">
      <c r="A327" t="s">
        <v>20</v>
      </c>
      <c r="B327">
        <v>909</v>
      </c>
      <c r="G327" t="s">
        <v>14</v>
      </c>
      <c r="H327">
        <v>1221</v>
      </c>
    </row>
    <row r="328" spans="1:8" x14ac:dyDescent="0.5">
      <c r="A328" t="s">
        <v>20</v>
      </c>
      <c r="B328">
        <v>1613</v>
      </c>
      <c r="G328" t="s">
        <v>14</v>
      </c>
      <c r="H328">
        <v>1</v>
      </c>
    </row>
    <row r="329" spans="1:8" x14ac:dyDescent="0.5">
      <c r="A329" t="s">
        <v>20</v>
      </c>
      <c r="B329">
        <v>136</v>
      </c>
      <c r="G329" t="s">
        <v>14</v>
      </c>
      <c r="H329">
        <v>16</v>
      </c>
    </row>
    <row r="330" spans="1:8" x14ac:dyDescent="0.5">
      <c r="A330" t="s">
        <v>20</v>
      </c>
      <c r="B330">
        <v>130</v>
      </c>
      <c r="G330" t="s">
        <v>14</v>
      </c>
      <c r="H330">
        <v>41</v>
      </c>
    </row>
    <row r="331" spans="1:8" x14ac:dyDescent="0.5">
      <c r="A331" t="s">
        <v>20</v>
      </c>
      <c r="B331">
        <v>102</v>
      </c>
      <c r="G331" t="s">
        <v>14</v>
      </c>
      <c r="H331">
        <v>523</v>
      </c>
    </row>
    <row r="332" spans="1:8" x14ac:dyDescent="0.5">
      <c r="A332" t="s">
        <v>20</v>
      </c>
      <c r="B332">
        <v>4006</v>
      </c>
      <c r="G332" t="s">
        <v>14</v>
      </c>
      <c r="H332">
        <v>141</v>
      </c>
    </row>
    <row r="333" spans="1:8" x14ac:dyDescent="0.5">
      <c r="A333" t="s">
        <v>20</v>
      </c>
      <c r="B333">
        <v>1629</v>
      </c>
      <c r="G333" t="s">
        <v>14</v>
      </c>
      <c r="H333">
        <v>52</v>
      </c>
    </row>
    <row r="334" spans="1:8" x14ac:dyDescent="0.5">
      <c r="A334" t="s">
        <v>20</v>
      </c>
      <c r="B334">
        <v>2188</v>
      </c>
      <c r="G334" t="s">
        <v>14</v>
      </c>
      <c r="H334">
        <v>225</v>
      </c>
    </row>
    <row r="335" spans="1:8" x14ac:dyDescent="0.5">
      <c r="A335" t="s">
        <v>20</v>
      </c>
      <c r="B335">
        <v>2409</v>
      </c>
      <c r="G335" t="s">
        <v>14</v>
      </c>
      <c r="H335">
        <v>38</v>
      </c>
    </row>
    <row r="336" spans="1:8" x14ac:dyDescent="0.5">
      <c r="A336" t="s">
        <v>20</v>
      </c>
      <c r="B336">
        <v>194</v>
      </c>
      <c r="G336" t="s">
        <v>14</v>
      </c>
      <c r="H336">
        <v>15</v>
      </c>
    </row>
    <row r="337" spans="1:8" x14ac:dyDescent="0.5">
      <c r="A337" t="s">
        <v>20</v>
      </c>
      <c r="B337">
        <v>1140</v>
      </c>
      <c r="G337" t="s">
        <v>14</v>
      </c>
      <c r="H337">
        <v>37</v>
      </c>
    </row>
    <row r="338" spans="1:8" x14ac:dyDescent="0.5">
      <c r="A338" t="s">
        <v>20</v>
      </c>
      <c r="B338">
        <v>102</v>
      </c>
      <c r="G338" t="s">
        <v>14</v>
      </c>
      <c r="H338">
        <v>112</v>
      </c>
    </row>
    <row r="339" spans="1:8" x14ac:dyDescent="0.5">
      <c r="A339" t="s">
        <v>20</v>
      </c>
      <c r="B339">
        <v>2857</v>
      </c>
      <c r="G339" t="s">
        <v>14</v>
      </c>
      <c r="H339">
        <v>21</v>
      </c>
    </row>
    <row r="340" spans="1:8" x14ac:dyDescent="0.5">
      <c r="A340" t="s">
        <v>20</v>
      </c>
      <c r="B340">
        <v>107</v>
      </c>
      <c r="G340" t="s">
        <v>14</v>
      </c>
      <c r="H340">
        <v>67</v>
      </c>
    </row>
    <row r="341" spans="1:8" x14ac:dyDescent="0.5">
      <c r="A341" t="s">
        <v>20</v>
      </c>
      <c r="B341">
        <v>160</v>
      </c>
      <c r="G341" t="s">
        <v>14</v>
      </c>
      <c r="H341">
        <v>78</v>
      </c>
    </row>
    <row r="342" spans="1:8" x14ac:dyDescent="0.5">
      <c r="A342" t="s">
        <v>20</v>
      </c>
      <c r="B342">
        <v>2230</v>
      </c>
      <c r="G342" t="s">
        <v>14</v>
      </c>
      <c r="H342">
        <v>67</v>
      </c>
    </row>
    <row r="343" spans="1:8" x14ac:dyDescent="0.5">
      <c r="A343" t="s">
        <v>20</v>
      </c>
      <c r="B343">
        <v>316</v>
      </c>
      <c r="G343" t="s">
        <v>14</v>
      </c>
      <c r="H343">
        <v>263</v>
      </c>
    </row>
    <row r="344" spans="1:8" x14ac:dyDescent="0.5">
      <c r="A344" t="s">
        <v>20</v>
      </c>
      <c r="B344">
        <v>117</v>
      </c>
      <c r="G344" t="s">
        <v>14</v>
      </c>
      <c r="H344">
        <v>1691</v>
      </c>
    </row>
    <row r="345" spans="1:8" x14ac:dyDescent="0.5">
      <c r="A345" t="s">
        <v>20</v>
      </c>
      <c r="B345">
        <v>6406</v>
      </c>
      <c r="G345" t="s">
        <v>14</v>
      </c>
      <c r="H345">
        <v>181</v>
      </c>
    </row>
    <row r="346" spans="1:8" x14ac:dyDescent="0.5">
      <c r="A346" t="s">
        <v>20</v>
      </c>
      <c r="B346">
        <v>192</v>
      </c>
      <c r="G346" t="s">
        <v>14</v>
      </c>
      <c r="H346">
        <v>13</v>
      </c>
    </row>
    <row r="347" spans="1:8" x14ac:dyDescent="0.5">
      <c r="A347" t="s">
        <v>20</v>
      </c>
      <c r="B347">
        <v>26</v>
      </c>
      <c r="G347" t="s">
        <v>14</v>
      </c>
      <c r="H347">
        <v>1</v>
      </c>
    </row>
    <row r="348" spans="1:8" x14ac:dyDescent="0.5">
      <c r="A348" t="s">
        <v>20</v>
      </c>
      <c r="B348">
        <v>723</v>
      </c>
      <c r="G348" t="s">
        <v>14</v>
      </c>
      <c r="H348">
        <v>21</v>
      </c>
    </row>
    <row r="349" spans="1:8" x14ac:dyDescent="0.5">
      <c r="A349" t="s">
        <v>20</v>
      </c>
      <c r="B349">
        <v>170</v>
      </c>
      <c r="G349" t="s">
        <v>14</v>
      </c>
      <c r="H349">
        <v>830</v>
      </c>
    </row>
    <row r="350" spans="1:8" x14ac:dyDescent="0.5">
      <c r="A350" t="s">
        <v>20</v>
      </c>
      <c r="B350">
        <v>238</v>
      </c>
      <c r="G350" t="s">
        <v>14</v>
      </c>
      <c r="H350">
        <v>130</v>
      </c>
    </row>
    <row r="351" spans="1:8" x14ac:dyDescent="0.5">
      <c r="A351" t="s">
        <v>20</v>
      </c>
      <c r="B351">
        <v>55</v>
      </c>
      <c r="G351" t="s">
        <v>14</v>
      </c>
      <c r="H351">
        <v>55</v>
      </c>
    </row>
    <row r="352" spans="1:8" x14ac:dyDescent="0.5">
      <c r="A352" t="s">
        <v>20</v>
      </c>
      <c r="B352">
        <v>128</v>
      </c>
      <c r="G352" t="s">
        <v>14</v>
      </c>
      <c r="H352">
        <v>114</v>
      </c>
    </row>
    <row r="353" spans="1:8" x14ac:dyDescent="0.5">
      <c r="A353" t="s">
        <v>20</v>
      </c>
      <c r="B353">
        <v>2144</v>
      </c>
      <c r="G353" t="s">
        <v>14</v>
      </c>
      <c r="H353">
        <v>594</v>
      </c>
    </row>
    <row r="354" spans="1:8" x14ac:dyDescent="0.5">
      <c r="A354" t="s">
        <v>20</v>
      </c>
      <c r="B354">
        <v>2693</v>
      </c>
      <c r="G354" t="s">
        <v>14</v>
      </c>
      <c r="H354">
        <v>24</v>
      </c>
    </row>
    <row r="355" spans="1:8" x14ac:dyDescent="0.5">
      <c r="A355" t="s">
        <v>20</v>
      </c>
      <c r="B355">
        <v>432</v>
      </c>
      <c r="G355" t="s">
        <v>14</v>
      </c>
      <c r="H355">
        <v>252</v>
      </c>
    </row>
    <row r="356" spans="1:8" x14ac:dyDescent="0.5">
      <c r="A356" t="s">
        <v>20</v>
      </c>
      <c r="B356">
        <v>189</v>
      </c>
      <c r="G356" t="s">
        <v>14</v>
      </c>
      <c r="H356">
        <v>67</v>
      </c>
    </row>
    <row r="357" spans="1:8" x14ac:dyDescent="0.5">
      <c r="A357" t="s">
        <v>20</v>
      </c>
      <c r="B357">
        <v>154</v>
      </c>
      <c r="G357" t="s">
        <v>14</v>
      </c>
      <c r="H357">
        <v>742</v>
      </c>
    </row>
    <row r="358" spans="1:8" x14ac:dyDescent="0.5">
      <c r="A358" t="s">
        <v>20</v>
      </c>
      <c r="B358">
        <v>96</v>
      </c>
      <c r="G358" t="s">
        <v>14</v>
      </c>
      <c r="H358">
        <v>75</v>
      </c>
    </row>
    <row r="359" spans="1:8" x14ac:dyDescent="0.5">
      <c r="A359" t="s">
        <v>20</v>
      </c>
      <c r="B359">
        <v>3063</v>
      </c>
      <c r="G359" t="s">
        <v>14</v>
      </c>
      <c r="H359">
        <v>4405</v>
      </c>
    </row>
    <row r="360" spans="1:8" x14ac:dyDescent="0.5">
      <c r="A360" t="s">
        <v>20</v>
      </c>
      <c r="B360">
        <v>2266</v>
      </c>
      <c r="G360" t="s">
        <v>14</v>
      </c>
      <c r="H360">
        <v>92</v>
      </c>
    </row>
    <row r="361" spans="1:8" x14ac:dyDescent="0.5">
      <c r="A361" t="s">
        <v>20</v>
      </c>
      <c r="B361">
        <v>194</v>
      </c>
      <c r="G361" t="s">
        <v>14</v>
      </c>
      <c r="H361">
        <v>64</v>
      </c>
    </row>
    <row r="362" spans="1:8" x14ac:dyDescent="0.5">
      <c r="A362" t="s">
        <v>20</v>
      </c>
      <c r="B362">
        <v>129</v>
      </c>
      <c r="G362" t="s">
        <v>14</v>
      </c>
      <c r="H362">
        <v>64</v>
      </c>
    </row>
    <row r="363" spans="1:8" x14ac:dyDescent="0.5">
      <c r="A363" t="s">
        <v>20</v>
      </c>
      <c r="B363">
        <v>375</v>
      </c>
      <c r="G363" t="s">
        <v>14</v>
      </c>
      <c r="H363">
        <v>842</v>
      </c>
    </row>
    <row r="364" spans="1:8" x14ac:dyDescent="0.5">
      <c r="A364" t="s">
        <v>20</v>
      </c>
      <c r="B364">
        <v>409</v>
      </c>
      <c r="G364" t="s">
        <v>14</v>
      </c>
      <c r="H364">
        <v>112</v>
      </c>
    </row>
    <row r="365" spans="1:8" x14ac:dyDescent="0.5">
      <c r="A365" t="s">
        <v>20</v>
      </c>
      <c r="B365">
        <v>234</v>
      </c>
      <c r="G365" t="s">
        <v>14</v>
      </c>
      <c r="H365">
        <v>374</v>
      </c>
    </row>
    <row r="366" spans="1:8" x14ac:dyDescent="0.5">
      <c r="A366" t="s">
        <v>20</v>
      </c>
      <c r="B366">
        <v>3016</v>
      </c>
    </row>
    <row r="367" spans="1:8" x14ac:dyDescent="0.5">
      <c r="A367" t="s">
        <v>20</v>
      </c>
      <c r="B367">
        <v>264</v>
      </c>
    </row>
    <row r="368" spans="1:8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G1:G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by Main Category</vt:lpstr>
      <vt:lpstr>Success by Subcategory</vt:lpstr>
      <vt:lpstr>Success vs. Timeline</vt:lpstr>
      <vt:lpstr>Goal Amount vs Success Rate</vt:lpstr>
      <vt:lpstr>Number of 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Trevor Lochan</cp:lastModifiedBy>
  <dcterms:created xsi:type="dcterms:W3CDTF">2021-09-29T18:52:28Z</dcterms:created>
  <dcterms:modified xsi:type="dcterms:W3CDTF">2023-12-18T02:17:55Z</dcterms:modified>
</cp:coreProperties>
</file>