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GitHub\LABO\TP2\Ejercicio_1(Germo)\"/>
    </mc:Choice>
  </mc:AlternateContent>
  <xr:revisionPtr revIDLastSave="0" documentId="13_ncr:1_{6342FBEF-1192-411E-B26C-F8FB28BC2F46}" xr6:coauthVersionLast="45" xr6:coauthVersionMax="45" xr10:uidLastSave="{00000000-0000-0000-0000-000000000000}"/>
  <bookViews>
    <workbookView xWindow="-120" yWindow="-120" windowWidth="20730" windowHeight="11160" activeTab="1" xr2:uid="{D4D8D5A0-A79E-477C-9145-654BD95F2316}"/>
  </bookViews>
  <sheets>
    <sheet name="Inductor" sheetId="1" r:id="rId1"/>
    <sheet name="Capacitor, mismo modelo que ind" sheetId="2" r:id="rId2"/>
    <sheet name="Capacitor, todo parale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T3" i="3"/>
  <c r="Q3" i="3"/>
  <c r="N3" i="2"/>
  <c r="P3" i="2" s="1"/>
  <c r="X30" i="3"/>
  <c r="U3" i="3"/>
  <c r="W4" i="3"/>
  <c r="X4" i="3" s="1"/>
  <c r="W5" i="3"/>
  <c r="X5" i="3" s="1"/>
  <c r="W6" i="3"/>
  <c r="X6" i="3" s="1"/>
  <c r="W7" i="3"/>
  <c r="X7" i="3" s="1"/>
  <c r="W8" i="3"/>
  <c r="X8" i="3" s="1"/>
  <c r="W9" i="3"/>
  <c r="X9" i="3" s="1"/>
  <c r="W10" i="3"/>
  <c r="X10" i="3" s="1"/>
  <c r="W11" i="3"/>
  <c r="X11" i="3" s="1"/>
  <c r="W12" i="3"/>
  <c r="X12" i="3" s="1"/>
  <c r="W13" i="3"/>
  <c r="X13" i="3" s="1"/>
  <c r="W14" i="3"/>
  <c r="X14" i="3" s="1"/>
  <c r="W15" i="3"/>
  <c r="X15" i="3" s="1"/>
  <c r="W16" i="3"/>
  <c r="X16" i="3" s="1"/>
  <c r="W17" i="3"/>
  <c r="X17" i="3" s="1"/>
  <c r="W18" i="3"/>
  <c r="X18" i="3" s="1"/>
  <c r="W19" i="3"/>
  <c r="X19" i="3" s="1"/>
  <c r="W20" i="3"/>
  <c r="X20" i="3" s="1"/>
  <c r="W21" i="3"/>
  <c r="X21" i="3" s="1"/>
  <c r="W22" i="3"/>
  <c r="X22" i="3" s="1"/>
  <c r="W23" i="3"/>
  <c r="X23" i="3" s="1"/>
  <c r="W24" i="3"/>
  <c r="X24" i="3" s="1"/>
  <c r="W25" i="3"/>
  <c r="X25" i="3" s="1"/>
  <c r="W26" i="3"/>
  <c r="X26" i="3" s="1"/>
  <c r="W27" i="3"/>
  <c r="X27" i="3" s="1"/>
  <c r="W28" i="3"/>
  <c r="X28" i="3" s="1"/>
  <c r="W29" i="3"/>
  <c r="X29" i="3" s="1"/>
  <c r="W30" i="3"/>
  <c r="W3" i="3"/>
  <c r="X3" i="3" s="1"/>
  <c r="O3" i="3"/>
  <c r="N3" i="3" s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" i="3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3" i="1"/>
  <c r="U3" i="1"/>
  <c r="W3" i="1"/>
  <c r="V11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" i="3"/>
  <c r="M3" i="3"/>
  <c r="L3" i="3"/>
  <c r="H41" i="3"/>
  <c r="H40" i="3"/>
  <c r="H39" i="3"/>
  <c r="H38" i="3"/>
  <c r="H37" i="3"/>
  <c r="H36" i="3"/>
  <c r="H35" i="3"/>
  <c r="H34" i="3"/>
  <c r="H33" i="3"/>
  <c r="H32" i="3"/>
  <c r="H31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  <c r="L4" i="2"/>
  <c r="L5" i="2"/>
  <c r="L6" i="2"/>
  <c r="L7" i="2"/>
  <c r="L8" i="2"/>
  <c r="L9" i="2"/>
  <c r="L10" i="2"/>
  <c r="M10" i="2" s="1"/>
  <c r="L11" i="2"/>
  <c r="M11" i="2" s="1"/>
  <c r="L12" i="2"/>
  <c r="L13" i="2"/>
  <c r="L14" i="2"/>
  <c r="L15" i="2"/>
  <c r="L16" i="2"/>
  <c r="M16" i="2" s="1"/>
  <c r="L17" i="2"/>
  <c r="L18" i="2"/>
  <c r="M18" i="2" s="1"/>
  <c r="L19" i="2"/>
  <c r="M19" i="2" s="1"/>
  <c r="L20" i="2"/>
  <c r="M20" i="2" s="1"/>
  <c r="L21" i="2"/>
  <c r="L22" i="2"/>
  <c r="L23" i="2"/>
  <c r="L24" i="2"/>
  <c r="M24" i="2" s="1"/>
  <c r="L25" i="2"/>
  <c r="M25" i="2" s="1"/>
  <c r="L26" i="2"/>
  <c r="M26" i="2" s="1"/>
  <c r="L27" i="2"/>
  <c r="M27" i="2" s="1"/>
  <c r="L28" i="2"/>
  <c r="L29" i="2"/>
  <c r="L30" i="2"/>
  <c r="L3" i="2"/>
  <c r="M3" i="2" s="1"/>
  <c r="M5" i="2"/>
  <c r="M12" i="2"/>
  <c r="M13" i="2"/>
  <c r="M29" i="2"/>
  <c r="M4" i="2"/>
  <c r="M8" i="2"/>
  <c r="P7" i="2"/>
  <c r="P15" i="2"/>
  <c r="P23" i="2"/>
  <c r="N4" i="2"/>
  <c r="P4" i="2" s="1"/>
  <c r="N5" i="2"/>
  <c r="P5" i="2" s="1"/>
  <c r="N6" i="2"/>
  <c r="P6" i="2" s="1"/>
  <c r="N7" i="2"/>
  <c r="N8" i="2"/>
  <c r="P8" i="2" s="1"/>
  <c r="N9" i="2"/>
  <c r="P9" i="2" s="1"/>
  <c r="N10" i="2"/>
  <c r="P10" i="2" s="1"/>
  <c r="N11" i="2"/>
  <c r="P11" i="2" s="1"/>
  <c r="N12" i="2"/>
  <c r="P12" i="2" s="1"/>
  <c r="N13" i="2"/>
  <c r="P13" i="2" s="1"/>
  <c r="N14" i="2"/>
  <c r="P14" i="2" s="1"/>
  <c r="N15" i="2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N24" i="2"/>
  <c r="P24" i="2" s="1"/>
  <c r="N25" i="2"/>
  <c r="P25" i="2" s="1"/>
  <c r="N26" i="2"/>
  <c r="P26" i="2" s="1"/>
  <c r="N27" i="2"/>
  <c r="P27" i="2" s="1"/>
  <c r="N28" i="2"/>
  <c r="P28" i="2" s="1"/>
  <c r="N29" i="2"/>
  <c r="P29" i="2" s="1"/>
  <c r="N30" i="2"/>
  <c r="P30" i="2" s="1"/>
  <c r="O4" i="3"/>
  <c r="N4" i="3" s="1"/>
  <c r="O5" i="3"/>
  <c r="N5" i="3" s="1"/>
  <c r="O6" i="3"/>
  <c r="N6" i="3" s="1"/>
  <c r="O7" i="3"/>
  <c r="N7" i="3" s="1"/>
  <c r="O8" i="3"/>
  <c r="N8" i="3" s="1"/>
  <c r="O9" i="3"/>
  <c r="N9" i="3" s="1"/>
  <c r="O10" i="3"/>
  <c r="N10" i="3" s="1"/>
  <c r="O11" i="3"/>
  <c r="N11" i="3" s="1"/>
  <c r="O12" i="3"/>
  <c r="N12" i="3" s="1"/>
  <c r="O13" i="3"/>
  <c r="N13" i="3" s="1"/>
  <c r="O14" i="3"/>
  <c r="N14" i="3" s="1"/>
  <c r="O15" i="3"/>
  <c r="N15" i="3" s="1"/>
  <c r="O16" i="3"/>
  <c r="N16" i="3" s="1"/>
  <c r="O17" i="3"/>
  <c r="N17" i="3" s="1"/>
  <c r="O18" i="3"/>
  <c r="N18" i="3" s="1"/>
  <c r="O19" i="3"/>
  <c r="N19" i="3" s="1"/>
  <c r="O20" i="3"/>
  <c r="N20" i="3" s="1"/>
  <c r="O21" i="3"/>
  <c r="N21" i="3" s="1"/>
  <c r="O22" i="3"/>
  <c r="N22" i="3" s="1"/>
  <c r="O23" i="3"/>
  <c r="N23" i="3" s="1"/>
  <c r="O24" i="3"/>
  <c r="N24" i="3" s="1"/>
  <c r="O25" i="3"/>
  <c r="N25" i="3" s="1"/>
  <c r="O26" i="3"/>
  <c r="N26" i="3" s="1"/>
  <c r="O27" i="3"/>
  <c r="N27" i="3" s="1"/>
  <c r="O28" i="3"/>
  <c r="N28" i="3" s="1"/>
  <c r="O29" i="3"/>
  <c r="N29" i="3" s="1"/>
  <c r="O30" i="3"/>
  <c r="N30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4" i="1"/>
  <c r="M12" i="1"/>
  <c r="M20" i="1"/>
  <c r="M28" i="1"/>
  <c r="M36" i="1"/>
  <c r="L4" i="1"/>
  <c r="L12" i="1"/>
  <c r="L20" i="1"/>
  <c r="L28" i="1"/>
  <c r="L37" i="1"/>
  <c r="K12" i="1"/>
  <c r="K35" i="1"/>
  <c r="N47" i="1"/>
  <c r="J47" i="1"/>
  <c r="R33" i="1"/>
  <c r="S33" i="1" s="1"/>
  <c r="A30" i="3"/>
  <c r="T30" i="3" s="1"/>
  <c r="U30" i="3" s="1"/>
  <c r="A29" i="3"/>
  <c r="I29" i="3" s="1"/>
  <c r="J29" i="3" s="1"/>
  <c r="K29" i="3" s="1"/>
  <c r="A28" i="3"/>
  <c r="A27" i="3"/>
  <c r="Q27" i="3" s="1"/>
  <c r="A26" i="3"/>
  <c r="A25" i="3"/>
  <c r="I25" i="3" s="1"/>
  <c r="J25" i="3" s="1"/>
  <c r="K25" i="3" s="1"/>
  <c r="A24" i="3"/>
  <c r="A23" i="3"/>
  <c r="A22" i="3"/>
  <c r="A21" i="3"/>
  <c r="I21" i="3" s="1"/>
  <c r="J21" i="3" s="1"/>
  <c r="K21" i="3" s="1"/>
  <c r="I20" i="3"/>
  <c r="J20" i="3" s="1"/>
  <c r="K20" i="3" s="1"/>
  <c r="A20" i="3"/>
  <c r="A19" i="3"/>
  <c r="Q19" i="3" s="1"/>
  <c r="A18" i="3"/>
  <c r="A17" i="3"/>
  <c r="I17" i="3" s="1"/>
  <c r="J17" i="3" s="1"/>
  <c r="K17" i="3" s="1"/>
  <c r="A16" i="3"/>
  <c r="A15" i="3"/>
  <c r="A14" i="3"/>
  <c r="A13" i="3"/>
  <c r="I13" i="3" s="1"/>
  <c r="J13" i="3" s="1"/>
  <c r="K13" i="3" s="1"/>
  <c r="A12" i="3"/>
  <c r="A11" i="3"/>
  <c r="Q11" i="3" s="1"/>
  <c r="A10" i="3"/>
  <c r="A9" i="3"/>
  <c r="I9" i="3" s="1"/>
  <c r="J9" i="3" s="1"/>
  <c r="K9" i="3" s="1"/>
  <c r="A8" i="3"/>
  <c r="A7" i="3"/>
  <c r="A6" i="3"/>
  <c r="A5" i="3"/>
  <c r="I5" i="3" s="1"/>
  <c r="J5" i="3" s="1"/>
  <c r="K5" i="3" s="1"/>
  <c r="A4" i="3"/>
  <c r="A3" i="3"/>
  <c r="I3" i="3" s="1"/>
  <c r="M9" i="2"/>
  <c r="M14" i="2"/>
  <c r="M17" i="2"/>
  <c r="M28" i="2"/>
  <c r="M30" i="2"/>
  <c r="M23" i="2"/>
  <c r="M15" i="2"/>
  <c r="M6" i="2"/>
  <c r="M7" i="2"/>
  <c r="M21" i="2"/>
  <c r="M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J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" i="2"/>
  <c r="O30" i="1"/>
  <c r="P30" i="1" s="1"/>
  <c r="A4" i="1"/>
  <c r="R4" i="1" s="1"/>
  <c r="A5" i="1"/>
  <c r="O5" i="1" s="1"/>
  <c r="P5" i="1" s="1"/>
  <c r="A6" i="1"/>
  <c r="R6" i="1" s="1"/>
  <c r="A7" i="1"/>
  <c r="O7" i="1" s="1"/>
  <c r="P7" i="1" s="1"/>
  <c r="A8" i="1"/>
  <c r="O8" i="1" s="1"/>
  <c r="P8" i="1" s="1"/>
  <c r="A9" i="1"/>
  <c r="O9" i="1" s="1"/>
  <c r="P9" i="1" s="1"/>
  <c r="A10" i="1"/>
  <c r="O10" i="1" s="1"/>
  <c r="P10" i="1" s="1"/>
  <c r="A11" i="1"/>
  <c r="U11" i="1" s="1"/>
  <c r="A12" i="1"/>
  <c r="R12" i="1" s="1"/>
  <c r="A13" i="1"/>
  <c r="O13" i="1" s="1"/>
  <c r="P13" i="1" s="1"/>
  <c r="A14" i="1"/>
  <c r="R14" i="1" s="1"/>
  <c r="A15" i="1"/>
  <c r="O15" i="1" s="1"/>
  <c r="P15" i="1" s="1"/>
  <c r="A16" i="1"/>
  <c r="O16" i="1" s="1"/>
  <c r="P16" i="1" s="1"/>
  <c r="A17" i="1"/>
  <c r="O17" i="1" s="1"/>
  <c r="P17" i="1" s="1"/>
  <c r="A18" i="1"/>
  <c r="O18" i="1" s="1"/>
  <c r="P18" i="1" s="1"/>
  <c r="A19" i="1"/>
  <c r="U19" i="1" s="1"/>
  <c r="A20" i="1"/>
  <c r="R20" i="1" s="1"/>
  <c r="A21" i="1"/>
  <c r="O21" i="1" s="1"/>
  <c r="P21" i="1" s="1"/>
  <c r="A22" i="1"/>
  <c r="R22" i="1" s="1"/>
  <c r="A23" i="1"/>
  <c r="O23" i="1" s="1"/>
  <c r="P23" i="1" s="1"/>
  <c r="A24" i="1"/>
  <c r="O24" i="1" s="1"/>
  <c r="P24" i="1" s="1"/>
  <c r="A25" i="1"/>
  <c r="O25" i="1" s="1"/>
  <c r="P25" i="1" s="1"/>
  <c r="A26" i="1"/>
  <c r="O26" i="1" s="1"/>
  <c r="P26" i="1" s="1"/>
  <c r="A27" i="1"/>
  <c r="U27" i="1" s="1"/>
  <c r="A28" i="1"/>
  <c r="R28" i="1" s="1"/>
  <c r="A29" i="1"/>
  <c r="O29" i="1" s="1"/>
  <c r="P29" i="1" s="1"/>
  <c r="A30" i="1"/>
  <c r="R30" i="1" s="1"/>
  <c r="A31" i="1"/>
  <c r="O31" i="1" s="1"/>
  <c r="P31" i="1" s="1"/>
  <c r="A32" i="1"/>
  <c r="O32" i="1" s="1"/>
  <c r="P32" i="1" s="1"/>
  <c r="A33" i="1"/>
  <c r="O33" i="1" s="1"/>
  <c r="P33" i="1" s="1"/>
  <c r="A34" i="1"/>
  <c r="O34" i="1" s="1"/>
  <c r="P34" i="1" s="1"/>
  <c r="A35" i="1"/>
  <c r="O35" i="1" s="1"/>
  <c r="A36" i="1"/>
  <c r="R36" i="1" s="1"/>
  <c r="A37" i="1"/>
  <c r="O37" i="1" s="1"/>
  <c r="P37" i="1" s="1"/>
  <c r="A38" i="1"/>
  <c r="R38" i="1" s="1"/>
  <c r="A39" i="1"/>
  <c r="O39" i="1" s="1"/>
  <c r="P39" i="1" s="1"/>
  <c r="A40" i="1"/>
  <c r="O40" i="1" s="1"/>
  <c r="P40" i="1" s="1"/>
  <c r="A41" i="1"/>
  <c r="O41" i="1" s="1"/>
  <c r="P41" i="1" s="1"/>
  <c r="A3" i="1"/>
  <c r="K3" i="1" s="1"/>
  <c r="R27" i="1" l="1"/>
  <c r="X27" i="1" s="1"/>
  <c r="K31" i="1"/>
  <c r="K11" i="1"/>
  <c r="L36" i="1"/>
  <c r="L27" i="1"/>
  <c r="L19" i="1"/>
  <c r="L11" i="1"/>
  <c r="L34" i="1"/>
  <c r="M35" i="1"/>
  <c r="M27" i="1"/>
  <c r="M19" i="1"/>
  <c r="M11" i="1"/>
  <c r="M3" i="1"/>
  <c r="R19" i="1"/>
  <c r="X19" i="1" s="1"/>
  <c r="K28" i="1"/>
  <c r="K7" i="1"/>
  <c r="L35" i="1"/>
  <c r="L26" i="1"/>
  <c r="L18" i="1"/>
  <c r="L10" i="1"/>
  <c r="L3" i="1"/>
  <c r="M34" i="1"/>
  <c r="M26" i="1"/>
  <c r="M18" i="1"/>
  <c r="M10" i="1"/>
  <c r="R11" i="1"/>
  <c r="X11" i="1" s="1"/>
  <c r="K27" i="1"/>
  <c r="K4" i="1"/>
  <c r="L33" i="1"/>
  <c r="L25" i="1"/>
  <c r="L17" i="1"/>
  <c r="L9" i="1"/>
  <c r="M41" i="1"/>
  <c r="M33" i="1"/>
  <c r="M25" i="1"/>
  <c r="M17" i="1"/>
  <c r="M9" i="1"/>
  <c r="O47" i="1"/>
  <c r="K23" i="1"/>
  <c r="L41" i="1"/>
  <c r="L32" i="1"/>
  <c r="L24" i="1"/>
  <c r="L16" i="1"/>
  <c r="L8" i="1"/>
  <c r="M40" i="1"/>
  <c r="M32" i="1"/>
  <c r="M24" i="1"/>
  <c r="M16" i="1"/>
  <c r="M8" i="1"/>
  <c r="O27" i="1"/>
  <c r="Y27" i="1" s="1"/>
  <c r="K20" i="1"/>
  <c r="L40" i="1"/>
  <c r="L31" i="1"/>
  <c r="L23" i="1"/>
  <c r="L15" i="1"/>
  <c r="L7" i="1"/>
  <c r="M39" i="1"/>
  <c r="M31" i="1"/>
  <c r="M23" i="1"/>
  <c r="M15" i="1"/>
  <c r="M7" i="1"/>
  <c r="O4" i="1"/>
  <c r="Y4" i="1" s="1"/>
  <c r="K39" i="1"/>
  <c r="K19" i="1"/>
  <c r="L39" i="1"/>
  <c r="L30" i="1"/>
  <c r="L22" i="1"/>
  <c r="L14" i="1"/>
  <c r="L6" i="1"/>
  <c r="M38" i="1"/>
  <c r="M30" i="1"/>
  <c r="M22" i="1"/>
  <c r="M14" i="1"/>
  <c r="M6" i="1"/>
  <c r="U40" i="1"/>
  <c r="W40" i="1" s="1"/>
  <c r="K36" i="1"/>
  <c r="K15" i="1"/>
  <c r="L38" i="1"/>
  <c r="L29" i="1"/>
  <c r="L21" i="1"/>
  <c r="L13" i="1"/>
  <c r="L5" i="1"/>
  <c r="M37" i="1"/>
  <c r="M29" i="1"/>
  <c r="M21" i="1"/>
  <c r="M13" i="1"/>
  <c r="M5" i="1"/>
  <c r="Q8" i="3"/>
  <c r="T20" i="3"/>
  <c r="U20" i="3" s="1"/>
  <c r="T19" i="3"/>
  <c r="U19" i="3" s="1"/>
  <c r="L26" i="3"/>
  <c r="T28" i="3"/>
  <c r="U28" i="3" s="1"/>
  <c r="Q25" i="3"/>
  <c r="T12" i="3"/>
  <c r="U12" i="3" s="1"/>
  <c r="L25" i="3"/>
  <c r="Q24" i="3"/>
  <c r="T11" i="3"/>
  <c r="U11" i="3" s="1"/>
  <c r="L18" i="3"/>
  <c r="I4" i="3"/>
  <c r="J4" i="3" s="1"/>
  <c r="K4" i="3" s="1"/>
  <c r="I26" i="3"/>
  <c r="J26" i="3" s="1"/>
  <c r="K26" i="3" s="1"/>
  <c r="Q16" i="3"/>
  <c r="T4" i="3"/>
  <c r="U4" i="3" s="1"/>
  <c r="L10" i="3"/>
  <c r="Q9" i="3"/>
  <c r="I8" i="3"/>
  <c r="J8" i="3" s="1"/>
  <c r="K8" i="3" s="1"/>
  <c r="I30" i="3"/>
  <c r="J30" i="3" s="1"/>
  <c r="K30" i="3" s="1"/>
  <c r="Q26" i="3"/>
  <c r="Q18" i="3"/>
  <c r="Q10" i="3"/>
  <c r="T29" i="3"/>
  <c r="U29" i="3" s="1"/>
  <c r="T21" i="3"/>
  <c r="U21" i="3" s="1"/>
  <c r="T13" i="3"/>
  <c r="U13" i="3" s="1"/>
  <c r="T5" i="3"/>
  <c r="U5" i="3" s="1"/>
  <c r="L27" i="3"/>
  <c r="L19" i="3"/>
  <c r="L11" i="3"/>
  <c r="I22" i="3"/>
  <c r="J22" i="3" s="1"/>
  <c r="K22" i="3" s="1"/>
  <c r="L17" i="3"/>
  <c r="I18" i="3"/>
  <c r="J18" i="3" s="1"/>
  <c r="K18" i="3" s="1"/>
  <c r="Q23" i="3"/>
  <c r="Q15" i="3"/>
  <c r="Q7" i="3"/>
  <c r="T26" i="3"/>
  <c r="U26" i="3" s="1"/>
  <c r="T18" i="3"/>
  <c r="U18" i="3" s="1"/>
  <c r="T10" i="3"/>
  <c r="U10" i="3" s="1"/>
  <c r="L24" i="3"/>
  <c r="L16" i="3"/>
  <c r="L8" i="3"/>
  <c r="Q17" i="3"/>
  <c r="T27" i="3"/>
  <c r="U27" i="3" s="1"/>
  <c r="L9" i="3"/>
  <c r="I10" i="3"/>
  <c r="J10" i="3" s="1"/>
  <c r="K10" i="3" s="1"/>
  <c r="I14" i="3"/>
  <c r="J14" i="3" s="1"/>
  <c r="K14" i="3" s="1"/>
  <c r="I28" i="3"/>
  <c r="J28" i="3" s="1"/>
  <c r="K28" i="3" s="1"/>
  <c r="Q30" i="3"/>
  <c r="Q22" i="3"/>
  <c r="Q14" i="3"/>
  <c r="Q6" i="3"/>
  <c r="T25" i="3"/>
  <c r="U25" i="3" s="1"/>
  <c r="T17" i="3"/>
  <c r="U17" i="3" s="1"/>
  <c r="T9" i="3"/>
  <c r="U9" i="3" s="1"/>
  <c r="L23" i="3"/>
  <c r="L15" i="3"/>
  <c r="L7" i="3"/>
  <c r="I6" i="3"/>
  <c r="J6" i="3" s="1"/>
  <c r="K6" i="3" s="1"/>
  <c r="I24" i="3"/>
  <c r="J24" i="3" s="1"/>
  <c r="K24" i="3" s="1"/>
  <c r="Q29" i="3"/>
  <c r="Q21" i="3"/>
  <c r="Q13" i="3"/>
  <c r="Q5" i="3"/>
  <c r="T24" i="3"/>
  <c r="U24" i="3" s="1"/>
  <c r="T16" i="3"/>
  <c r="U16" i="3" s="1"/>
  <c r="T8" i="3"/>
  <c r="U8" i="3" s="1"/>
  <c r="L30" i="3"/>
  <c r="L22" i="3"/>
  <c r="L14" i="3"/>
  <c r="L6" i="3"/>
  <c r="Q28" i="3"/>
  <c r="Q20" i="3"/>
  <c r="Q12" i="3"/>
  <c r="Q4" i="3"/>
  <c r="T23" i="3"/>
  <c r="U23" i="3" s="1"/>
  <c r="T15" i="3"/>
  <c r="U15" i="3" s="1"/>
  <c r="T7" i="3"/>
  <c r="U7" i="3" s="1"/>
  <c r="L29" i="3"/>
  <c r="L21" i="3"/>
  <c r="L13" i="3"/>
  <c r="L5" i="3"/>
  <c r="I12" i="3"/>
  <c r="J12" i="3" s="1"/>
  <c r="K12" i="3" s="1"/>
  <c r="I16" i="3"/>
  <c r="J16" i="3" s="1"/>
  <c r="K16" i="3" s="1"/>
  <c r="T22" i="3"/>
  <c r="U22" i="3" s="1"/>
  <c r="T14" i="3"/>
  <c r="U14" i="3" s="1"/>
  <c r="T6" i="3"/>
  <c r="U6" i="3" s="1"/>
  <c r="L28" i="3"/>
  <c r="L20" i="3"/>
  <c r="L12" i="3"/>
  <c r="L4" i="3"/>
  <c r="S11" i="1"/>
  <c r="R9" i="1"/>
  <c r="O14" i="1"/>
  <c r="P14" i="1" s="1"/>
  <c r="R5" i="1"/>
  <c r="S5" i="1" s="1"/>
  <c r="O3" i="1"/>
  <c r="Y3" i="1" s="1"/>
  <c r="K34" i="1"/>
  <c r="K26" i="1"/>
  <c r="K18" i="1"/>
  <c r="K10" i="1"/>
  <c r="O11" i="1"/>
  <c r="P11" i="1" s="1"/>
  <c r="R25" i="1"/>
  <c r="K41" i="1"/>
  <c r="K33" i="1"/>
  <c r="K25" i="1"/>
  <c r="K17" i="1"/>
  <c r="K9" i="1"/>
  <c r="R29" i="1"/>
  <c r="R21" i="1"/>
  <c r="S21" i="1" s="1"/>
  <c r="X33" i="1"/>
  <c r="K40" i="1"/>
  <c r="K32" i="1"/>
  <c r="K24" i="1"/>
  <c r="K16" i="1"/>
  <c r="K8" i="1"/>
  <c r="R41" i="1"/>
  <c r="R37" i="1"/>
  <c r="X37" i="1" s="1"/>
  <c r="R17" i="1"/>
  <c r="K38" i="1"/>
  <c r="K30" i="1"/>
  <c r="K22" i="1"/>
  <c r="K14" i="1"/>
  <c r="K6" i="1"/>
  <c r="O36" i="1"/>
  <c r="P36" i="1" s="1"/>
  <c r="R35" i="1"/>
  <c r="X35" i="1" s="1"/>
  <c r="R13" i="1"/>
  <c r="K37" i="1"/>
  <c r="K29" i="1"/>
  <c r="K21" i="1"/>
  <c r="K13" i="1"/>
  <c r="K5" i="1"/>
  <c r="S38" i="1"/>
  <c r="X38" i="1"/>
  <c r="S22" i="1"/>
  <c r="X22" i="1"/>
  <c r="S14" i="1"/>
  <c r="X14" i="1"/>
  <c r="S6" i="1"/>
  <c r="X6" i="1"/>
  <c r="S30" i="1"/>
  <c r="X30" i="1"/>
  <c r="X36" i="1"/>
  <c r="S36" i="1"/>
  <c r="X28" i="1"/>
  <c r="S28" i="1"/>
  <c r="X20" i="1"/>
  <c r="S20" i="1"/>
  <c r="S12" i="1"/>
  <c r="X12" i="1"/>
  <c r="S4" i="1"/>
  <c r="X4" i="1"/>
  <c r="P35" i="1"/>
  <c r="Y35" i="1"/>
  <c r="W27" i="1"/>
  <c r="V27" i="1"/>
  <c r="W19" i="1"/>
  <c r="V19" i="1"/>
  <c r="W11" i="1"/>
  <c r="U24" i="1"/>
  <c r="Y40" i="1"/>
  <c r="Y32" i="1"/>
  <c r="Y24" i="1"/>
  <c r="Y16" i="1"/>
  <c r="Y8" i="1"/>
  <c r="O28" i="1"/>
  <c r="O6" i="1"/>
  <c r="U39" i="1"/>
  <c r="U31" i="1"/>
  <c r="U23" i="1"/>
  <c r="U15" i="1"/>
  <c r="U7" i="1"/>
  <c r="S37" i="1"/>
  <c r="S19" i="1"/>
  <c r="V40" i="1"/>
  <c r="R3" i="1"/>
  <c r="R34" i="1"/>
  <c r="X34" i="1" s="1"/>
  <c r="R26" i="1"/>
  <c r="X26" i="1" s="1"/>
  <c r="R18" i="1"/>
  <c r="X18" i="1" s="1"/>
  <c r="R10" i="1"/>
  <c r="X10" i="1" s="1"/>
  <c r="Y39" i="1"/>
  <c r="Y31" i="1"/>
  <c r="Y23" i="1"/>
  <c r="Y15" i="1"/>
  <c r="Y7" i="1"/>
  <c r="Y30" i="1"/>
  <c r="Y14" i="1"/>
  <c r="U32" i="1"/>
  <c r="U30" i="1"/>
  <c r="U14" i="1"/>
  <c r="O22" i="1"/>
  <c r="P27" i="1"/>
  <c r="U37" i="1"/>
  <c r="U29" i="1"/>
  <c r="U21" i="1"/>
  <c r="U13" i="1"/>
  <c r="U5" i="1"/>
  <c r="R40" i="1"/>
  <c r="R32" i="1"/>
  <c r="R24" i="1"/>
  <c r="R16" i="1"/>
  <c r="R8" i="1"/>
  <c r="Y37" i="1"/>
  <c r="Y29" i="1"/>
  <c r="Y21" i="1"/>
  <c r="Y13" i="1"/>
  <c r="Y5" i="1"/>
  <c r="P4" i="1"/>
  <c r="U36" i="1"/>
  <c r="U28" i="1"/>
  <c r="U20" i="1"/>
  <c r="U12" i="1"/>
  <c r="U4" i="1"/>
  <c r="R39" i="1"/>
  <c r="R31" i="1"/>
  <c r="R23" i="1"/>
  <c r="R15" i="1"/>
  <c r="R7" i="1"/>
  <c r="X5" i="1"/>
  <c r="U16" i="1"/>
  <c r="U8" i="1"/>
  <c r="U38" i="1"/>
  <c r="U22" i="1"/>
  <c r="U6" i="1"/>
  <c r="S27" i="1"/>
  <c r="O20" i="1"/>
  <c r="O38" i="1"/>
  <c r="O19" i="1"/>
  <c r="U35" i="1"/>
  <c r="U34" i="1"/>
  <c r="U18" i="1"/>
  <c r="Y34" i="1"/>
  <c r="Y26" i="1"/>
  <c r="Y18" i="1"/>
  <c r="Y10" i="1"/>
  <c r="U26" i="1"/>
  <c r="U10" i="1"/>
  <c r="O12" i="1"/>
  <c r="U41" i="1"/>
  <c r="U33" i="1"/>
  <c r="U25" i="1"/>
  <c r="U17" i="1"/>
  <c r="U9" i="1"/>
  <c r="Y41" i="1"/>
  <c r="Y33" i="1"/>
  <c r="Y25" i="1"/>
  <c r="Y17" i="1"/>
  <c r="Y9" i="1"/>
  <c r="S10" i="1"/>
  <c r="J3" i="3"/>
  <c r="K3" i="3" s="1"/>
  <c r="I7" i="3"/>
  <c r="J7" i="3" s="1"/>
  <c r="K7" i="3" s="1"/>
  <c r="I11" i="3"/>
  <c r="J11" i="3" s="1"/>
  <c r="K11" i="3" s="1"/>
  <c r="I15" i="3"/>
  <c r="J15" i="3" s="1"/>
  <c r="K15" i="3" s="1"/>
  <c r="I19" i="3"/>
  <c r="J19" i="3" s="1"/>
  <c r="K19" i="3" s="1"/>
  <c r="I23" i="3"/>
  <c r="J23" i="3" s="1"/>
  <c r="K23" i="3" s="1"/>
  <c r="I27" i="3"/>
  <c r="J27" i="3" s="1"/>
  <c r="K27" i="3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X21" i="1" l="1"/>
  <c r="Y11" i="1"/>
  <c r="S18" i="1"/>
  <c r="Y36" i="1"/>
  <c r="S35" i="1"/>
  <c r="X13" i="1"/>
  <c r="S13" i="1"/>
  <c r="S17" i="1"/>
  <c r="X17" i="1"/>
  <c r="S25" i="1"/>
  <c r="X25" i="1"/>
  <c r="S9" i="1"/>
  <c r="X9" i="1"/>
  <c r="S41" i="1"/>
  <c r="X41" i="1"/>
  <c r="X29" i="1"/>
  <c r="S29" i="1"/>
  <c r="V26" i="1"/>
  <c r="W26" i="1"/>
  <c r="W36" i="1"/>
  <c r="V36" i="1"/>
  <c r="S16" i="1"/>
  <c r="X16" i="1"/>
  <c r="W29" i="1"/>
  <c r="V29" i="1"/>
  <c r="V23" i="1"/>
  <c r="W23" i="1"/>
  <c r="S15" i="1"/>
  <c r="X15" i="1"/>
  <c r="W9" i="1"/>
  <c r="V9" i="1"/>
  <c r="W38" i="1"/>
  <c r="V38" i="1"/>
  <c r="W31" i="1"/>
  <c r="V31" i="1"/>
  <c r="S26" i="1"/>
  <c r="V17" i="1"/>
  <c r="W17" i="1"/>
  <c r="W8" i="1"/>
  <c r="V8" i="1"/>
  <c r="S31" i="1"/>
  <c r="X31" i="1"/>
  <c r="S32" i="1"/>
  <c r="X32" i="1"/>
  <c r="S3" i="1"/>
  <c r="X3" i="1"/>
  <c r="V39" i="1"/>
  <c r="W39" i="1"/>
  <c r="W24" i="1"/>
  <c r="V24" i="1"/>
  <c r="V3" i="1"/>
  <c r="W37" i="1"/>
  <c r="V37" i="1"/>
  <c r="S34" i="1"/>
  <c r="V25" i="1"/>
  <c r="W25" i="1"/>
  <c r="P19" i="1"/>
  <c r="Y19" i="1"/>
  <c r="W16" i="1"/>
  <c r="V16" i="1"/>
  <c r="S39" i="1"/>
  <c r="X39" i="1"/>
  <c r="S40" i="1"/>
  <c r="X40" i="1"/>
  <c r="P22" i="1"/>
  <c r="Y22" i="1"/>
  <c r="P6" i="1"/>
  <c r="Y6" i="1"/>
  <c r="P3" i="1"/>
  <c r="V33" i="1"/>
  <c r="W33" i="1"/>
  <c r="P38" i="1"/>
  <c r="Y38" i="1"/>
  <c r="W4" i="1"/>
  <c r="V4" i="1"/>
  <c r="W14" i="1"/>
  <c r="V14" i="1"/>
  <c r="P28" i="1"/>
  <c r="Y28" i="1"/>
  <c r="S23" i="1"/>
  <c r="X23" i="1"/>
  <c r="W41" i="1"/>
  <c r="V41" i="1"/>
  <c r="P20" i="1"/>
  <c r="Y20" i="1"/>
  <c r="W12" i="1"/>
  <c r="V12" i="1"/>
  <c r="W5" i="1"/>
  <c r="V5" i="1"/>
  <c r="W30" i="1"/>
  <c r="V30" i="1"/>
  <c r="W35" i="1"/>
  <c r="V35" i="1"/>
  <c r="P12" i="1"/>
  <c r="Y12" i="1"/>
  <c r="V18" i="1"/>
  <c r="W18" i="1"/>
  <c r="W20" i="1"/>
  <c r="V20" i="1"/>
  <c r="W13" i="1"/>
  <c r="V13" i="1"/>
  <c r="W32" i="1"/>
  <c r="V32" i="1"/>
  <c r="W7" i="1"/>
  <c r="V7" i="1"/>
  <c r="W22" i="1"/>
  <c r="V22" i="1"/>
  <c r="S24" i="1"/>
  <c r="X24" i="1"/>
  <c r="V10" i="1"/>
  <c r="W10" i="1"/>
  <c r="V34" i="1"/>
  <c r="W34" i="1"/>
  <c r="W6" i="1"/>
  <c r="V6" i="1"/>
  <c r="S7" i="1"/>
  <c r="X7" i="1"/>
  <c r="W28" i="1"/>
  <c r="V28" i="1"/>
  <c r="S8" i="1"/>
  <c r="X8" i="1"/>
  <c r="W21" i="1"/>
  <c r="V21" i="1"/>
  <c r="W15" i="1"/>
  <c r="V15" i="1"/>
</calcChain>
</file>

<file path=xl/sharedStrings.xml><?xml version="1.0" encoding="utf-8"?>
<sst xmlns="http://schemas.openxmlformats.org/spreadsheetml/2006/main" count="81" uniqueCount="42">
  <si>
    <t>Ls</t>
  </si>
  <si>
    <t>fs</t>
  </si>
  <si>
    <t>Q</t>
  </si>
  <si>
    <t>Rs</t>
  </si>
  <si>
    <t>Theta</t>
  </si>
  <si>
    <t>fp</t>
  </si>
  <si>
    <t>Cp</t>
  </si>
  <si>
    <t>D</t>
  </si>
  <si>
    <t>z</t>
  </si>
  <si>
    <t>MILI</t>
  </si>
  <si>
    <t>Rp  [Siemens]</t>
  </si>
  <si>
    <t>z[siemes]</t>
  </si>
  <si>
    <t>deltaq</t>
  </si>
  <si>
    <t>Qcal</t>
  </si>
  <si>
    <t>Zcal</t>
  </si>
  <si>
    <t>Zcal=(Rs+$L)/($^2LC+$RsC+1)</t>
  </si>
  <si>
    <t>Qcal=($L)/Rs</t>
  </si>
  <si>
    <t>Cprop</t>
  </si>
  <si>
    <t>$</t>
  </si>
  <si>
    <t>$=2pif</t>
  </si>
  <si>
    <t>1nf</t>
  </si>
  <si>
    <t>1nf(LF)</t>
  </si>
  <si>
    <t>DeltaZ</t>
  </si>
  <si>
    <t>1picof</t>
  </si>
  <si>
    <t>1fF</t>
  </si>
  <si>
    <t>$=2pi*f</t>
  </si>
  <si>
    <t>DeltaD</t>
  </si>
  <si>
    <t>Dcal=1/Qcal</t>
  </si>
  <si>
    <t>Zcal=(Rs+$L)/($^2*LC+$RsC+1)</t>
  </si>
  <si>
    <t>Lprop</t>
  </si>
  <si>
    <t>1pH</t>
  </si>
  <si>
    <t>1nH</t>
  </si>
  <si>
    <t>1fH</t>
  </si>
  <si>
    <t>Dcal=$CRp</t>
  </si>
  <si>
    <t>%1fF</t>
  </si>
  <si>
    <t>%1pF</t>
  </si>
  <si>
    <t>%1nF</t>
  </si>
  <si>
    <t>1pf</t>
  </si>
  <si>
    <t>2.25nH</t>
  </si>
  <si>
    <t>RATIO</t>
  </si>
  <si>
    <t>Thetacal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</si>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</sst>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"/>
    <numFmt numFmtId="165" formatCode="0.00000"/>
    <numFmt numFmtId="166" formatCode="0.0000000"/>
    <numFmt numFmtId="167" formatCode="0.00000000"/>
    <numFmt numFmtId="168" formatCode="0.0000"/>
    <numFmt numFmtId="169" formatCode="0.0000E+00"/>
    <numFmt numFmtId="171" formatCode="0.000"/>
    <numFmt numFmtId="172" formatCode="0.0000000000000"/>
    <numFmt numFmtId="173" formatCode="0.00000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3" fillId="0" borderId="0" xfId="0" applyFont="1"/>
    <xf numFmtId="0" fontId="5" fillId="0" borderId="0" xfId="0" applyFont="1"/>
    <xf numFmtId="168" fontId="3" fillId="0" borderId="0" xfId="0" applyNumberFormat="1" applyFont="1"/>
    <xf numFmtId="169" fontId="0" fillId="0" borderId="0" xfId="0" applyNumberFormat="1"/>
    <xf numFmtId="164" fontId="6" fillId="0" borderId="0" xfId="0" applyNumberFormat="1" applyFont="1"/>
    <xf numFmtId="2" fontId="3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7" fillId="0" borderId="0" xfId="0" applyFont="1"/>
    <xf numFmtId="2" fontId="2" fillId="0" borderId="0" xfId="0" applyNumberFormat="1" applyFont="1"/>
    <xf numFmtId="165" fontId="2" fillId="0" borderId="0" xfId="0" applyNumberFormat="1" applyFont="1"/>
    <xf numFmtId="165" fontId="8" fillId="0" borderId="0" xfId="0" applyNumberFormat="1" applyFont="1"/>
    <xf numFmtId="171" fontId="0" fillId="0" borderId="0" xfId="0" applyNumberFormat="1"/>
    <xf numFmtId="1" fontId="0" fillId="0" borderId="0" xfId="0" applyNumberFormat="1"/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E500-C3E3-4194-893F-47662D0E18A3}">
  <dimension ref="A1:AA47"/>
  <sheetViews>
    <sheetView topLeftCell="N1" workbookViewId="0">
      <selection activeCell="AA3" sqref="AA3:AA41"/>
    </sheetView>
  </sheetViews>
  <sheetFormatPr defaultRowHeight="15" x14ac:dyDescent="0.25"/>
  <cols>
    <col min="11" max="11" width="21.28515625" customWidth="1"/>
    <col min="12" max="13" width="33.28515625" customWidth="1"/>
    <col min="14" max="14" width="11.85546875" customWidth="1"/>
    <col min="15" max="15" width="19.5703125" customWidth="1"/>
    <col min="16" max="16" width="14.85546875" customWidth="1"/>
    <col min="17" max="17" width="11.85546875" customWidth="1"/>
    <col min="18" max="18" width="13" customWidth="1"/>
    <col min="19" max="19" width="12.42578125" customWidth="1"/>
    <col min="20" max="20" width="11.85546875" customWidth="1"/>
    <col min="21" max="21" width="13" customWidth="1"/>
    <col min="22" max="22" width="12.42578125" customWidth="1"/>
  </cols>
  <sheetData>
    <row r="1" spans="1:27" x14ac:dyDescent="0.25">
      <c r="A1" t="s">
        <v>19</v>
      </c>
      <c r="C1" t="s">
        <v>9</v>
      </c>
      <c r="I1" t="s">
        <v>16</v>
      </c>
      <c r="N1" t="s">
        <v>21</v>
      </c>
      <c r="O1" t="s">
        <v>15</v>
      </c>
      <c r="P1" t="s">
        <v>22</v>
      </c>
      <c r="Q1" t="s">
        <v>23</v>
      </c>
      <c r="R1" t="s">
        <v>15</v>
      </c>
      <c r="S1" t="s">
        <v>22</v>
      </c>
      <c r="T1" t="s">
        <v>24</v>
      </c>
      <c r="U1" t="s">
        <v>15</v>
      </c>
      <c r="V1" t="s">
        <v>22</v>
      </c>
    </row>
    <row r="2" spans="1:27" x14ac:dyDescent="0.25">
      <c r="A2" t="s">
        <v>18</v>
      </c>
      <c r="B2" t="s">
        <v>1</v>
      </c>
      <c r="C2" t="s">
        <v>0</v>
      </c>
      <c r="D2" t="s">
        <v>2</v>
      </c>
      <c r="E2" t="s">
        <v>3</v>
      </c>
      <c r="F2" t="s">
        <v>8</v>
      </c>
      <c r="G2" t="s">
        <v>4</v>
      </c>
      <c r="H2" t="s">
        <v>40</v>
      </c>
      <c r="I2" t="s">
        <v>13</v>
      </c>
      <c r="J2" t="s">
        <v>12</v>
      </c>
      <c r="K2" t="s">
        <v>20</v>
      </c>
      <c r="L2" t="s">
        <v>37</v>
      </c>
      <c r="M2" t="s">
        <v>24</v>
      </c>
      <c r="N2" t="s">
        <v>17</v>
      </c>
      <c r="O2" t="s">
        <v>14</v>
      </c>
      <c r="Q2" t="s">
        <v>17</v>
      </c>
      <c r="R2" t="s">
        <v>14</v>
      </c>
      <c r="T2" t="s">
        <v>17</v>
      </c>
      <c r="U2" t="s">
        <v>14</v>
      </c>
      <c r="W2" t="s">
        <v>34</v>
      </c>
      <c r="X2" t="s">
        <v>35</v>
      </c>
      <c r="Y2" t="s">
        <v>36</v>
      </c>
    </row>
    <row r="3" spans="1:27" x14ac:dyDescent="0.25">
      <c r="A3">
        <f>2*PI()*B3</f>
        <v>62.831853071795862</v>
      </c>
      <c r="B3">
        <v>10</v>
      </c>
      <c r="C3" s="3">
        <v>4.8999999999999998E-4</v>
      </c>
      <c r="D3">
        <v>0</v>
      </c>
      <c r="E3">
        <v>0.91</v>
      </c>
      <c r="F3" s="6">
        <v>0.96</v>
      </c>
      <c r="G3">
        <v>70</v>
      </c>
      <c r="H3">
        <f>ATAN(IMAGINARY(L3)/IMREAL((L3)))*180/PI()</f>
        <v>1.9377224288575285</v>
      </c>
      <c r="I3" s="2">
        <f>ABS(((2*PI()*B3*C3)/E3 ))</f>
        <v>3.3832536269428538E-2</v>
      </c>
      <c r="J3" s="2">
        <f>I3-D3</f>
        <v>3.3832536269428538E-2</v>
      </c>
      <c r="K3" s="27" t="str">
        <f>IMDIV(IMSUM(E3,COMPLEX(0,A3*C3)),IMSUM((A3)^2*C3*N3+1,COMPLEX(0,A3*E3*N3)))</f>
        <v>0.909999999999999+0.0307875559145658i</v>
      </c>
      <c r="L3" s="2" t="str">
        <f>IMDIV(IMSUM(E3,COMPLEX(0,A3*C3)),IMSUM((A3)^2*C3*Q3+1,COMPLEX(0,A3*E3*Q3)))</f>
        <v>0.910000000000004+0.0307876079530895i</v>
      </c>
      <c r="M3" s="2" t="str">
        <f>IMDIV(IMSUM(E3,COMPLEX(0,A3*C3)),IMSUM((A3)^2*C3*T3+1,COMPLEX(0,A3*E3*T3)))</f>
        <v>0.910000000000002+0.030787608005128i</v>
      </c>
      <c r="N3" s="3">
        <v>1.0000000000000001E-9</v>
      </c>
      <c r="O3" s="5">
        <f>(E3+A3*C3)/((A3)^2*C3*N3+A3*E3*N3+1)</f>
        <v>0.94078755239388356</v>
      </c>
      <c r="P3" s="9">
        <f>ABS(F3-O3)</f>
        <v>1.9212447606116401E-2</v>
      </c>
      <c r="Q3" s="3">
        <v>9.9999999999999998E-13</v>
      </c>
      <c r="R3" s="2">
        <f>ABS((E3+A3*C3)/((A3)^2*C3*Q3+A3*E3*Q3+1))</f>
        <v>0.94078760794956873</v>
      </c>
      <c r="S3" s="8">
        <f>ABS(F3-ABS(R3))</f>
        <v>1.9212392050431237E-2</v>
      </c>
      <c r="T3" s="3">
        <v>1.0000000000000001E-15</v>
      </c>
      <c r="U3" s="5">
        <f>(E3+A3*C3)/((A3)^2*C3*T3+A3*E3*T3+1)</f>
        <v>0.94078760800512451</v>
      </c>
      <c r="V3" s="10">
        <f>ABS(F3-ABS(U3))</f>
        <v>1.9212391994875455E-2</v>
      </c>
      <c r="W3" s="26">
        <f>ABS((U3)/F3)</f>
        <v>0.97998709167200471</v>
      </c>
      <c r="X3" s="26">
        <f>ABS((R3)/F3)</f>
        <v>0.97998709161413411</v>
      </c>
      <c r="Y3" s="26">
        <f>ABS((O3)/F3)</f>
        <v>0.97998703374362872</v>
      </c>
      <c r="Z3">
        <v>1</v>
      </c>
      <c r="AA3" s="2">
        <f>IMREAL(L3)</f>
        <v>0.91000000000000403</v>
      </c>
    </row>
    <row r="4" spans="1:27" x14ac:dyDescent="0.25">
      <c r="A4">
        <f t="shared" ref="A4:A41" si="0">2*PI()*B4</f>
        <v>628.31853071795865</v>
      </c>
      <c r="B4">
        <v>100</v>
      </c>
      <c r="C4" s="3">
        <v>4.8000000000000001E-4</v>
      </c>
      <c r="D4">
        <v>3</v>
      </c>
      <c r="E4">
        <v>0.1</v>
      </c>
      <c r="F4" s="6">
        <v>0.32</v>
      </c>
      <c r="G4">
        <v>72</v>
      </c>
      <c r="H4">
        <f t="shared" ref="H4:H41" si="1">ATAN(IMAGINARY(L4)/IMREAL((L4)))*180/PI()</f>
        <v>71.655883185591392</v>
      </c>
      <c r="I4" s="2">
        <f>ABS(((2*PI()*B4*C4)/E4 ))</f>
        <v>3.0159289474462012</v>
      </c>
      <c r="J4" s="2">
        <f>I4-D4</f>
        <v>1.5928947446201214E-2</v>
      </c>
      <c r="K4" s="2" t="str">
        <f>IMDIV(IMSUM(E4,COMPLEX(0,A4*C4)),IMSUM((A4)^2*C4*N4+1,COMPLEX(0,A4*E4*N4)))</f>
        <v>0.0999999999999965+0.301592831310679i</v>
      </c>
      <c r="L4" s="2" t="str">
        <f>IMDIV(IMSUM(E4,COMPLEX(0,A4*C4)),IMSUM((A4)^2*C4*Q4+1,COMPLEX(0,A4*E4*Q4)))</f>
        <v>0.0999999999999996+0.301592894681185i</v>
      </c>
      <c r="M4" s="2" t="str">
        <f>IMDIV(IMSUM(E4,COMPLEX(0,A4*C4)),IMSUM((A4)^2*C4*T4+1,COMPLEX(0,A4*E4*T4)))</f>
        <v>0.0999999999999999+0.301592894744556i</v>
      </c>
      <c r="N4" s="3">
        <v>1.0000000000000001E-9</v>
      </c>
      <c r="O4" s="5">
        <f>(E4+A4*C4)/((A4)^2*C4*N4+A4*E4*N4+1)</f>
        <v>0.4015927934114103</v>
      </c>
      <c r="P4" s="9">
        <f>ABS(F4-O4)</f>
        <v>8.1592793411410292E-2</v>
      </c>
      <c r="Q4" s="3">
        <v>9.9999999999999998E-13</v>
      </c>
      <c r="R4" s="2">
        <f>ABS((E4+A4*C4)/((A4)^2*C4*Q4+A4*E4*Q4+1))</f>
        <v>0.4015928946432869</v>
      </c>
      <c r="S4" s="8">
        <f>ABS(F4-ABS(R4))</f>
        <v>8.1592894643286895E-2</v>
      </c>
      <c r="T4" s="3">
        <v>1.0000000000000001E-15</v>
      </c>
      <c r="U4" s="5">
        <f>(E4+A4*C4)/((A4)^2*C4*T4+A4*E4*T4+1)</f>
        <v>0.40159289474451881</v>
      </c>
      <c r="V4" s="10">
        <f>ABS(F4-ABS(U4))</f>
        <v>8.1592894744518807E-2</v>
      </c>
      <c r="W4" s="26">
        <f>ABS((U4)/F4)</f>
        <v>1.2549777960766213</v>
      </c>
      <c r="X4" s="26">
        <f>ABS((R4)/F4)</f>
        <v>1.2549777957602715</v>
      </c>
      <c r="Y4" s="26">
        <f>ABS((O4)/F4)</f>
        <v>1.2549774794106572</v>
      </c>
      <c r="Z4">
        <v>1</v>
      </c>
      <c r="AA4" s="2">
        <f t="shared" ref="AA4:AA41" si="2">IMREAL(L4)</f>
        <v>9.9999999999999603E-2</v>
      </c>
    </row>
    <row r="5" spans="1:27" x14ac:dyDescent="0.25">
      <c r="A5">
        <f t="shared" si="0"/>
        <v>6283.1853071795858</v>
      </c>
      <c r="B5">
        <v>1000</v>
      </c>
      <c r="C5" s="3">
        <v>4.8000000000000001E-4</v>
      </c>
      <c r="D5">
        <v>16.600000000000001</v>
      </c>
      <c r="E5">
        <v>0.18</v>
      </c>
      <c r="F5" s="6">
        <v>3.02</v>
      </c>
      <c r="G5">
        <v>86</v>
      </c>
      <c r="H5">
        <f t="shared" si="1"/>
        <v>86.584461607674314</v>
      </c>
      <c r="I5" s="2">
        <f>ABS(((2*PI()*B5*C5)/E5 ))</f>
        <v>16.755160819145562</v>
      </c>
      <c r="J5" s="2">
        <f>I5-D5</f>
        <v>0.15516081914556068</v>
      </c>
      <c r="K5" s="2" t="str">
        <f>IMDIV(IMSUM(E5,COMPLEX(0,A5*C5)),IMSUM((A5)^2*C5*N5+1,COMPLEX(0,A5*E5*N5)))</f>
        <v>0.179999999935136+3.01587159418864i</v>
      </c>
      <c r="L5" s="2" t="str">
        <f>IMDIV(IMSUM(E5,COMPLEX(0,A5*C5)),IMSUM((A5)^2*C5*Q5+1,COMPLEX(0,A5*E5*Q5)))</f>
        <v>0.18+3.01592889009186i</v>
      </c>
      <c r="M5" s="2" t="str">
        <f>IMDIV(IMSUM(E5,COMPLEX(0,A5*C5)),IMSUM((A5)^2*C5*T5+1,COMPLEX(0,A5*E5*T5)))</f>
        <v>0.18+3.01592894738884i</v>
      </c>
      <c r="N5" s="3">
        <v>1.0000000000000001E-9</v>
      </c>
      <c r="O5" s="5">
        <f>(E5+A5*C5)/((A5)^2*C5*N5+A5*E5*N5+1)</f>
        <v>3.1958647725199305</v>
      </c>
      <c r="P5" s="9">
        <f>ABS(F5-O5)</f>
        <v>0.17586477251993049</v>
      </c>
      <c r="Q5" s="3">
        <v>9.9999999999999998E-13</v>
      </c>
      <c r="R5" s="2">
        <f>ABS((E5+A5*C5)/((A5)^2*C5*Q5+A5*E5*Q5+1))</f>
        <v>3.1959288832699877</v>
      </c>
      <c r="S5" s="8">
        <f>ABS(F5-ABS(R5))</f>
        <v>0.17592888326998768</v>
      </c>
      <c r="T5" s="3">
        <v>1.0000000000000001E-15</v>
      </c>
      <c r="U5" s="5">
        <f>(E5+A5*C5)/((A5)^2*C5*T5+A5*E5*T5+1)</f>
        <v>3.1959289473820252</v>
      </c>
      <c r="V5" s="10">
        <f>ABS(F5-ABS(U5))</f>
        <v>0.17592894738202514</v>
      </c>
      <c r="W5" s="26">
        <f>ABS((U5)/F5)</f>
        <v>1.0582546183384189</v>
      </c>
      <c r="X5" s="26">
        <f>ABS((R5)/F5)</f>
        <v>1.0582545971092674</v>
      </c>
      <c r="Y5" s="26">
        <f>ABS((O5)/F5)</f>
        <v>1.058233368384083</v>
      </c>
      <c r="Z5">
        <v>1</v>
      </c>
      <c r="AA5" s="2">
        <f t="shared" si="2"/>
        <v>0.18</v>
      </c>
    </row>
    <row r="6" spans="1:27" x14ac:dyDescent="0.25">
      <c r="A6">
        <f t="shared" si="0"/>
        <v>31415.926535897932</v>
      </c>
      <c r="B6">
        <v>5000</v>
      </c>
      <c r="C6" s="3">
        <v>4.8500000000000003E-4</v>
      </c>
      <c r="D6">
        <v>25.8</v>
      </c>
      <c r="E6">
        <v>0.59</v>
      </c>
      <c r="F6" s="6">
        <v>15.23</v>
      </c>
      <c r="G6">
        <v>87.76</v>
      </c>
      <c r="H6">
        <f t="shared" si="1"/>
        <v>87.782486259155618</v>
      </c>
      <c r="I6" s="2">
        <f>ABS(((2*PI()*B6*C6)/E6 ))</f>
        <v>25.824956559170335</v>
      </c>
      <c r="J6" s="2">
        <f>I6-D6</f>
        <v>2.4956559170334458E-2</v>
      </c>
      <c r="K6" s="2" t="str">
        <f>IMDIV(IMSUM(E6,COMPLEX(0,A6*C6)),IMSUM((A6)^2*C6*N6+1,COMPLEX(0,A6*E6*N6)))</f>
        <v>0.589999864739808+15.2294234773576i</v>
      </c>
      <c r="L6" s="2" t="str">
        <f>IMDIV(IMSUM(E6,COMPLEX(0,A6*C6)),IMSUM((A6)^2*C6*Q6+1,COMPLEX(0,A6*E6*Q6)))</f>
        <v>0.589999999999867+15.2367170655267i</v>
      </c>
      <c r="M6" s="2" t="str">
        <f>IMDIV(IMSUM(E6,COMPLEX(0,A6*C6)),IMSUM((A6)^2*C6*T6+1,COMPLEX(0,A6*E6*T6)))</f>
        <v>0.589999999999998+15.236724362606i</v>
      </c>
      <c r="N6" s="3">
        <v>1.0000000000000001E-9</v>
      </c>
      <c r="O6" s="5">
        <f>(E6+A6*C6)/((A6)^2*C6*N6+A6*E6*N6+1)</f>
        <v>15.818859055856793</v>
      </c>
      <c r="P6" s="9">
        <f>ABS(F6-O6)</f>
        <v>0.58885905585679232</v>
      </c>
      <c r="Q6" s="3">
        <v>9.9999999999999998E-13</v>
      </c>
      <c r="R6" s="2">
        <f>ABS((E6+A6*C6)/((A6)^2*C6*Q6+A6*E6*Q6+1))</f>
        <v>15.826716500689633</v>
      </c>
      <c r="S6" s="8">
        <f>ABS(F6-ABS(R6))</f>
        <v>0.59671650068963267</v>
      </c>
      <c r="T6" s="3">
        <v>1.0000000000000001E-15</v>
      </c>
      <c r="U6" s="5">
        <f>(E6+A6*C6)/((A6)^2*C6*T6+A6*E6*T6+1)</f>
        <v>15.826724362041274</v>
      </c>
      <c r="V6" s="10">
        <f>ABS(F6-ABS(U6))</f>
        <v>0.59672436204127344</v>
      </c>
      <c r="W6" s="26">
        <f>ABS((U6)/F6)</f>
        <v>1.039180851086098</v>
      </c>
      <c r="X6" s="26">
        <f>ABS((R6)/F6)</f>
        <v>1.0391803349106785</v>
      </c>
      <c r="Y6" s="26">
        <f>ABS((O6)/F6)</f>
        <v>1.0386644160116081</v>
      </c>
      <c r="Z6">
        <v>1</v>
      </c>
      <c r="AA6" s="2">
        <f t="shared" si="2"/>
        <v>0.58999999999986696</v>
      </c>
    </row>
    <row r="7" spans="1:27" x14ac:dyDescent="0.25">
      <c r="A7">
        <f t="shared" si="0"/>
        <v>62831.853071795864</v>
      </c>
      <c r="B7">
        <v>10000</v>
      </c>
      <c r="C7" s="3">
        <v>4.8200000000000001E-4</v>
      </c>
      <c r="D7">
        <v>26</v>
      </c>
      <c r="E7">
        <v>1.1599999999999999</v>
      </c>
      <c r="F7" s="6">
        <v>30.32</v>
      </c>
      <c r="G7">
        <v>87.78</v>
      </c>
      <c r="H7">
        <f t="shared" si="1"/>
        <v>87.806476502265511</v>
      </c>
      <c r="I7" s="2">
        <f>ABS(((2*PI()*B7*C7)/E7 ))</f>
        <v>26.107718259142768</v>
      </c>
      <c r="J7" s="2">
        <f>I7-D7</f>
        <v>0.10771825914276789</v>
      </c>
      <c r="K7" s="2" t="str">
        <f>IMDIV(IMSUM(E7,COMPLEX(0,A7*C7)),IMSUM((A7)^2*C7*N7+1,COMPLEX(0,A7*E7*N7)))</f>
        <v>1.1599958095854+30.2273502269225i</v>
      </c>
      <c r="L7" s="2" t="str">
        <f>IMDIV(IMSUM(E7,COMPLEX(0,A7*C7)),IMSUM((A7)^2*C7*Q7+1,COMPLEX(0,A7*E7*Q7)))</f>
        <v>1.15999999999579+30.284895468151i</v>
      </c>
      <c r="M7" s="2" t="str">
        <f>IMDIV(IMSUM(E7,COMPLEX(0,A7*C7)),IMSUM((A7)^2*C7*T7+1,COMPLEX(0,A7*E7*T7)))</f>
        <v>1.16+30.284953122893i</v>
      </c>
      <c r="N7" s="3">
        <v>1.0000000000000001E-9</v>
      </c>
      <c r="O7" s="5">
        <f>(E7+A7*C7)/((A7)^2*C7*N7+A7*E7*N7+1)</f>
        <v>31.38294848714925</v>
      </c>
      <c r="P7" s="9">
        <f>ABS(F7-O7)</f>
        <v>1.0629484871492494</v>
      </c>
      <c r="Q7" s="3">
        <v>9.9999999999999998E-13</v>
      </c>
      <c r="R7" s="2">
        <f>ABS((E7+A7*C7)/((A7)^2*C7*Q7+A7*E7*Q7+1))</f>
        <v>31.444891053529457</v>
      </c>
      <c r="S7" s="8">
        <f>ABS(F7-ABS(R7))</f>
        <v>1.1248910535294563</v>
      </c>
      <c r="T7" s="3">
        <v>1.0000000000000001E-15</v>
      </c>
      <c r="U7" s="5">
        <f>(E7+A7*C7)/((A7)^2*C7*T7+A7*E7*T7+1)</f>
        <v>31.444953118478409</v>
      </c>
      <c r="V7" s="10">
        <f>ABS(F7-ABS(U7))</f>
        <v>1.124953118478409</v>
      </c>
      <c r="W7" s="26">
        <f>ABS((U7)/F7)</f>
        <v>1.0371026754115571</v>
      </c>
      <c r="X7" s="26">
        <f>ABS((R7)/F7)</f>
        <v>1.0371006284145599</v>
      </c>
      <c r="Y7" s="26">
        <f>ABS((O7)/F7)</f>
        <v>1.0350576677819674</v>
      </c>
      <c r="Z7">
        <v>1</v>
      </c>
      <c r="AA7" s="2">
        <f t="shared" si="2"/>
        <v>1.15999999999579</v>
      </c>
    </row>
    <row r="8" spans="1:27" x14ac:dyDescent="0.25">
      <c r="A8">
        <f t="shared" si="0"/>
        <v>125663.70614359173</v>
      </c>
      <c r="B8">
        <v>20000</v>
      </c>
      <c r="C8" s="3">
        <v>4.7810000000000002E-4</v>
      </c>
      <c r="D8">
        <v>23.8</v>
      </c>
      <c r="E8">
        <v>2.52</v>
      </c>
      <c r="F8" s="6">
        <v>60.11</v>
      </c>
      <c r="G8">
        <v>87.58</v>
      </c>
      <c r="H8">
        <f t="shared" si="1"/>
        <v>87.598163982780051</v>
      </c>
      <c r="I8" s="2">
        <f>ABS(((2*PI()*B8*C8)/E8 ))</f>
        <v>23.84119758224254</v>
      </c>
      <c r="J8" s="2">
        <f>I8-D8</f>
        <v>4.1197582242538999E-2</v>
      </c>
      <c r="K8" s="2" t="str">
        <f>IMDIV(IMSUM(E8,COMPLEX(0,A8*C8)),IMSUM((A8)^2*C8*N8+1,COMPLEX(0,A8*E8*N8)))</f>
        <v>2.51985825500149+59.6288310532104i</v>
      </c>
      <c r="L8" s="2" t="str">
        <f>IMDIV(IMSUM(E8,COMPLEX(0,A8*C8)),IMSUM((A8)^2*C8*Q8+1,COMPLEX(0,A8*E8*Q8)))</f>
        <v>2.51999999985612+60.0793635188987i</v>
      </c>
      <c r="M8" s="2" t="str">
        <f>IMDIV(IMSUM(E8,COMPLEX(0,A8*C8)),IMSUM((A8)^2*C8*T8+1,COMPLEX(0,A8*E8*T8)))</f>
        <v>2.52000000000001+60.0798174528596i</v>
      </c>
      <c r="N8" s="3">
        <v>1.0000000000000001E-9</v>
      </c>
      <c r="O8" s="5">
        <f>(E8+A8*C8)/((A8)^2*C8*N8+A8*E8*N8+1)</f>
        <v>62.111218446971428</v>
      </c>
      <c r="P8" s="9">
        <f>ABS(F8-O8)</f>
        <v>2.0012184469714285</v>
      </c>
      <c r="Q8" s="3">
        <v>9.9999999999999998E-13</v>
      </c>
      <c r="R8" s="2">
        <f>ABS((E8+A8*C8)/((A8)^2*C8*Q8+A8*E8*Q8+1))</f>
        <v>62.599325468084778</v>
      </c>
      <c r="S8" s="8">
        <f>ABS(F8-ABS(R8))</f>
        <v>2.4893254680847789</v>
      </c>
      <c r="T8" s="3">
        <v>1.0000000000000001E-15</v>
      </c>
      <c r="U8" s="5">
        <f>(E8+A8*C8)/((A8)^2*C8*T8+A8*E8*T8+1)</f>
        <v>62.599817414808165</v>
      </c>
      <c r="V8" s="10">
        <f>ABS(F8-ABS(U8))</f>
        <v>2.4898174148081651</v>
      </c>
      <c r="W8" s="26">
        <f>ABS((U8)/F8)</f>
        <v>1.0414210183797732</v>
      </c>
      <c r="X8" s="26">
        <f>ABS((R8)/F8)</f>
        <v>1.0414128342719144</v>
      </c>
      <c r="Y8" s="26">
        <f>ABS((O8)/F8)</f>
        <v>1.0332926043415642</v>
      </c>
      <c r="Z8">
        <v>1</v>
      </c>
      <c r="AA8" s="2">
        <f t="shared" si="2"/>
        <v>2.51999999985612</v>
      </c>
    </row>
    <row r="9" spans="1:27" x14ac:dyDescent="0.25">
      <c r="A9">
        <f t="shared" si="0"/>
        <v>188495.55921538759</v>
      </c>
      <c r="B9">
        <v>30000</v>
      </c>
      <c r="C9" s="3">
        <v>4.7360000000000002E-4</v>
      </c>
      <c r="D9">
        <v>22.1</v>
      </c>
      <c r="E9">
        <v>4.04</v>
      </c>
      <c r="F9" s="6">
        <v>89.35</v>
      </c>
      <c r="G9">
        <v>87.38</v>
      </c>
      <c r="H9">
        <f t="shared" si="1"/>
        <v>87.408792016437943</v>
      </c>
      <c r="I9" s="2">
        <f>ABS(((2*PI()*B9*C9)/E9 ))</f>
        <v>22.096905159506822</v>
      </c>
      <c r="J9" s="2">
        <f>I9-D9</f>
        <v>-3.0948404931798734E-3</v>
      </c>
      <c r="K9" s="2" t="str">
        <f>IMDIV(IMSUM(E9,COMPLEX(0,A9*C9)),IMSUM((A9)^2*C9*N9+1,COMPLEX(0,A9*E9*N9)))</f>
        <v>4.03889132778798+87.7911350651264i</v>
      </c>
      <c r="L9" s="2" t="str">
        <f>IMDIV(IMSUM(E9,COMPLEX(0,A9*C9)),IMSUM((A9)^2*C9*Q9+1,COMPLEX(0,A9*E9*Q9)))</f>
        <v>4.03999999885374+89.26999159665i</v>
      </c>
      <c r="M9" s="2" t="str">
        <f>IMDIV(IMSUM(E9,COMPLEX(0,A9*C9)),IMSUM((A9)^2*C9*T9+1,COMPLEX(0,A9*E9*T9)))</f>
        <v>4.04+89.2714953391346i</v>
      </c>
      <c r="N9" s="3">
        <v>1.0000000000000001E-9</v>
      </c>
      <c r="O9" s="5">
        <f>(E9+A9*C9)/((A9)^2*C9*N9+A9*E9*N9+1)</f>
        <v>91.698627765542625</v>
      </c>
      <c r="P9" s="9">
        <f>ABS(F9-O9)</f>
        <v>2.3486277655426306</v>
      </c>
      <c r="Q9" s="3">
        <v>9.9999999999999998E-13</v>
      </c>
      <c r="R9" s="2">
        <f>ABS((E9+A9*C9)/((A9)^2*C9*Q9+A9*E9*Q9+1))</f>
        <v>93.309855635759462</v>
      </c>
      <c r="S9" s="8">
        <f>ABS(F9-ABS(R9))</f>
        <v>3.9598556357594674</v>
      </c>
      <c r="T9" s="3">
        <v>1.0000000000000001E-15</v>
      </c>
      <c r="U9" s="5">
        <f>(E9+A9*C9)/((A9)^2*C9*T9+A9*E9*T9+1)</f>
        <v>93.311495203170082</v>
      </c>
      <c r="V9" s="10">
        <f>ABS(F9-ABS(U9))</f>
        <v>3.9614952031700881</v>
      </c>
      <c r="W9" s="26">
        <f>ABS((U9)/F9)</f>
        <v>1.044336823762396</v>
      </c>
      <c r="X9" s="26">
        <f>ABS((R9)/F9)</f>
        <v>1.0443184738193561</v>
      </c>
      <c r="Y9" s="26">
        <f>ABS((O9)/F9)</f>
        <v>1.0262857052662857</v>
      </c>
      <c r="Z9">
        <v>1</v>
      </c>
      <c r="AA9" s="2">
        <f t="shared" si="2"/>
        <v>4.0399999988537401</v>
      </c>
    </row>
    <row r="10" spans="1:27" x14ac:dyDescent="0.25">
      <c r="A10">
        <f t="shared" si="0"/>
        <v>314159.26535897929</v>
      </c>
      <c r="B10">
        <v>50000</v>
      </c>
      <c r="C10" s="3">
        <v>4.6700000000000002E-4</v>
      </c>
      <c r="D10">
        <v>19.5</v>
      </c>
      <c r="E10">
        <v>7.5</v>
      </c>
      <c r="F10" s="6">
        <v>146.69999999999999</v>
      </c>
      <c r="G10">
        <v>87.04</v>
      </c>
      <c r="H10">
        <f t="shared" si="1"/>
        <v>87.073427484313825</v>
      </c>
      <c r="I10" s="2">
        <f>ABS(((2*PI()*B10*C10)/E10 ))</f>
        <v>19.561650256352443</v>
      </c>
      <c r="J10" s="2">
        <f>I10-D10</f>
        <v>6.1650256352443478E-2</v>
      </c>
      <c r="K10" s="2" t="str">
        <f>IMDIV(IMSUM(E10,COMPLEX(0,A10*C10)),IMSUM((A10)^2*C10*N10+1,COMPLEX(0,A10*E10*N10)))</f>
        <v>7.48540222055222+140.231330247162i</v>
      </c>
      <c r="L10" s="2" t="str">
        <f>IMDIV(IMSUM(E10,COMPLEX(0,A10*C10)),IMSUM((A10)^2*C10*Q10+1,COMPLEX(0,A10*E10*Q10)))</f>
        <v>7.49999998402697+146.705597435784i</v>
      </c>
      <c r="M10" s="2" t="str">
        <f>IMDIV(IMSUM(E10,COMPLEX(0,A10*C10)),IMSUM((A10)^2*C10*T10+1,COMPLEX(0,A10*E10*T10)))</f>
        <v>7.5+146.712370142844i</v>
      </c>
      <c r="N10" s="3">
        <v>1.0000000000000001E-9</v>
      </c>
      <c r="O10" s="5">
        <f>(E10+A10*C10)/((A10)^2*C10*N10+A10*E10*N10+1)</f>
        <v>147.08644365039518</v>
      </c>
      <c r="P10" s="9">
        <f>ABS(F10-O10)</f>
        <v>0.38644365039519357</v>
      </c>
      <c r="Q10" s="3">
        <v>9.9999999999999998E-13</v>
      </c>
      <c r="R10" s="2">
        <f>ABS((E10+A10*C10)/((A10)^2*C10*Q10+A10*E10*Q10+1))</f>
        <v>154.20490611946127</v>
      </c>
      <c r="S10" s="8">
        <f>ABS(F10-ABS(R10))</f>
        <v>7.5049061194612818</v>
      </c>
      <c r="T10" s="3">
        <v>1.0000000000000001E-15</v>
      </c>
      <c r="U10" s="5">
        <f>(E10+A10*C10)/((A10)^2*C10*T10+A10*E10*T10+1)</f>
        <v>154.21236945147857</v>
      </c>
      <c r="V10" s="10">
        <f>ABS(F10-ABS(U10))</f>
        <v>7.5123694514785768</v>
      </c>
      <c r="W10" s="26">
        <f>ABS((U10)/F10)</f>
        <v>1.051209062382267</v>
      </c>
      <c r="X10" s="26">
        <f>ABS((R10)/F10)</f>
        <v>1.0511581875900564</v>
      </c>
      <c r="Y10" s="26">
        <f>ABS((O10)/F10)</f>
        <v>1.002634244378972</v>
      </c>
      <c r="Z10">
        <v>1</v>
      </c>
      <c r="AA10" s="2">
        <f t="shared" si="2"/>
        <v>7.49999998402697</v>
      </c>
    </row>
    <row r="11" spans="1:27" x14ac:dyDescent="0.25">
      <c r="A11">
        <f t="shared" si="0"/>
        <v>471238.89803846896</v>
      </c>
      <c r="B11">
        <v>75000</v>
      </c>
      <c r="C11" s="3">
        <v>4.616E-4</v>
      </c>
      <c r="D11">
        <v>16.7</v>
      </c>
      <c r="E11">
        <v>13</v>
      </c>
      <c r="F11" s="6">
        <v>217.8</v>
      </c>
      <c r="G11">
        <v>86.55</v>
      </c>
      <c r="H11">
        <f t="shared" si="1"/>
        <v>86.579517592272794</v>
      </c>
      <c r="I11" s="2">
        <f>ABS(((2*PI()*B11*C11)/E11 ))</f>
        <v>16.732605794965941</v>
      </c>
      <c r="J11" s="2">
        <f>I11-D11</f>
        <v>3.2605794965942181E-2</v>
      </c>
      <c r="K11" s="2" t="str">
        <f>IMDIV(IMSUM(E11,COMPLEX(0,A11*C11)),IMSUM((A11)^2*C11*N11+1,COMPLEX(0,A11*E11*N11)))</f>
        <v>12.8872250161578+197.227936872949i</v>
      </c>
      <c r="L11" s="2" t="str">
        <f>IMDIV(IMSUM(E11,COMPLEX(0,A11*C11)),IMSUM((A11)^2*C11*Q11+1,COMPLEX(0,A11*E11*Q11)))</f>
        <v>12.9999998629437+217.501500549159i</v>
      </c>
      <c r="M11" s="2" t="str">
        <f>IMDIV(IMSUM(E11,COMPLEX(0,A11*C11)),IMSUM((A11)^2*C11*T11+1,COMPLEX(0,A11*E11*T11)))</f>
        <v>12.9999999999999+217.523852957481i</v>
      </c>
      <c r="N11" s="3">
        <v>1.0000000000000001E-9</v>
      </c>
      <c r="O11" s="5">
        <f>(E11+A11*C11)/((A11)^2*C11*N11+A11*E11*N11+1)</f>
        <v>207.9354676664847</v>
      </c>
      <c r="P11" s="9">
        <f>ABS(F11-O11)</f>
        <v>9.8645323335153137</v>
      </c>
      <c r="Q11" s="3">
        <v>9.9999999999999998E-13</v>
      </c>
      <c r="R11" s="2">
        <f>ABS((E11+A11*C11)/((A11)^2*C11*Q11+A11*E11*Q11+1))</f>
        <v>230.49883582720858</v>
      </c>
      <c r="S11" s="8">
        <f>ABS(F11-ABS(R11))</f>
        <v>12.698835827208569</v>
      </c>
      <c r="T11" s="3">
        <v>1.0000000000000001E-15</v>
      </c>
      <c r="U11" s="5">
        <f>(E11+A11*C11)/((A11)^2*C11*T11+A11*E11*T11+1)</f>
        <v>230.52385029233258</v>
      </c>
      <c r="V11" s="10">
        <f>ABS(F11-ABS(U11))</f>
        <v>12.723850292332571</v>
      </c>
      <c r="W11" s="26">
        <f>ABS((U11)/F11)</f>
        <v>1.0584198819666326</v>
      </c>
      <c r="X11" s="26">
        <f>ABS((R11)/F11)</f>
        <v>1.0583050313462286</v>
      </c>
      <c r="Y11" s="26">
        <f>ABS((O11)/F11)</f>
        <v>0.95470829966246418</v>
      </c>
      <c r="Z11">
        <v>1</v>
      </c>
      <c r="AA11" s="2">
        <f t="shared" si="2"/>
        <v>12.999999862943699</v>
      </c>
    </row>
    <row r="12" spans="1:27" x14ac:dyDescent="0.25">
      <c r="A12">
        <f t="shared" si="0"/>
        <v>628318.53071795858</v>
      </c>
      <c r="B12">
        <v>100000</v>
      </c>
      <c r="C12" s="3">
        <v>4.593E-4</v>
      </c>
      <c r="D12">
        <v>14.4</v>
      </c>
      <c r="E12">
        <v>20</v>
      </c>
      <c r="F12" s="6">
        <v>289.2</v>
      </c>
      <c r="G12">
        <v>86.01</v>
      </c>
      <c r="H12">
        <f t="shared" si="1"/>
        <v>86.034834556096655</v>
      </c>
      <c r="I12" s="2">
        <f>ABS(((2*PI()*B12*C12)/E12 ))</f>
        <v>14.429335057937919</v>
      </c>
      <c r="J12" s="2">
        <f>I12-D12</f>
        <v>2.9335057937919018E-2</v>
      </c>
      <c r="K12" s="2" t="str">
        <f>IMDIV(IMSUM(E12,COMPLEX(0,A12*C12)),IMSUM((A12)^2*C12*N12+1,COMPLEX(0,A12*E12*N12)))</f>
        <v>19.526591785726+244.083106714806i</v>
      </c>
      <c r="L12" s="2" t="str">
        <f>IMDIV(IMSUM(E12,COMPLEX(0,A12*C12)),IMSUM((A12)^2*C12*Q12+1,COMPLEX(0,A12*E12*Q12)))</f>
        <v>19.9999993395107+288.534131561131i</v>
      </c>
      <c r="M12" s="2" t="str">
        <f>IMDIV(IMSUM(E12,COMPLEX(0,A12*C12)),IMSUM((A12)^2*C12*T12+1,COMPLEX(0,A12*E12*T12)))</f>
        <v>19.9999999999994+288.586648579638i</v>
      </c>
      <c r="N12" s="3">
        <v>1.0000000000000001E-9</v>
      </c>
      <c r="O12" s="5">
        <f>(E12+A12*C12)/((A12)^2*C12*N12+A12*E12*N12+1)</f>
        <v>258.47147492603585</v>
      </c>
      <c r="P12" s="9">
        <f>ABS(F12-O12)</f>
        <v>30.728525073964136</v>
      </c>
      <c r="Q12" s="3">
        <v>9.9999999999999998E-13</v>
      </c>
      <c r="R12" s="2">
        <f>ABS((E12+A12*C12)/((A12)^2*C12*Q12+A12*E12*Q12+1))</f>
        <v>308.52688065273463</v>
      </c>
      <c r="S12" s="8">
        <f>ABS(F12-ABS(R12))</f>
        <v>19.326880652734644</v>
      </c>
      <c r="T12" s="3">
        <v>1.0000000000000001E-15</v>
      </c>
      <c r="U12" s="5">
        <f>(E12+A12*C12)/((A12)^2*C12*T12+A12*E12*T12+1)</f>
        <v>308.58664132666536</v>
      </c>
      <c r="V12" s="10">
        <f>ABS(F12-ABS(U12))</f>
        <v>19.386641326665369</v>
      </c>
      <c r="W12" s="26">
        <f>ABS((U12)/F12)</f>
        <v>1.067035412609493</v>
      </c>
      <c r="X12" s="26">
        <f>ABS((R12)/F12)</f>
        <v>1.066828771275016</v>
      </c>
      <c r="Y12" s="26">
        <f>ABS((O12)/F12)</f>
        <v>0.89374645548421805</v>
      </c>
      <c r="Z12">
        <v>1</v>
      </c>
      <c r="AA12" s="2">
        <f t="shared" si="2"/>
        <v>19.999999339510701</v>
      </c>
    </row>
    <row r="13" spans="1:27" x14ac:dyDescent="0.25">
      <c r="A13">
        <f t="shared" si="0"/>
        <v>1256637.0614359172</v>
      </c>
      <c r="B13">
        <v>200000</v>
      </c>
      <c r="C13" s="3">
        <v>4.661E-4</v>
      </c>
      <c r="D13">
        <v>8.6</v>
      </c>
      <c r="E13">
        <v>67.7</v>
      </c>
      <c r="F13" s="6">
        <v>589.5</v>
      </c>
      <c r="G13">
        <v>83.4</v>
      </c>
      <c r="H13">
        <f t="shared" si="1"/>
        <v>83.401881162767111</v>
      </c>
      <c r="I13" s="2">
        <f>ABS(((2*PI()*B13*C13)/E13 ))</f>
        <v>8.6516770212006051</v>
      </c>
      <c r="J13" s="2">
        <f>I13-D13</f>
        <v>5.1677021200605466E-2</v>
      </c>
      <c r="K13" s="2" t="str">
        <f>IMDIV(IMSUM(E13,COMPLEX(0,A13*C13)),IMSUM((A13)^2*C13*N13+1,COMPLEX(0,A13*E13*N13)))</f>
        <v>55.3975663489479+334.673792164287i</v>
      </c>
      <c r="L13" s="2" t="str">
        <f>IMDIV(IMSUM(E13,COMPLEX(0,A13*C13)),IMSUM((A13)^2*C13*Q13+1,COMPLEX(0,A13*E13*Q13)))</f>
        <v>67.6999628882941+585.281986417889i</v>
      </c>
      <c r="M13" s="2" t="str">
        <f>IMDIV(IMSUM(E13,COMPLEX(0,A13*C13)),IMSUM((A13)^2*C13*T13+1,COMPLEX(0,A13*E13*T13)))</f>
        <v>67.6999999999627+585.718097466366i</v>
      </c>
      <c r="N13" s="3">
        <v>1.0000000000000001E-9</v>
      </c>
      <c r="O13" s="5">
        <f>(E13+A13*C13)/((A13)^2*C13*N13+A13*E13*N13+1)</f>
        <v>358.80235317839634</v>
      </c>
      <c r="P13" s="5">
        <f>ABS(F13-O13)</f>
        <v>230.69764682160366</v>
      </c>
      <c r="Q13" s="3">
        <v>9.9999999999999998E-13</v>
      </c>
      <c r="R13" s="2">
        <f>ABS((E13+A13*C13)/((A13)^2*C13*Q13+A13*E13*Q13+1))</f>
        <v>652.88244606467731</v>
      </c>
      <c r="S13" s="8">
        <f>ABS(F13-ABS(R13))</f>
        <v>63.38244606467731</v>
      </c>
      <c r="T13" s="3">
        <v>1.0000000000000001E-15</v>
      </c>
      <c r="U13" s="5">
        <f>(E13+A13*C13)/((A13)^2*C13*T13+A13*E13*T13+1)</f>
        <v>653.41799780726353</v>
      </c>
      <c r="V13" s="10">
        <f>ABS(F13-ABS(U13))</f>
        <v>63.917997807263532</v>
      </c>
      <c r="W13" s="26">
        <f>ABS((U13)/F13)</f>
        <v>1.1084274771963758</v>
      </c>
      <c r="X13" s="26">
        <f>ABS((R13)/F13)</f>
        <v>1.1075189924761277</v>
      </c>
      <c r="Y13" s="26">
        <f>ABS((O13)/F13)</f>
        <v>0.60865539131195312</v>
      </c>
      <c r="Z13">
        <v>1</v>
      </c>
      <c r="AA13" s="2">
        <f t="shared" si="2"/>
        <v>67.699962888294095</v>
      </c>
    </row>
    <row r="14" spans="1:27" x14ac:dyDescent="0.25">
      <c r="A14">
        <f t="shared" si="0"/>
        <v>2513274.1228718343</v>
      </c>
      <c r="B14">
        <v>400000</v>
      </c>
      <c r="C14" s="3">
        <v>5.2899999999999996E-4</v>
      </c>
      <c r="D14">
        <v>4.0999999999999996</v>
      </c>
      <c r="E14">
        <v>322</v>
      </c>
      <c r="F14" s="6">
        <v>1368</v>
      </c>
      <c r="G14">
        <v>76.44</v>
      </c>
      <c r="H14">
        <f t="shared" si="1"/>
        <v>76.339343649081911</v>
      </c>
      <c r="I14" s="2">
        <f>ABS(((2*PI()*B14*C14)/E14 ))</f>
        <v>4.1289503447180138</v>
      </c>
      <c r="J14" s="2">
        <f>I14-D14</f>
        <v>2.8950344718014165E-2</v>
      </c>
      <c r="K14" s="2" t="str">
        <f>IMDIV(IMSUM(E14,COMPLEX(0,A14*C14)),IMSUM((A14)^2*C14*N14+1,COMPLEX(0,A14*E14*N14)))</f>
        <v>126.846022653878+282.594033320918i</v>
      </c>
      <c r="L14" s="2" t="str">
        <f>IMDIV(IMSUM(E14,COMPLEX(0,A14*C14)),IMSUM((A14)^2*C14*Q14+1,COMPLEX(0,A14*E14*Q14)))</f>
        <v>321.996219195856+1324.83455499402i</v>
      </c>
      <c r="M14" s="2" t="str">
        <f>IMDIV(IMSUM(E14,COMPLEX(0,A14*C14)),IMSUM((A14)^2*C14*T14+1,COMPLEX(0,A14*E14*T14)))</f>
        <v>321.999999996193+1329.51730789293i</v>
      </c>
      <c r="N14" s="3">
        <v>1.0000000000000001E-9</v>
      </c>
      <c r="O14" s="5">
        <f>(E14+A14*C14)/((A14)^2*C14*N14+A14*E14*N14+1)</f>
        <v>320.63858944712791</v>
      </c>
      <c r="P14" s="5">
        <f>ABS(F14-O14)</f>
        <v>1047.361410552872</v>
      </c>
      <c r="Q14" s="3">
        <v>9.9999999999999998E-13</v>
      </c>
      <c r="R14" s="2">
        <f>ABS((E14+A14*C14)/((A14)^2*C14*Q14+A14*E14*Q14+1))</f>
        <v>1644.6953288135151</v>
      </c>
      <c r="S14" s="10">
        <f>ABS(F14-ABS(R14))</f>
        <v>276.69532881351506</v>
      </c>
      <c r="T14" s="3">
        <v>1.0000000000000001E-15</v>
      </c>
      <c r="U14" s="5">
        <f>(E14+A14*C14)/((A14)^2*C14*T14+A14*E14*T14+1)</f>
        <v>1651.51515600977</v>
      </c>
      <c r="V14" s="10">
        <f>ABS(F14-ABS(U14))</f>
        <v>283.51515600976995</v>
      </c>
      <c r="W14" s="26">
        <f>ABS((U14)/F14)</f>
        <v>1.2072479210597733</v>
      </c>
      <c r="X14" s="26">
        <f>ABS((R14)/F14)</f>
        <v>1.2022626672613415</v>
      </c>
      <c r="Y14" s="26">
        <f>ABS((O14)/F14)</f>
        <v>0.23438493380638006</v>
      </c>
      <c r="Z14">
        <v>1</v>
      </c>
      <c r="AA14" s="2">
        <f t="shared" si="2"/>
        <v>321.99621919585599</v>
      </c>
    </row>
    <row r="15" spans="1:27" x14ac:dyDescent="0.25">
      <c r="A15">
        <f t="shared" si="0"/>
        <v>2827433.3882308137</v>
      </c>
      <c r="B15">
        <v>450000</v>
      </c>
      <c r="C15" s="3">
        <v>5.5599999999999996E-4</v>
      </c>
      <c r="D15">
        <v>3.5</v>
      </c>
      <c r="E15">
        <v>450</v>
      </c>
      <c r="F15" s="6">
        <v>1635</v>
      </c>
      <c r="G15">
        <v>74.05</v>
      </c>
      <c r="H15">
        <f t="shared" si="1"/>
        <v>73.953658546435989</v>
      </c>
      <c r="I15" s="2">
        <f>ABS(((2*PI()*B15*C15)/E15 ))</f>
        <v>3.4934510307918498</v>
      </c>
      <c r="J15" s="2">
        <f>I15-D15</f>
        <v>-6.5489692081501794E-3</v>
      </c>
      <c r="K15" s="2" t="str">
        <f>IMDIV(IMSUM(E15,COMPLEX(0,A15*C15)),IMSUM((A15)^2*C15*N15+1,COMPLEX(0,A15*E15*N15)))</f>
        <v>142.341681002563+255.459532954974i</v>
      </c>
      <c r="L15" s="2" t="str">
        <f>IMDIV(IMSUM(E15,COMPLEX(0,A15*C15)),IMSUM((A15)^2*C15*Q15+1,COMPLEX(0,A15*E15*Q15)))</f>
        <v>449.990465860732+1564.52629684269i</v>
      </c>
      <c r="M15" s="2" t="str">
        <f>IMDIV(IMSUM(E15,COMPLEX(0,A15*C15)),IMSUM((A15)^2*C15*T15+1,COMPLEX(0,A15*E15*T15)))</f>
        <v>449.99999999038+1572.04540375569i</v>
      </c>
      <c r="N15" s="3">
        <v>1.0000000000000001E-9</v>
      </c>
      <c r="O15" s="5">
        <f>(E15+A15*C15)/((A15)^2*C15*N15+A15*E15*N15+1)</f>
        <v>301.02526714301854</v>
      </c>
      <c r="P15" s="5">
        <f>ABS(F15-O15)</f>
        <v>1333.9747328569815</v>
      </c>
      <c r="Q15" s="3">
        <v>9.9999999999999998E-13</v>
      </c>
      <c r="R15" s="2">
        <f>ABS((E15+A15*C15)/((A15)^2*C15*Q15+A15*E15*Q15+1))</f>
        <v>2010.5581604042861</v>
      </c>
      <c r="S15" s="10">
        <f>ABS(F15-ABS(R15))</f>
        <v>375.55816040428613</v>
      </c>
      <c r="T15" s="3">
        <v>1.0000000000000001E-15</v>
      </c>
      <c r="U15" s="5">
        <f>(E15+A15*C15)/((A15)^2*C15*T15+A15*E15*T15+1)</f>
        <v>2022.0414034006533</v>
      </c>
      <c r="V15" s="10">
        <f>ABS(F15-ABS(U15))</f>
        <v>387.04140340065328</v>
      </c>
      <c r="W15" s="26">
        <f>ABS((U15)/F15)</f>
        <v>1.2367225708872498</v>
      </c>
      <c r="X15" s="26">
        <f>ABS((R15)/F15)</f>
        <v>1.2296991806754043</v>
      </c>
      <c r="Y15" s="26">
        <f>ABS((O15)/F15)</f>
        <v>0.18411331323732022</v>
      </c>
      <c r="Z15">
        <v>1</v>
      </c>
      <c r="AA15" s="2">
        <f t="shared" si="2"/>
        <v>449.990465860732</v>
      </c>
    </row>
    <row r="16" spans="1:27" x14ac:dyDescent="0.25">
      <c r="A16">
        <f t="shared" si="0"/>
        <v>3141592.653589793</v>
      </c>
      <c r="B16">
        <v>500000</v>
      </c>
      <c r="C16" s="3">
        <v>5.8900000000000001E-4</v>
      </c>
      <c r="D16">
        <v>2.9</v>
      </c>
      <c r="E16">
        <v>632</v>
      </c>
      <c r="F16" s="6">
        <v>1954</v>
      </c>
      <c r="G16">
        <v>71.16</v>
      </c>
      <c r="H16">
        <f t="shared" si="1"/>
        <v>71.029392039791233</v>
      </c>
      <c r="I16" s="2">
        <f>ABS(((2*PI()*B16*C16)/E16 ))</f>
        <v>2.9278450521588422</v>
      </c>
      <c r="J16" s="2">
        <f>I16-D16</f>
        <v>2.7845052158842254E-2</v>
      </c>
      <c r="K16" s="2" t="str">
        <f>IMDIV(IMSUM(E16,COMPLEX(0,A16*C16)),IMSUM((A16)^2*C16*N16+1,COMPLEX(0,A16*E16*N16)))</f>
        <v>158.451036184799+225.414834242237i</v>
      </c>
      <c r="L16" s="2" t="str">
        <f>IMDIV(IMSUM(E16,COMPLEX(0,A16*C16)),IMSUM((A16)^2*C16*Q16+1,COMPLEX(0,A16*E16*Q16)))</f>
        <v>631.976426185029+1838.45598546077i</v>
      </c>
      <c r="M16" s="2" t="str">
        <f>IMDIV(IMSUM(E16,COMPLEX(0,A16*C16)),IMSUM((A16)^2*C16*T16+1,COMPLEX(0,A16*E16*T16)))</f>
        <v>631.999999976153+1850.3860614782i</v>
      </c>
      <c r="N16" s="3">
        <v>1.0000000000000001E-9</v>
      </c>
      <c r="O16" s="5">
        <f>(E16+A16*C16)/((A16)^2*C16*N16+A16*E16*N16+1)</f>
        <v>282.13289625116164</v>
      </c>
      <c r="P16" s="5">
        <f>ABS(F16-O16)</f>
        <v>1671.8671037488384</v>
      </c>
      <c r="Q16" s="3">
        <v>9.9999999999999998E-13</v>
      </c>
      <c r="R16" s="2">
        <f>ABS((E16+A16*C16)/((A16)^2*C16*Q16+A16*E16*Q16+1))</f>
        <v>2463.1884457536376</v>
      </c>
      <c r="S16" s="10">
        <f>ABS(F16-ABS(R16))</f>
        <v>509.18844575363755</v>
      </c>
      <c r="T16" s="3">
        <v>1.0000000000000001E-15</v>
      </c>
      <c r="U16" s="5">
        <f>(E16+A16*C16)/((A16)^2*C16*T16+A16*E16*T16+1)</f>
        <v>2482.3787136783503</v>
      </c>
      <c r="V16" s="10">
        <f>ABS(F16-ABS(U16))</f>
        <v>528.37871367835032</v>
      </c>
      <c r="W16" s="26">
        <f>ABS((U16)/F16)</f>
        <v>1.2704087582796062</v>
      </c>
      <c r="X16" s="26">
        <f>ABS((R16)/F16)</f>
        <v>1.2605877409179311</v>
      </c>
      <c r="Y16" s="26">
        <f>ABS((O16)/F16)</f>
        <v>0.14438735734450442</v>
      </c>
      <c r="Z16">
        <v>1</v>
      </c>
      <c r="AA16" s="2">
        <f t="shared" si="2"/>
        <v>631.97642618502903</v>
      </c>
    </row>
    <row r="17" spans="1:27" x14ac:dyDescent="0.25">
      <c r="A17">
        <f t="shared" si="0"/>
        <v>3455751.9189487724</v>
      </c>
      <c r="B17">
        <v>550000</v>
      </c>
      <c r="C17" s="3">
        <v>6.2699999999999995E-4</v>
      </c>
      <c r="D17">
        <v>2.4</v>
      </c>
      <c r="E17">
        <v>893</v>
      </c>
      <c r="F17" s="6">
        <v>2344</v>
      </c>
      <c r="G17">
        <v>67.599999999999994</v>
      </c>
      <c r="H17">
        <f t="shared" si="1"/>
        <v>67.426140856282871</v>
      </c>
      <c r="I17" s="2">
        <f>ABS(((2*PI()*B17*C17)/E17 ))</f>
        <v>2.4263790069214783</v>
      </c>
      <c r="J17" s="2">
        <f>I17-D17</f>
        <v>2.6379006921478432E-2</v>
      </c>
      <c r="K17" s="2" t="str">
        <f>IMDIV(IMSUM(E17,COMPLEX(0,A17*C17)),IMSUM((A17)^2*C17*N17+1,COMPLEX(0,A17*E17*N17)))</f>
        <v>174.904154845115+191.68804853749i</v>
      </c>
      <c r="L17" s="2" t="str">
        <f>IMDIV(IMSUM(E17,COMPLEX(0,A17*C17)),IMSUM((A17)^2*C17*Q17+1,COMPLEX(0,A17*E17*Q17)))</f>
        <v>892.942296015661+2147.91772548342i</v>
      </c>
      <c r="M17" s="2" t="str">
        <f>IMDIV(IMSUM(E17,COMPLEX(0,A17*C17)),IMSUM((A17)^2*C17*T17+1,COMPLEX(0,A17*E17*T17)))</f>
        <v>892.99999994143+2166.73747335712i</v>
      </c>
      <c r="N17" s="3">
        <v>1.0000000000000001E-9</v>
      </c>
      <c r="O17" s="5">
        <f>(E17+A17*C17)/((A17)^2*C17*N17+A17*E17*N17+1)</f>
        <v>264.37014898623482</v>
      </c>
      <c r="P17" s="5">
        <f>ABS(F17-O17)</f>
        <v>2079.6298510137653</v>
      </c>
      <c r="Q17" s="3">
        <v>9.9999999999999998E-13</v>
      </c>
      <c r="R17" s="2">
        <f>ABS((E17+A17*C17)/((A17)^2*C17*Q17+A17*E17*Q17+1))</f>
        <v>3027.7418399408339</v>
      </c>
      <c r="S17" s="10">
        <f>ABS(F17-ABS(R17))</f>
        <v>683.74183994083387</v>
      </c>
      <c r="T17" s="3">
        <v>1.0000000000000001E-15</v>
      </c>
      <c r="U17" s="5">
        <f>(E17+A17*C17)/((A17)^2*C17*T17+A17*E17*T17+1)</f>
        <v>3059.7241003949184</v>
      </c>
      <c r="V17" s="10">
        <f>ABS(F17-ABS(U17))</f>
        <v>715.72410039491842</v>
      </c>
      <c r="W17" s="26">
        <f>ABS((U17)/F17)</f>
        <v>1.3053430462435658</v>
      </c>
      <c r="X17" s="26">
        <f>ABS((R17)/F17)</f>
        <v>1.2916987371761237</v>
      </c>
      <c r="Y17" s="26">
        <f>ABS((O17)/F17)</f>
        <v>0.11278589973815478</v>
      </c>
      <c r="Z17">
        <v>1</v>
      </c>
      <c r="AA17" s="2">
        <f t="shared" si="2"/>
        <v>892.94229601566099</v>
      </c>
    </row>
    <row r="18" spans="1:27" x14ac:dyDescent="0.25">
      <c r="A18">
        <f t="shared" si="0"/>
        <v>3769911.1843077517</v>
      </c>
      <c r="B18">
        <v>600000</v>
      </c>
      <c r="C18" s="3">
        <v>6.69E-4</v>
      </c>
      <c r="D18">
        <v>2</v>
      </c>
      <c r="E18">
        <v>1281</v>
      </c>
      <c r="F18" s="6">
        <v>2829</v>
      </c>
      <c r="G18">
        <v>63.06</v>
      </c>
      <c r="H18">
        <f t="shared" si="1"/>
        <v>62.799168360940726</v>
      </c>
      <c r="I18" s="2">
        <f>ABS(((2*PI()*B18*C18)/E18 ))</f>
        <v>1.9688294943808631</v>
      </c>
      <c r="J18" s="2">
        <f>I18-D18</f>
        <v>-3.1170505619136923E-2</v>
      </c>
      <c r="K18" s="2" t="str">
        <f>IMDIV(IMSUM(E18,COMPLEX(0,A18*C18)),IMSUM((A18)^2*C18*N18+1,COMPLEX(0,A18*E18*N18)))</f>
        <v>191.719489329924+151.904336155292i</v>
      </c>
      <c r="L18" s="2" t="str">
        <f>IMDIV(IMSUM(E18,COMPLEX(0,A18*C18)),IMSUM((A18)^2*C18*Q18+1,COMPLEX(0,A18*E18*Q18)))</f>
        <v>1280.8570547719+2492.1893041112i</v>
      </c>
      <c r="M18" s="2" t="str">
        <f>IMDIV(IMSUM(E18,COMPLEX(0,A18*C18)),IMSUM((A18)^2*C18*T18+1,COMPLEX(0,A18*E18*T18)))</f>
        <v>1280.99999985432+2522.04041650953i</v>
      </c>
      <c r="N18" s="3">
        <v>1.0000000000000001E-9</v>
      </c>
      <c r="O18" s="5">
        <f>(E18+A18*C18)/((A18)^2*C18*N18+A18*E18*N18+1)</f>
        <v>247.96319273566181</v>
      </c>
      <c r="P18" s="5">
        <f>ABS(F18-O18)</f>
        <v>2581.0368072643382</v>
      </c>
      <c r="Q18" s="3">
        <v>9.9999999999999998E-13</v>
      </c>
      <c r="R18" s="2">
        <f>ABS((E18+A18*C18)/((A18)^2*C18*Q18+A18*E18*Q18+1))</f>
        <v>3749.3157488625229</v>
      </c>
      <c r="S18" s="10">
        <f>ABS(F18-ABS(R18))</f>
        <v>920.31574886252292</v>
      </c>
      <c r="T18" s="3">
        <v>1.0000000000000001E-15</v>
      </c>
      <c r="U18" s="5">
        <f>(E18+A18*C18)/((A18)^2*C18*T18+A18*E18*T18+1)</f>
        <v>3803.0160575543223</v>
      </c>
      <c r="V18" s="10">
        <f>ABS(F18-ABS(U18))</f>
        <v>974.01605755432229</v>
      </c>
      <c r="W18" s="26">
        <f>ABS((U18)/F18)</f>
        <v>1.3442969450527826</v>
      </c>
      <c r="X18" s="26">
        <f>ABS((R18)/F18)</f>
        <v>1.3253148635074312</v>
      </c>
      <c r="Y18" s="26">
        <f>ABS((O18)/F18)</f>
        <v>8.7650474632612871E-2</v>
      </c>
      <c r="Z18">
        <v>1</v>
      </c>
      <c r="AA18" s="2">
        <f t="shared" si="2"/>
        <v>1280.8570547719</v>
      </c>
    </row>
    <row r="19" spans="1:27" x14ac:dyDescent="0.25">
      <c r="A19">
        <f t="shared" si="0"/>
        <v>4084070.4496667311</v>
      </c>
      <c r="B19">
        <v>650000</v>
      </c>
      <c r="C19" s="3">
        <v>7.0799999999999997E-4</v>
      </c>
      <c r="D19">
        <v>1.5</v>
      </c>
      <c r="E19">
        <v>1868</v>
      </c>
      <c r="F19" s="6">
        <v>3442</v>
      </c>
      <c r="G19">
        <v>57.1</v>
      </c>
      <c r="H19">
        <f t="shared" si="1"/>
        <v>56.704463182806471</v>
      </c>
      <c r="I19" s="2">
        <f>ABS(((2*PI()*B19*C19)/E19 ))</f>
        <v>1.5479239177537716</v>
      </c>
      <c r="J19" s="2">
        <f>I19-D19</f>
        <v>4.7923917753771583E-2</v>
      </c>
      <c r="K19" s="2" t="str">
        <f>IMDIV(IMSUM(E19,COMPLEX(0,A19*C19)),IMSUM((A19)^2*C19*N19+1,COMPLEX(0,A19*E19*N19)))</f>
        <v>206.890571237178+102.515913317031i</v>
      </c>
      <c r="L19" s="2" t="str">
        <f>IMDIV(IMSUM(E19,COMPLEX(0,A19*C19)),IMSUM((A19)^2*C19*Q19+1,COMPLEX(0,A19*E19*Q19)))</f>
        <v>1867.63936192029+2843.69190930024i</v>
      </c>
      <c r="M19" s="2" t="str">
        <f>IMDIV(IMSUM(E19,COMPLEX(0,A19*C19)),IMSUM((A19)^2*C19*T19+1,COMPLEX(0,A19*E19*T19)))</f>
        <v>1867.99999963078+2891.47348138252i</v>
      </c>
      <c r="N19" s="3">
        <v>1.0000000000000001E-9</v>
      </c>
      <c r="O19" s="5">
        <f>(E19+A19*C19)/((A19)^2*C19*N19+A19*E19*N19+1)</f>
        <v>232.87357017359335</v>
      </c>
      <c r="P19" s="5">
        <f>ABS(F19-O19)</f>
        <v>3209.1264298264068</v>
      </c>
      <c r="Q19" s="3">
        <v>9.9999999999999998E-13</v>
      </c>
      <c r="R19" s="2">
        <f>ABS((E19+A19*C19)/((A19)^2*C19*Q19+A19*E19*Q19+1))</f>
        <v>4668.7693011496094</v>
      </c>
      <c r="S19" s="10">
        <f>ABS(F19-ABS(R19))</f>
        <v>1226.7693011496094</v>
      </c>
      <c r="T19" s="3">
        <v>1.0000000000000001E-15</v>
      </c>
      <c r="U19" s="5">
        <f>(E19+A19*C19)/((A19)^2*C19*T19+A19*E19*T19+1)</f>
        <v>4759.4293635163522</v>
      </c>
      <c r="V19" s="10">
        <f>ABS(F19-ABS(U19))</f>
        <v>1317.4293635163522</v>
      </c>
      <c r="W19" s="26">
        <f>ABS((U19)/F19)</f>
        <v>1.3827511224626241</v>
      </c>
      <c r="X19" s="26">
        <f>ABS((R19)/F19)</f>
        <v>1.3564117667488698</v>
      </c>
      <c r="Y19" s="26">
        <f>ABS((O19)/F19)</f>
        <v>6.7656470125971341E-2</v>
      </c>
      <c r="Z19">
        <v>1</v>
      </c>
      <c r="AA19" s="2">
        <f t="shared" si="2"/>
        <v>1867.63936192029</v>
      </c>
    </row>
    <row r="20" spans="1:27" x14ac:dyDescent="0.25">
      <c r="A20">
        <f t="shared" si="0"/>
        <v>4398229.7150257099</v>
      </c>
      <c r="B20">
        <v>700000</v>
      </c>
      <c r="C20" s="3">
        <v>7.2429999999999999E-4</v>
      </c>
      <c r="D20">
        <v>1.2</v>
      </c>
      <c r="E20">
        <v>2763</v>
      </c>
      <c r="F20" s="6">
        <v>4217</v>
      </c>
      <c r="G20">
        <v>49.05</v>
      </c>
      <c r="H20">
        <f t="shared" si="1"/>
        <v>48.377289539648984</v>
      </c>
      <c r="I20" s="2">
        <f>ABS(((2*PI()*B20*C20)/E20 ))</f>
        <v>1.15296336684514</v>
      </c>
      <c r="J20" s="2">
        <f>I20-D20</f>
        <v>-4.7036633154859953E-2</v>
      </c>
      <c r="K20" s="2" t="str">
        <f>IMDIV(IMSUM(E20,COMPLEX(0,A20*C20)),IMSUM((A20)^2*C20*N20+1,COMPLEX(0,A20*E20*N20)))</f>
        <v>214.975214436144+38.1844144858243i</v>
      </c>
      <c r="L20" s="2" t="str">
        <f>IMDIV(IMSUM(E20,COMPLEX(0,A20*C20)),IMSUM((A20)^2*C20*Q20+1,COMPLEX(0,A20*E20*Q20)))</f>
        <v>2762.07576880235+3108.51821807095i</v>
      </c>
      <c r="M20" s="2" t="str">
        <f>IMDIV(IMSUM(E20,COMPLEX(0,A20*C20)),IMSUM((A20)^2*C20*T20+1,COMPLEX(0,A20*E20*T20)))</f>
        <v>2762.99999904957+3185.55957235779i</v>
      </c>
      <c r="N20" s="3">
        <v>1.0000000000000001E-9</v>
      </c>
      <c r="O20" s="5">
        <f>(E20+A20*C20)/((A20)^2*C20*N20+A20*E20*N20+1)</f>
        <v>218.99398666788957</v>
      </c>
      <c r="P20" s="5">
        <f>ABS(F20-O20)</f>
        <v>3998.0060133321103</v>
      </c>
      <c r="Q20" s="3">
        <v>9.9999999999999998E-13</v>
      </c>
      <c r="R20" s="2">
        <f>ABS((E20+A20*C20)/((A20)^2*C20*Q20+A20*E20*Q20+1))</f>
        <v>5796.9689282990948</v>
      </c>
      <c r="S20" s="10">
        <f>ABS(F20-ABS(R20))</f>
        <v>1579.9689282990948</v>
      </c>
      <c r="T20" s="3">
        <v>1.0000000000000001E-15</v>
      </c>
      <c r="U20" s="5">
        <f>(E20+A20*C20)/((A20)^2*C20*T20+A20*E20*T20+1)</f>
        <v>5948.4821496263794</v>
      </c>
      <c r="V20" s="10">
        <f>ABS(F20-ABS(U20))</f>
        <v>1731.4821496263794</v>
      </c>
      <c r="W20" s="26">
        <f>ABS((U20)/F20)</f>
        <v>1.4105957196173535</v>
      </c>
      <c r="X20" s="26">
        <f>ABS((R20)/F20)</f>
        <v>1.3746665706187087</v>
      </c>
      <c r="Y20" s="26">
        <f>ABS((O20)/F20)</f>
        <v>5.1931227571233002E-2</v>
      </c>
      <c r="Z20">
        <v>1</v>
      </c>
      <c r="AA20" s="2">
        <f t="shared" si="2"/>
        <v>2762.07576880235</v>
      </c>
    </row>
    <row r="21" spans="1:27" x14ac:dyDescent="0.25">
      <c r="A21">
        <f t="shared" si="0"/>
        <v>4555309.3477052003</v>
      </c>
      <c r="B21">
        <v>725000</v>
      </c>
      <c r="C21" s="3">
        <v>7.1100000000000004E-4</v>
      </c>
      <c r="D21">
        <v>1</v>
      </c>
      <c r="E21">
        <v>3356</v>
      </c>
      <c r="F21" s="6">
        <v>4664</v>
      </c>
      <c r="G21">
        <v>43.99</v>
      </c>
      <c r="H21">
        <f t="shared" si="1"/>
        <v>43.11897583233138</v>
      </c>
      <c r="I21" s="2">
        <f>ABS(((2*PI()*B21*C21)/E21 ))</f>
        <v>0.9650849065013104</v>
      </c>
      <c r="J21" s="2">
        <f>I21-D21</f>
        <v>-3.4915093498689598E-2</v>
      </c>
      <c r="K21" s="2" t="str">
        <f>IMDIV(IMSUM(E21,COMPLEX(0,A21*C21)),IMSUM((A21)^2*C21*N21+1,COMPLEX(0,A21*E21*N21)))</f>
        <v>212.460865172869-0.58370728831865i</v>
      </c>
      <c r="L21" s="2" t="str">
        <f>IMDIV(IMSUM(E21,COMPLEX(0,A21*C21)),IMSUM((A21)^2*C21*Q21+1,COMPLEX(0,A21*E21*Q21)))</f>
        <v>3354.52920766172+3141.19743024614i</v>
      </c>
      <c r="M21" s="2" t="str">
        <f>IMDIV(IMSUM(E21,COMPLEX(0,A21*C21)),IMSUM((A21)^2*C21*T21+1,COMPLEX(0,A21*E21*T21)))</f>
        <v>3355.9999984852+3238.72585729781i</v>
      </c>
      <c r="N21" s="3">
        <v>1.0000000000000001E-9</v>
      </c>
      <c r="O21" s="5">
        <f>(E21+A21*C21)/((A21)^2*C21*N21+A21*E21*N21+1)</f>
        <v>212.45209810495115</v>
      </c>
      <c r="P21" s="5">
        <f>ABS(F21-O21)</f>
        <v>4451.5479018950491</v>
      </c>
      <c r="Q21" s="3">
        <v>9.9999999999999998E-13</v>
      </c>
      <c r="R21" s="2">
        <f>ABS((E21+A21*C21)/((A21)^2*C21*Q21+A21*E21*Q21+1))</f>
        <v>6402.4849026617621</v>
      </c>
      <c r="S21" s="10">
        <f>ABS(F21-ABS(R21))</f>
        <v>1738.4849026617621</v>
      </c>
      <c r="T21" s="3">
        <v>1.0000000000000001E-15</v>
      </c>
      <c r="U21" s="5">
        <f>(E21+A21*C21)/((A21)^2*C21*T21+A21*E21*T21+1)</f>
        <v>6594.6268339492144</v>
      </c>
      <c r="V21" s="10">
        <f>ABS(F21-ABS(U21))</f>
        <v>1930.6268339492144</v>
      </c>
      <c r="W21" s="26">
        <f>ABS((U21)/F21)</f>
        <v>1.4139422885825932</v>
      </c>
      <c r="X21" s="26">
        <f>ABS((R21)/F21)</f>
        <v>1.3727454765569815</v>
      </c>
      <c r="Y21" s="26">
        <f>ABS((O21)/F21)</f>
        <v>4.5551479010495527E-2</v>
      </c>
      <c r="Z21">
        <v>1</v>
      </c>
      <c r="AA21" s="2">
        <f t="shared" si="2"/>
        <v>3354.5292076617202</v>
      </c>
    </row>
    <row r="22" spans="1:27" x14ac:dyDescent="0.25">
      <c r="A22">
        <f t="shared" si="0"/>
        <v>4712388.9803846898</v>
      </c>
      <c r="B22">
        <v>750000</v>
      </c>
      <c r="C22" s="3">
        <v>6.713E-4</v>
      </c>
      <c r="D22">
        <v>0.8</v>
      </c>
      <c r="E22">
        <v>4060</v>
      </c>
      <c r="F22" s="6">
        <v>5147</v>
      </c>
      <c r="G22">
        <v>37.96</v>
      </c>
      <c r="H22">
        <f t="shared" si="1"/>
        <v>36.844650746041459</v>
      </c>
      <c r="I22" s="2">
        <f>ABS(((2*PI()*B22*C22)/E22 ))</f>
        <v>0.77916914348084787</v>
      </c>
      <c r="J22" s="2">
        <f>I22-D22</f>
        <v>-2.0830856519152174E-2</v>
      </c>
      <c r="K22" s="2" t="str">
        <f>IMDIV(IMSUM(E22,COMPLEX(0,A22*C22)),IMSUM((A22)^2*C22*N22+1,COMPLEX(0,A22*E22*N22)))</f>
        <v>202.08348344325-44.1869506948401i</v>
      </c>
      <c r="L22" s="2" t="str">
        <f>IMDIV(IMSUM(E22,COMPLEX(0,A22*C22)),IMSUM((A22)^2*C22*Q22+1,COMPLEX(0,A22*E22*Q22)))</f>
        <v>4057.68208536439+3040.46876301045i</v>
      </c>
      <c r="M22" s="2" t="str">
        <f>IMDIV(IMSUM(E22,COMPLEX(0,A22*C22)),IMSUM((A22)^2*C22*T22+1,COMPLEX(0,A22*E22*T22)))</f>
        <v>4059.99999761168+3163.3018891158i</v>
      </c>
      <c r="N22" s="3">
        <v>1.0000000000000001E-9</v>
      </c>
      <c r="O22" s="5">
        <f>(E22+A22*C22)/((A22)^2*C22*N22+A22*E22*N22+1)</f>
        <v>206.15039688117855</v>
      </c>
      <c r="P22" s="5">
        <f>ABS(F22-O22)</f>
        <v>4940.8496031188215</v>
      </c>
      <c r="Q22" s="3">
        <v>9.9999999999999998E-13</v>
      </c>
      <c r="R22" s="2">
        <f>ABS((E22+A22*C22)/((A22)^2*C22*Q22+A22*E22*Q22+1))</f>
        <v>6985.6384098507078</v>
      </c>
      <c r="S22" s="10">
        <f>ABS(F22-ABS(R22))</f>
        <v>1838.6384098507078</v>
      </c>
      <c r="T22" s="3">
        <v>1.0000000000000001E-15</v>
      </c>
      <c r="U22" s="5">
        <f>(E22+A22*C22)/((A22)^2*C22*T22+A22*E22*T22+1)</f>
        <v>7223.1808483708037</v>
      </c>
      <c r="V22" s="10">
        <f>ABS(F22-ABS(U22))</f>
        <v>2076.1808483708037</v>
      </c>
      <c r="W22" s="26">
        <f>ABS((U22)/F22)</f>
        <v>1.403376889133632</v>
      </c>
      <c r="X22" s="26">
        <f>ABS((R22)/F22)</f>
        <v>1.3572252593453873</v>
      </c>
      <c r="Y22" s="26">
        <f>ABS((O22)/F22)</f>
        <v>4.0052534851598709E-2</v>
      </c>
      <c r="Z22">
        <v>1</v>
      </c>
      <c r="AA22" s="2">
        <f t="shared" si="2"/>
        <v>4057.6820853643899</v>
      </c>
    </row>
    <row r="23" spans="1:27" x14ac:dyDescent="0.25">
      <c r="A23">
        <f t="shared" si="0"/>
        <v>4869468.6130641792</v>
      </c>
      <c r="B23">
        <v>775000</v>
      </c>
      <c r="C23" s="3">
        <v>5.9489999999999999E-4</v>
      </c>
      <c r="D23">
        <v>0.6</v>
      </c>
      <c r="E23">
        <v>4831</v>
      </c>
      <c r="F23" s="6">
        <v>5633</v>
      </c>
      <c r="G23">
        <v>30.99</v>
      </c>
      <c r="H23">
        <f t="shared" si="1"/>
        <v>29.619603552238992</v>
      </c>
      <c r="I23" s="2">
        <f>ABS(((2*PI()*B23*C23)/E23 ))</f>
        <v>0.59963710989689101</v>
      </c>
      <c r="J23" s="2">
        <f>I23-D23</f>
        <v>-3.6289010310897041E-4</v>
      </c>
      <c r="K23" s="2" t="str">
        <f>IMDIV(IMSUM(E23,COMPLEX(0,A23*C23)),IMSUM((A23)^2*C23*N23+1,COMPLEX(0,A23*E23*N23)))</f>
        <v>180.559930721634-89.4153508853121i</v>
      </c>
      <c r="L23" s="2" t="str">
        <f>IMDIV(IMSUM(E23,COMPLEX(0,A23*C23)),IMSUM((A23)^2*C23*Q23+1,COMPLEX(0,A23*E23*Q23)))</f>
        <v>4827.46756895354+2744.56841586587i</v>
      </c>
      <c r="M23" s="2" t="str">
        <f>IMDIV(IMSUM(E23,COMPLEX(0,A23*C23)),IMSUM((A23)^2*C23*T23+1,COMPLEX(0,A23*E23*T23)))</f>
        <v>4830.99999636535+2896.69237047512i</v>
      </c>
      <c r="N23" s="3">
        <v>1.0000000000000001E-9</v>
      </c>
      <c r="O23" s="5">
        <f>(E23+A23*C23)/((A23)^2*C23*N23+A23*E23*N23+1)</f>
        <v>200.04517968566435</v>
      </c>
      <c r="P23" s="5">
        <f>ABS(F23-O23)</f>
        <v>5432.9548203143358</v>
      </c>
      <c r="Q23" s="3">
        <v>9.9999999999999998E-13</v>
      </c>
      <c r="R23" s="2">
        <f>ABS((E23+A23*C23)/((A23)^2*C23*Q23+A23*E23*Q23+1))</f>
        <v>7447.5902738811783</v>
      </c>
      <c r="S23" s="10">
        <f>ABS(F23-ABS(R23))</f>
        <v>1814.5902738811783</v>
      </c>
      <c r="T23" s="3">
        <v>1.0000000000000001E-15</v>
      </c>
      <c r="U23" s="5">
        <f>(E23+A23*C23)/((A23)^2*C23*T23+A23*E23*T23+1)</f>
        <v>7727.5560860521664</v>
      </c>
      <c r="V23" s="10">
        <f>ABS(F23-ABS(U23))</f>
        <v>2094.5560860521664</v>
      </c>
      <c r="W23" s="26">
        <f>ABS((U23)/F23)</f>
        <v>1.37183669200287</v>
      </c>
      <c r="X23" s="26">
        <f>ABS((R23)/F23)</f>
        <v>1.3221356779480167</v>
      </c>
      <c r="Y23" s="26">
        <f>ABS((O23)/F23)</f>
        <v>3.551308000810658E-2</v>
      </c>
      <c r="Z23">
        <v>1</v>
      </c>
      <c r="AA23" s="2">
        <f t="shared" si="2"/>
        <v>4827.4675689535397</v>
      </c>
    </row>
    <row r="24" spans="1:27" x14ac:dyDescent="0.25">
      <c r="A24">
        <f t="shared" si="0"/>
        <v>5026548.2457436686</v>
      </c>
      <c r="B24">
        <v>800000</v>
      </c>
      <c r="C24" s="3">
        <v>4.7179999999999998E-4</v>
      </c>
      <c r="D24">
        <v>0.4</v>
      </c>
      <c r="E24">
        <v>5608</v>
      </c>
      <c r="F24" s="6">
        <v>6089</v>
      </c>
      <c r="G24">
        <v>22.93</v>
      </c>
      <c r="H24">
        <f t="shared" si="1"/>
        <v>21.326989699356641</v>
      </c>
      <c r="I24" s="2">
        <f>ABS(((2*PI()*B24*C24)/E24 ))</f>
        <v>0.42288257174426941</v>
      </c>
      <c r="J24" s="2">
        <f>I24-D24</f>
        <v>2.2882571744269387E-2</v>
      </c>
      <c r="K24" s="2" t="str">
        <f>IMDIV(IMSUM(E24,COMPLEX(0,A24*C24)),IMSUM((A24)^2*C24*N24+1,COMPLEX(0,A24*E24*N24)))</f>
        <v>144.879235150317-132.537187574655i</v>
      </c>
      <c r="L24" s="2" t="str">
        <f>IMDIV(IMSUM(E24,COMPLEX(0,A24*C24)),IMSUM((A24)^2*C24*Q24+1,COMPLEX(0,A24*E24*Q24)))</f>
        <v>5602.87392403739+2187.51030010739i</v>
      </c>
      <c r="M24" s="2" t="str">
        <f>IMDIV(IMSUM(E24,COMPLEX(0,A24*C24)),IMSUM((A24)^2*C24*T24+1,COMPLEX(0,A24*E24*T24)))</f>
        <v>5607.99999474705+2371.33911133406i</v>
      </c>
      <c r="N24" s="3">
        <v>1.0000000000000001E-9</v>
      </c>
      <c r="O24" s="5">
        <f>(E24+A24*C24)/((A24)^2*C24*N24+A24*E24*N24+1)</f>
        <v>194.10431508211991</v>
      </c>
      <c r="P24" s="5">
        <f>ABS(F24-O24)</f>
        <v>5894.8956849178803</v>
      </c>
      <c r="Q24" s="3">
        <v>9.9999999999999998E-13</v>
      </c>
      <c r="R24" s="2">
        <f>ABS((E24+A24*C24)/((A24)^2*C24*Q24+A24*E24*Q24+1))</f>
        <v>7671.8131068755556</v>
      </c>
      <c r="S24" s="10">
        <f>ABS(F24-ABS(R24))</f>
        <v>1582.8131068755556</v>
      </c>
      <c r="T24" s="3">
        <v>1.0000000000000001E-15</v>
      </c>
      <c r="U24" s="5">
        <f>(E24+A24*C24)/((A24)^2*C24*T24+A24*E24*T24+1)</f>
        <v>7979.205420643696</v>
      </c>
      <c r="V24" s="10">
        <f>ABS(F24-ABS(U24))</f>
        <v>1890.205420643696</v>
      </c>
      <c r="W24" s="26">
        <f>ABS((U24)/F24)</f>
        <v>1.3104295320485624</v>
      </c>
      <c r="X24" s="26">
        <f>ABS((R24)/F24)</f>
        <v>1.2599463141526615</v>
      </c>
      <c r="Y24" s="26">
        <f>ABS((O24)/F24)</f>
        <v>3.1877864194797163E-2</v>
      </c>
      <c r="Z24">
        <v>1</v>
      </c>
      <c r="AA24" s="2">
        <f t="shared" si="2"/>
        <v>5602.8739240373898</v>
      </c>
    </row>
    <row r="25" spans="1:27" x14ac:dyDescent="0.25">
      <c r="A25">
        <f t="shared" si="0"/>
        <v>5183627.878423159</v>
      </c>
      <c r="B25">
        <v>825000</v>
      </c>
      <c r="C25" s="3">
        <v>3.012E-4</v>
      </c>
      <c r="D25">
        <v>0.2</v>
      </c>
      <c r="E25">
        <v>6264</v>
      </c>
      <c r="F25" s="6">
        <v>6456</v>
      </c>
      <c r="G25">
        <v>13.96</v>
      </c>
      <c r="H25">
        <f t="shared" si="1"/>
        <v>12.151015759013042</v>
      </c>
      <c r="I25" s="2">
        <f>ABS(((2*PI()*B25*C25)/E25 ))</f>
        <v>0.24925107231498334</v>
      </c>
      <c r="J25" s="2">
        <f>I25-D25</f>
        <v>4.9251072314983324E-2</v>
      </c>
      <c r="K25" s="2" t="str">
        <f>IMDIV(IMSUM(E25,COMPLEX(0,A25*C25)),IMSUM((A25)^2*C25*N25+1,COMPLEX(0,A25*E25*N25)))</f>
        <v>94.6840678200098-166.398951436507i</v>
      </c>
      <c r="L25" s="2" t="str">
        <f>IMDIV(IMSUM(E25,COMPLEX(0,A25*C25)),IMSUM((A25)^2*C25*Q25+1,COMPLEX(0,A25*E25*Q25)))</f>
        <v>6257.10479432728+1347.23548642985i</v>
      </c>
      <c r="M25" s="2" t="str">
        <f>IMDIV(IMSUM(E25,COMPLEX(0,A25*C25)),IMSUM((A25)^2*C25*T25+1,COMPLEX(0,A25*E25*T25)))</f>
        <v>6263.99999298559+1561.09268906333i</v>
      </c>
      <c r="N25" s="3">
        <v>1.0000000000000001E-9</v>
      </c>
      <c r="O25" s="5">
        <f>(E25+A25*C25)/((A25)^2*C25*N25+A25*E25*N25+1)</f>
        <v>188.2736270212595</v>
      </c>
      <c r="P25" s="5">
        <f>ABS(F25-O25)</f>
        <v>6267.7263729787401</v>
      </c>
      <c r="Q25" s="3">
        <v>9.9999999999999998E-13</v>
      </c>
      <c r="R25" s="2">
        <f>ABS((E25+A25*C25)/((A25)^2*C25*Q25+A25*E25*Q25+1))</f>
        <v>7520.2607087852311</v>
      </c>
      <c r="S25" s="10">
        <f>ABS(F25-ABS(R25))</f>
        <v>1064.2607087852311</v>
      </c>
      <c r="T25" s="3">
        <v>1.0000000000000001E-15</v>
      </c>
      <c r="U25" s="5">
        <f>(E25+A25*C25)/((A25)^2*C25*T25+A25*E25*T25+1)</f>
        <v>7824.9913080367241</v>
      </c>
      <c r="V25" s="10">
        <f>ABS(F25-ABS(U25))</f>
        <v>1368.9913080367241</v>
      </c>
      <c r="W25" s="26">
        <f>ABS((U25)/F25)</f>
        <v>1.2120494591134952</v>
      </c>
      <c r="X25" s="26">
        <f>ABS((R25)/F25)</f>
        <v>1.1648483130088647</v>
      </c>
      <c r="Y25" s="26">
        <f>ABS((O25)/F25)</f>
        <v>2.9162581632784929E-2</v>
      </c>
      <c r="Z25">
        <v>1</v>
      </c>
      <c r="AA25" s="2">
        <f t="shared" si="2"/>
        <v>6257.1047943272797</v>
      </c>
    </row>
    <row r="26" spans="1:27" x14ac:dyDescent="0.25">
      <c r="A26">
        <f t="shared" si="0"/>
        <v>5340707.5111026485</v>
      </c>
      <c r="B26">
        <v>850000</v>
      </c>
      <c r="C26" s="3">
        <v>9.3999999999999994E-5</v>
      </c>
      <c r="D26">
        <v>0.1</v>
      </c>
      <c r="E26">
        <v>6653</v>
      </c>
      <c r="F26" s="6">
        <v>6672</v>
      </c>
      <c r="G26">
        <v>4.38</v>
      </c>
      <c r="H26">
        <f t="shared" si="1"/>
        <v>2.2857601132725804</v>
      </c>
      <c r="I26" s="2">
        <f>ABS(((2*PI()*B26*C26)/E26 ))</f>
        <v>7.5458666172200345E-2</v>
      </c>
      <c r="J26" s="2">
        <f>I26-D26</f>
        <v>-2.4541333827799661E-2</v>
      </c>
      <c r="K26" s="2" t="str">
        <f>IMDIV(IMSUM(E26,COMPLEX(0,A26*C26)),IMSUM((A26)^2*C26*N26+1,COMPLEX(0,A26*E26*N26)))</f>
        <v>33.1715700712026-183.804451018828i</v>
      </c>
      <c r="L26" s="2" t="str">
        <f>IMDIV(IMSUM(E26,COMPLEX(0,A26*C26)),IMSUM((A26)^2*C26*Q26+1,COMPLEX(0,A26*E26*Q26)))</f>
        <v>6644.60839041876+265.220989872404i</v>
      </c>
      <c r="M26" s="2" t="str">
        <f>IMDIV(IMSUM(E26,COMPLEX(0,A26*C26)),IMSUM((A26)^2*C26*T26+1,COMPLEX(0,A26*E26*T26)))</f>
        <v>6652.99999155279+501.788768079375i</v>
      </c>
      <c r="N26" s="3">
        <v>1.0000000000000001E-9</v>
      </c>
      <c r="O26" s="5">
        <f>(E26+A26*C26)/((A26)^2*C26*N26+A26*E26*N26+1)</f>
        <v>182.46612242734446</v>
      </c>
      <c r="P26" s="5">
        <f>ABS(F26-O26)</f>
        <v>6489.5338775726559</v>
      </c>
      <c r="Q26" s="3">
        <v>9.9999999999999998E-13</v>
      </c>
      <c r="R26" s="2">
        <f>ABS((E26+A26*C26)/((A26)^2*C26*Q26+A26*E26*Q26+1))</f>
        <v>6891.6755704295729</v>
      </c>
      <c r="S26" s="8">
        <f>ABS(F26-ABS(R26))</f>
        <v>219.67557042957287</v>
      </c>
      <c r="T26" s="3">
        <v>1.0000000000000001E-15</v>
      </c>
      <c r="U26" s="5">
        <f>(E26+A26*C26)/((A26)^2*C26*T26+A26*E26*T26+1)</f>
        <v>7154.7531021516215</v>
      </c>
      <c r="V26" s="10">
        <f>ABS(F26-ABS(U26))</f>
        <v>482.75310215162153</v>
      </c>
      <c r="W26" s="26">
        <f>ABS((U26)/F26)</f>
        <v>1.0723550812577369</v>
      </c>
      <c r="X26" s="26">
        <f>ABS((R26)/F26)</f>
        <v>1.0329249955679816</v>
      </c>
      <c r="Y26" s="26">
        <f>ABS((O26)/F26)</f>
        <v>2.7348039932155944E-2</v>
      </c>
      <c r="Z26">
        <v>1</v>
      </c>
      <c r="AA26" s="2">
        <f t="shared" si="2"/>
        <v>6644.6083904187599</v>
      </c>
    </row>
    <row r="27" spans="1:27" x14ac:dyDescent="0.25">
      <c r="A27">
        <f t="shared" si="0"/>
        <v>5372123.4376385463</v>
      </c>
      <c r="B27">
        <v>855000</v>
      </c>
      <c r="C27" s="3">
        <v>5.27E-5</v>
      </c>
      <c r="D27">
        <v>0</v>
      </c>
      <c r="E27">
        <v>6692</v>
      </c>
      <c r="F27" s="6">
        <v>6698</v>
      </c>
      <c r="G27">
        <v>2.4500000000000002</v>
      </c>
      <c r="H27">
        <f t="shared" si="1"/>
        <v>0.36671649041509591</v>
      </c>
      <c r="I27" s="2">
        <f>ABS(((2*PI()*B27*C27)/E27 ))</f>
        <v>4.2305873455402175E-2</v>
      </c>
      <c r="J27" s="2">
        <f>I27-D27</f>
        <v>4.2305873455402175E-2</v>
      </c>
      <c r="K27" s="2" t="str">
        <f>IMDIV(IMSUM(E27,COMPLEX(0,A27*C27)),IMSUM((A27)^2*C27*N27+1,COMPLEX(0,A27*E27*N27)))</f>
        <v>20.8256290050713-184.685795605108i</v>
      </c>
      <c r="L27" s="2" t="str">
        <f>IMDIV(IMSUM(E27,COMPLEX(0,A27*C27)),IMSUM((A27)^2*C27*Q27+1,COMPLEX(0,A27*E27*Q27)))</f>
        <v>6683.37305366991+42.7769130473568i</v>
      </c>
      <c r="M27" s="2" t="str">
        <f>IMDIV(IMSUM(E27,COMPLEX(0,A27*C27)),IMSUM((A27)^2*C27*T27+1,COMPLEX(0,A27*E27*T27)))</f>
        <v>6691.99999133566+282.869895871835i</v>
      </c>
      <c r="N27" s="3">
        <v>1.0000000000000001E-9</v>
      </c>
      <c r="O27" s="5">
        <f>(E27+A27*C27)/((A27)^2*C27*N27+A27*E27*N27+1)</f>
        <v>181.3075428478289</v>
      </c>
      <c r="P27" s="5">
        <f>ABS(F27-O27)</f>
        <v>6516.6924571521713</v>
      </c>
      <c r="Q27" s="3">
        <v>9.9999999999999998E-13</v>
      </c>
      <c r="R27" s="2">
        <f>ABS((E27+A27*C27)/((A27)^2*C27*Q27+A27*E27*Q27+1))</f>
        <v>6723.1853720677682</v>
      </c>
      <c r="S27" s="8">
        <f>ABS(F27-ABS(R27))</f>
        <v>25.185372067768185</v>
      </c>
      <c r="T27" s="3">
        <v>1.0000000000000001E-15</v>
      </c>
      <c r="U27" s="5">
        <f>(E27+A27*C27)/((A27)^2*C27*T27+A27*E27*T27+1)</f>
        <v>6974.8495494826102</v>
      </c>
      <c r="V27" s="10">
        <f>ABS(F27-ABS(U27))</f>
        <v>276.8495494826102</v>
      </c>
      <c r="W27" s="26">
        <f>ABS((U27)/F27)</f>
        <v>1.0413331665396552</v>
      </c>
      <c r="X27" s="26">
        <f>ABS((R27)/F27)</f>
        <v>1.0037601331841994</v>
      </c>
      <c r="Y27" s="26">
        <f>ABS((O27)/F27)</f>
        <v>2.7068907561634652E-2</v>
      </c>
      <c r="Z27">
        <v>1</v>
      </c>
      <c r="AA27" s="2">
        <f t="shared" si="2"/>
        <v>6683.3730536699104</v>
      </c>
    </row>
    <row r="28" spans="1:27" s="20" customFormat="1" x14ac:dyDescent="0.25">
      <c r="A28" s="20">
        <f t="shared" si="0"/>
        <v>5419247.3274423927</v>
      </c>
      <c r="B28" s="20">
        <v>862500</v>
      </c>
      <c r="C28" s="21">
        <v>-1E-4</v>
      </c>
      <c r="D28" s="20">
        <v>0</v>
      </c>
      <c r="E28" s="20">
        <v>6715</v>
      </c>
      <c r="F28" s="22">
        <v>6715</v>
      </c>
      <c r="G28" s="20">
        <v>-0.46</v>
      </c>
      <c r="H28">
        <f t="shared" si="1"/>
        <v>-6.7041975212426799</v>
      </c>
      <c r="I28" s="23">
        <f>ABS(((2*PI()*B28*C28)/E28 ))</f>
        <v>8.0703608748211364E-2</v>
      </c>
      <c r="J28" s="23">
        <f>I28-D28</f>
        <v>8.0703608748211364E-2</v>
      </c>
      <c r="K28" s="2" t="str">
        <f>IMDIV(IMSUM(E28,COMPLEX(0,A28*C28)),IMSUM((A28)^2*C28*N28+1,COMPLEX(0,A28*E28*N28)))</f>
        <v>-24.6434615826644-183.215853615882i</v>
      </c>
      <c r="L28" s="2" t="str">
        <f>IMDIV(IMSUM(E28,COMPLEX(0,A28*C28)),IMSUM((A28)^2*C28*Q28+1,COMPLEX(0,A28*E28*Q28)))</f>
        <v>6706.00891840916-788.273065029199i</v>
      </c>
      <c r="M28" s="2" t="str">
        <f>IMDIV(IMSUM(E28,COMPLEX(0,A28*C28)),IMSUM((A28)^2*C28*T28+1,COMPLEX(0,A28*E28*T28)))</f>
        <v>6714.99999104969-542.170685504454i</v>
      </c>
      <c r="N28" s="21">
        <v>1.0000000000000001E-9</v>
      </c>
      <c r="O28" s="24">
        <f>(E28+A28*C28)/((A28)^2*C28*N28+A28*E28*N28+1)</f>
        <v>179.17161700249196</v>
      </c>
      <c r="P28" s="24">
        <f>ABS(F28-O28)</f>
        <v>6535.828382997508</v>
      </c>
      <c r="Q28" s="21">
        <v>9.9999999999999998E-13</v>
      </c>
      <c r="R28" s="23">
        <f>ABS((E28+A28*C28)/((A28)^2*C28*Q28+A28*E28*Q28+1))</f>
        <v>5973.2496288363773</v>
      </c>
      <c r="S28" s="25">
        <f>ABS(F28-ABS(R28))</f>
        <v>741.75037116362273</v>
      </c>
      <c r="T28" s="21">
        <v>1.0000000000000001E-15</v>
      </c>
      <c r="U28" s="24">
        <f>(E28+A28*C28)/((A28)^2*C28*T28+A28*E28*T28+1)</f>
        <v>6172.8687636742552</v>
      </c>
      <c r="V28" s="25">
        <f>ABS(F28-ABS(U28))</f>
        <v>542.13123632574479</v>
      </c>
      <c r="W28" s="26">
        <f>ABS((U28)/F28)</f>
        <v>0.91926563867077515</v>
      </c>
      <c r="X28" s="26">
        <f>ABS((R28)/F28)</f>
        <v>0.8895382917105551</v>
      </c>
      <c r="Y28" s="26">
        <f>ABS((O28)/F28)</f>
        <v>2.6682295905062093E-2</v>
      </c>
      <c r="Z28">
        <v>1</v>
      </c>
      <c r="AA28" s="2">
        <f t="shared" si="2"/>
        <v>6706.0089184091603</v>
      </c>
    </row>
    <row r="29" spans="1:27" x14ac:dyDescent="0.25">
      <c r="A29">
        <f t="shared" si="0"/>
        <v>5466371.21724624</v>
      </c>
      <c r="B29">
        <v>870000</v>
      </c>
      <c r="C29" s="3">
        <v>-7.1900000000000002E-4</v>
      </c>
      <c r="D29">
        <v>0.1</v>
      </c>
      <c r="E29">
        <v>6706</v>
      </c>
      <c r="F29" s="6">
        <v>6718</v>
      </c>
      <c r="G29">
        <v>-3.4</v>
      </c>
      <c r="H29">
        <f t="shared" si="1"/>
        <v>-32.519580900352281</v>
      </c>
      <c r="I29" s="2">
        <f>ABS(((2*PI()*B29*C29)/E29 ))</f>
        <v>0.58609020357889152</v>
      </c>
      <c r="J29" s="2">
        <f>I29-D29</f>
        <v>0.48609020357889154</v>
      </c>
      <c r="K29" s="2" t="str">
        <f>IMDIV(IMSUM(E29,COMPLEX(0,A29*C29)),IMSUM((A29)^2*C29*N29+1,COMPLEX(0,A29*E29*N29)))</f>
        <v>-159.604736400887-93.7478904178927i</v>
      </c>
      <c r="L29" s="2" t="str">
        <f>IMDIV(IMSUM(E29,COMPLEX(0,A29*C29)),IMSUM((A29)^2*C29*Q29+1,COMPLEX(0,A29*E29*Q29)))</f>
        <v>6693.37350798527-4267.3657636469i</v>
      </c>
      <c r="M29" s="2" t="str">
        <f>IMDIV(IMSUM(E29,COMPLEX(0,A29*C29)),IMSUM((A29)^2*C29*T29+1,COMPLEX(0,A29*E29*T29)))</f>
        <v>6705.99998789274-3930.65117873766i</v>
      </c>
      <c r="N29" s="3">
        <v>1.0000000000000001E-9</v>
      </c>
      <c r="O29" s="5">
        <f>(E29+A29*C29)/((A29)^2*C29*N29+A29*E29*N29+1)</f>
        <v>171.62539892253702</v>
      </c>
      <c r="P29" s="5">
        <f>ABS(F29-O29)</f>
        <v>6546.374601077463</v>
      </c>
      <c r="Q29" s="3">
        <v>9.9999999999999998E-13</v>
      </c>
      <c r="R29" s="2">
        <f>ABS((E29+A29*C29)/((A29)^2*C29*Q29+A29*E29*Q29+1))</f>
        <v>2734.1934716934293</v>
      </c>
      <c r="S29" s="10">
        <f>ABS(F29-ABS(R29))</f>
        <v>3983.8065283065707</v>
      </c>
      <c r="T29" s="3">
        <v>1.0000000000000001E-15</v>
      </c>
      <c r="U29" s="5">
        <f>(E29+A29*C29)/((A29)^2*C29*T29+A29*E29*T29+1)</f>
        <v>2775.6369803589528</v>
      </c>
      <c r="V29" s="10">
        <f>ABS(F29-ABS(U29))</f>
        <v>3942.3630196410472</v>
      </c>
      <c r="W29" s="26">
        <f>ABS((U29)/F29)</f>
        <v>0.41316418284592926</v>
      </c>
      <c r="X29" s="26">
        <f>ABS((R29)/F29)</f>
        <v>0.40699515803712849</v>
      </c>
      <c r="Y29" s="26">
        <f>ABS((O29)/F29)</f>
        <v>2.554709719001742E-2</v>
      </c>
      <c r="Z29">
        <v>1</v>
      </c>
      <c r="AA29" s="2">
        <f t="shared" si="2"/>
        <v>6693.3735079852704</v>
      </c>
    </row>
    <row r="30" spans="1:27" x14ac:dyDescent="0.25">
      <c r="A30">
        <f t="shared" si="0"/>
        <v>5497787.1437821379</v>
      </c>
      <c r="B30">
        <v>875000</v>
      </c>
      <c r="C30" s="3">
        <v>-1.114E-4</v>
      </c>
      <c r="D30">
        <v>0.1</v>
      </c>
      <c r="E30">
        <v>6677</v>
      </c>
      <c r="F30" s="6">
        <v>6705</v>
      </c>
      <c r="G30">
        <v>-5.28</v>
      </c>
      <c r="H30">
        <f t="shared" si="1"/>
        <v>-7.3502459535504752</v>
      </c>
      <c r="I30" s="2">
        <f>ABS(((2*PI()*B30*C30)/E30 ))</f>
        <v>9.1725848108032068E-2</v>
      </c>
      <c r="J30" s="2">
        <f>I30-D30</f>
        <v>-8.2741518919679374E-3</v>
      </c>
      <c r="K30" s="2" t="str">
        <f>IMDIV(IMSUM(E30,COMPLEX(0,A30*C30)),IMSUM((A30)^2*C30*N30+1,COMPLEX(0,A30*E30*N30)))</f>
        <v>-28.2956293430564-180.066737761857i</v>
      </c>
      <c r="L30" s="2" t="str">
        <f>IMDIV(IMSUM(E30,COMPLEX(0,A30*C30)),IMSUM((A30)^2*C30*Q30+1,COMPLEX(0,A30*E30*Q30)))</f>
        <v>6667.87780215945-860.118918663206i</v>
      </c>
      <c r="M30" s="2" t="str">
        <f>IMDIV(IMSUM(E30,COMPLEX(0,A30*C30)),IMSUM((A30)^2*C30*T30+1,COMPLEX(0,A30*E30*T30)))</f>
        <v>6676.99999092677-612.700655020429i</v>
      </c>
      <c r="N30" s="3">
        <v>1.0000000000000001E-9</v>
      </c>
      <c r="O30" s="5">
        <f>(E30+A30*C30)/((A30)^2*C30*N30+A30*E30*N30+1)</f>
        <v>176.59482992734047</v>
      </c>
      <c r="P30" s="5">
        <f>ABS(F30-O30)</f>
        <v>6528.4051700726595</v>
      </c>
      <c r="Q30" s="3">
        <v>9.9999999999999998E-13</v>
      </c>
      <c r="R30" s="2">
        <f>ABS((E30+A30*C30)/((A30)^2*C30*Q30+A30*E30*Q30+1))</f>
        <v>5868.8691089583208</v>
      </c>
      <c r="S30" s="10">
        <f>ABS(F30-ABS(R30))</f>
        <v>836.13089104167921</v>
      </c>
      <c r="T30" s="3">
        <v>1.0000000000000001E-15</v>
      </c>
      <c r="U30" s="5">
        <f>(E30+A30*C30)/((A30)^2*C30*T30+A30*E30*T30+1)</f>
        <v>6064.3443173260048</v>
      </c>
      <c r="V30" s="10">
        <f>ABS(F30-ABS(U30))</f>
        <v>640.65568267399522</v>
      </c>
      <c r="W30" s="26">
        <f>ABS((U30)/F30)</f>
        <v>0.90445105403818116</v>
      </c>
      <c r="X30" s="26">
        <f>ABS((R30)/F30)</f>
        <v>0.87529740625776598</v>
      </c>
      <c r="Y30" s="26">
        <f>ABS((O30)/F30)</f>
        <v>2.6337782241214091E-2</v>
      </c>
      <c r="Z30">
        <v>1</v>
      </c>
      <c r="AA30" s="2">
        <f t="shared" si="2"/>
        <v>6667.8778021594499</v>
      </c>
    </row>
    <row r="31" spans="1:27" x14ac:dyDescent="0.25">
      <c r="A31">
        <f t="shared" si="0"/>
        <v>5654866.7764616273</v>
      </c>
      <c r="B31">
        <v>900000</v>
      </c>
      <c r="C31" s="3">
        <v>-2.898E-4</v>
      </c>
      <c r="D31">
        <v>0.3</v>
      </c>
      <c r="E31">
        <v>6356</v>
      </c>
      <c r="F31" s="6">
        <v>6563</v>
      </c>
      <c r="G31">
        <v>-14.43</v>
      </c>
      <c r="H31">
        <f t="shared" si="1"/>
        <v>-16.535500154963529</v>
      </c>
      <c r="I31" s="2">
        <f>ABS(((2*PI()*B31*C31)/E31 ))</f>
        <v>0.25783203143778782</v>
      </c>
      <c r="J31" s="2">
        <f>I31-D31</f>
        <v>-4.2167968562212166E-2</v>
      </c>
      <c r="K31" s="2" t="str">
        <f>IMDIV(IMSUM(E31,COMPLEX(0,A31*C31)),IMSUM((A31)^2*C31*N31+1,COMPLEX(0,A31*E31*N31)))</f>
        <v>-81.9346484838678-157.993062862295i</v>
      </c>
      <c r="L31" s="2" t="str">
        <f>IMDIV(IMSUM(E31,COMPLEX(0,A31*C31)),IMSUM((A31)^2*C31*Q31+1,COMPLEX(0,A31*E31*Q31)))</f>
        <v>6347.09028805143-1884.37226354541i</v>
      </c>
      <c r="M31" s="2" t="str">
        <f>IMDIV(IMSUM(E31,COMPLEX(0,A31*C31)),IMSUM((A31)^2*C31*T31+1,COMPLEX(0,A31*E31*T31)))</f>
        <v>6355.99999124299-1639.02403026295i</v>
      </c>
      <c r="N31" s="3">
        <v>1.0000000000000001E-9</v>
      </c>
      <c r="O31" s="5">
        <f>(E31+A31*C31)/((A31)^2*C31*N31+A31*E31*N31+1)</f>
        <v>170.44904288683136</v>
      </c>
      <c r="P31" s="5">
        <f>ABS(F31-O31)</f>
        <v>6392.5509571131688</v>
      </c>
      <c r="Q31" s="3">
        <v>9.9999999999999998E-13</v>
      </c>
      <c r="R31" s="2">
        <f>ABS((E31+A31*C31)/((A31)^2*C31*Q31+A31*E31*Q31+1))</f>
        <v>4594.6560174222768</v>
      </c>
      <c r="S31" s="10">
        <f>ABS(F31-ABS(R31))</f>
        <v>1968.3439825777232</v>
      </c>
      <c r="T31" s="3">
        <v>1.0000000000000001E-15</v>
      </c>
      <c r="U31" s="5">
        <f>(E31+A31*C31)/((A31)^2*C31*T31+A31*E31*T31+1)</f>
        <v>4717.0937785329643</v>
      </c>
      <c r="V31" s="10">
        <f>ABS(F31-ABS(U31))</f>
        <v>1845.9062214670357</v>
      </c>
      <c r="W31" s="26">
        <f>ABS((U31)/F31)</f>
        <v>0.71874048126359347</v>
      </c>
      <c r="X31" s="26">
        <f>ABS((R31)/F31)</f>
        <v>0.70008472000948907</v>
      </c>
      <c r="Y31" s="26">
        <f>ABS((O31)/F31)</f>
        <v>2.5971208728756873E-2</v>
      </c>
      <c r="Z31">
        <v>1</v>
      </c>
      <c r="AA31" s="2">
        <f t="shared" si="2"/>
        <v>6347.0902880514304</v>
      </c>
    </row>
    <row r="32" spans="1:27" x14ac:dyDescent="0.25">
      <c r="A32">
        <f t="shared" si="0"/>
        <v>5811946.4091411177</v>
      </c>
      <c r="B32">
        <v>925000</v>
      </c>
      <c r="C32" s="3">
        <v>-4.2039999999999997E-4</v>
      </c>
      <c r="D32">
        <v>0.4</v>
      </c>
      <c r="E32">
        <v>5787</v>
      </c>
      <c r="F32" s="6">
        <v>6282</v>
      </c>
      <c r="G32">
        <v>-22.89</v>
      </c>
      <c r="H32">
        <f t="shared" si="1"/>
        <v>-24.84413930347938</v>
      </c>
      <c r="I32" s="2">
        <f>ABS(((2*PI()*B32*C32)/E32 ))</f>
        <v>0.42221224648400307</v>
      </c>
      <c r="J32" s="2">
        <f>I32-D32</f>
        <v>2.2212246484003051E-2</v>
      </c>
      <c r="K32" s="2" t="str">
        <f>IMDIV(IMSUM(E32,COMPLEX(0,A32*C32)),IMSUM((A32)^2*C32*N32+1,COMPLEX(0,A32*E32*N32)))</f>
        <v>-121.464945172621-124.386812905982i</v>
      </c>
      <c r="L32" s="2" t="str">
        <f>IMDIV(IMSUM(E32,COMPLEX(0,A32*C32)),IMSUM((A32)^2*C32*Q32+1,COMPLEX(0,A32*E32*Q32)))</f>
        <v>5779.07200100491-2675.7106683427i</v>
      </c>
      <c r="M32" s="2" t="str">
        <f>IMDIV(IMSUM(E32,COMPLEX(0,A32*C32)),IMSUM((A32)^2*C32*T32+1,COMPLEX(0,A32*E32*T32)))</f>
        <v>5786.99999228638-2443.57160894085i</v>
      </c>
      <c r="N32" s="3">
        <v>1.0000000000000001E-9</v>
      </c>
      <c r="O32" s="5">
        <f>(E32+A32*C32)/((A32)^2*C32*N32+A32*E32*N32+1)</f>
        <v>163.63880113016245</v>
      </c>
      <c r="P32" s="5">
        <f>ABS(F32-O32)</f>
        <v>6118.3611988698376</v>
      </c>
      <c r="Q32" s="3">
        <v>9.9999999999999998E-13</v>
      </c>
      <c r="R32" s="2">
        <f>ABS((E32+A32*C32)/((A32)^2*C32*Q32+A32*E32*Q32+1))</f>
        <v>3279.9185491694916</v>
      </c>
      <c r="S32" s="10">
        <f>ABS(F32-ABS(R32))</f>
        <v>3002.0814508305084</v>
      </c>
      <c r="T32" s="3">
        <v>1.0000000000000001E-15</v>
      </c>
      <c r="U32" s="5">
        <f>(E32+A32*C32)/((A32)^2*C32*T32+A32*E32*T32+1)</f>
        <v>3343.5927530256849</v>
      </c>
      <c r="V32" s="10">
        <f>ABS(F32-ABS(U32))</f>
        <v>2938.4072469743151</v>
      </c>
      <c r="W32" s="26">
        <f>ABS((U32)/F32)</f>
        <v>0.53224972190794095</v>
      </c>
      <c r="X32" s="26">
        <f>ABS((R32)/F32)</f>
        <v>0.52211374549020884</v>
      </c>
      <c r="Y32" s="26">
        <f>ABS((O32)/F32)</f>
        <v>2.6048838129602427E-2</v>
      </c>
      <c r="Z32">
        <v>1</v>
      </c>
      <c r="AA32" s="2">
        <f t="shared" si="2"/>
        <v>5779.0720010049099</v>
      </c>
    </row>
    <row r="33" spans="1:27" x14ac:dyDescent="0.25">
      <c r="A33">
        <f t="shared" si="0"/>
        <v>5969026.0418206071</v>
      </c>
      <c r="B33">
        <v>950000</v>
      </c>
      <c r="C33" s="3">
        <v>-5.0000000000000001E-4</v>
      </c>
      <c r="D33">
        <v>0.6</v>
      </c>
      <c r="E33">
        <v>5114</v>
      </c>
      <c r="F33" s="6">
        <v>5921</v>
      </c>
      <c r="G33">
        <v>-30.3</v>
      </c>
      <c r="H33">
        <f t="shared" si="1"/>
        <v>-32.047828083254103</v>
      </c>
      <c r="I33" s="2">
        <f>ABS(((2*PI()*B33*C33)/E33 ))</f>
        <v>0.58359660166411875</v>
      </c>
      <c r="J33" s="2">
        <f>I33-D33</f>
        <v>-1.6403398335881225E-2</v>
      </c>
      <c r="K33" s="2" t="str">
        <f>IMDIV(IMSUM(E33,COMPLEX(0,A33*C33)),IMSUM((A33)^2*C33*N33+1,COMPLEX(0,A33*E33*N33)))</f>
        <v>-145.81115970618-87.2133063616664i</v>
      </c>
      <c r="L33" s="2" t="str">
        <f>IMDIV(IMSUM(E33,COMPLEX(0,A33*C33)),IMSUM((A33)^2*C33*Q33+1,COMPLEX(0,A33*E33*Q33)))</f>
        <v>5107.38427774857-3197.37913142132i</v>
      </c>
      <c r="M33" s="2" t="str">
        <f>IMDIV(IMSUM(E33,COMPLEX(0,A33*C33)),IMSUM((A33)^2*C33*T33+1,COMPLEX(0,A33*E33*T33)))</f>
        <v>5113.9999936115-2984.72230056548i</v>
      </c>
      <c r="N33" s="3">
        <v>1.0000000000000001E-9</v>
      </c>
      <c r="O33" s="5">
        <f>(E33+A33*C33)/((A33)^2*C33*N33+A33*E33*N33+1)</f>
        <v>155.31271893603568</v>
      </c>
      <c r="P33" s="5">
        <f>ABS(F33-O33)</f>
        <v>5765.6872810639643</v>
      </c>
      <c r="Q33" s="3">
        <v>9.9999999999999998E-13</v>
      </c>
      <c r="R33" s="2">
        <f>ABS((E33+A33*C33)/((A33)^2*C33*Q33+A33*E33*Q33+1))</f>
        <v>2102.7588881723723</v>
      </c>
      <c r="S33" s="10">
        <f>ABS(F33-ABS(R33))</f>
        <v>3818.2411118276277</v>
      </c>
      <c r="T33" s="3">
        <v>1.0000000000000001E-15</v>
      </c>
      <c r="U33" s="5">
        <f>(E33+A33*C33)/((A33)^2*C33*T33+A33*E33*T33+1)</f>
        <v>2129.4599116030518</v>
      </c>
      <c r="V33" s="10">
        <f>ABS(F33-ABS(U33))</f>
        <v>3791.5400883969482</v>
      </c>
      <c r="W33" s="26">
        <f>ABS((U33)/F33)</f>
        <v>0.35964531525131765</v>
      </c>
      <c r="X33" s="26">
        <f>ABS((R33)/F33)</f>
        <v>0.35513576898705834</v>
      </c>
      <c r="Y33" s="26">
        <f>ABS((O33)/F33)</f>
        <v>2.6230825694314421E-2</v>
      </c>
      <c r="Z33">
        <v>1</v>
      </c>
      <c r="AA33" s="2">
        <f t="shared" si="2"/>
        <v>5107.3842777485697</v>
      </c>
    </row>
    <row r="34" spans="1:27" x14ac:dyDescent="0.25">
      <c r="A34">
        <f t="shared" si="0"/>
        <v>6283185.307179586</v>
      </c>
      <c r="B34">
        <v>1000000</v>
      </c>
      <c r="C34" s="3">
        <v>-5.488E-4</v>
      </c>
      <c r="D34">
        <v>0.9</v>
      </c>
      <c r="E34">
        <v>3820</v>
      </c>
      <c r="F34" s="6">
        <v>5146</v>
      </c>
      <c r="G34">
        <v>-42.08</v>
      </c>
      <c r="H34">
        <f t="shared" si="1"/>
        <v>-43.477097152673203</v>
      </c>
      <c r="I34" s="2">
        <f>ABS(((2*PI()*B34*C34)/E34 ))</f>
        <v>0.90267332371208298</v>
      </c>
      <c r="J34" s="2">
        <f>I34-D34</f>
        <v>2.6733237120829534E-3</v>
      </c>
      <c r="K34" s="2" t="str">
        <f>IMDIV(IMSUM(E34,COMPLEX(0,A34*C34)),IMSUM((A34)^2*C34*N34+1,COMPLEX(0,A34*E34*N34)))</f>
        <v>-161.197260946804-20.3625336050365i</v>
      </c>
      <c r="L34" s="2" t="str">
        <f>IMDIV(IMSUM(E34,COMPLEX(0,A34*C34)),IMSUM((A34)^2*C34*Q34+1,COMPLEX(0,A34*E34*Q34)))</f>
        <v>3815.82989157083-3618.18957076911i</v>
      </c>
      <c r="M34" s="2" t="str">
        <f>IMDIV(IMSUM(E34,COMPLEX(0,A34*C34)),IMSUM((A34)^2*C34*T34+1,COMPLEX(0,A34*E34*T34)))</f>
        <v>3819.99999600605-3448.37849505897i</v>
      </c>
      <c r="N34" s="3">
        <v>1.0000000000000001E-9</v>
      </c>
      <c r="O34" s="5">
        <f>(E34+A34*C34)/((A34)^2*C34*N34+A34*E34*N34+1)</f>
        <v>111.44680260746676</v>
      </c>
      <c r="P34" s="5">
        <f>ABS(F34-O34)</f>
        <v>5034.5531973925335</v>
      </c>
      <c r="Q34" s="3">
        <v>9.9999999999999998E-13</v>
      </c>
      <c r="R34" s="2">
        <f>ABS((E34+A34*C34)/((A34)^2*C34*Q34+A34*E34*Q34+1))</f>
        <v>370.92142640832969</v>
      </c>
      <c r="S34" s="10">
        <f>ABS(F34-ABS(R34))</f>
        <v>4775.0785735916706</v>
      </c>
      <c r="T34" s="3">
        <v>1.0000000000000001E-15</v>
      </c>
      <c r="U34" s="5">
        <f>(E34+A34*C34)/((A34)^2*C34*T34+A34*E34*T34+1)</f>
        <v>371.78703492075954</v>
      </c>
      <c r="V34" s="10">
        <f>ABS(F34-ABS(U34))</f>
        <v>4774.2129650792403</v>
      </c>
      <c r="W34" s="26">
        <f>ABS((U34)/F34)</f>
        <v>7.2247772040567343E-2</v>
      </c>
      <c r="X34" s="26">
        <f>ABS((R34)/F34)</f>
        <v>7.2079562069244013E-2</v>
      </c>
      <c r="Y34" s="26">
        <f>ABS((O34)/F34)</f>
        <v>2.1656976798963615E-2</v>
      </c>
      <c r="Z34">
        <v>1</v>
      </c>
      <c r="AA34" s="2">
        <f t="shared" si="2"/>
        <v>3815.8298915708301</v>
      </c>
    </row>
    <row r="35" spans="1:27" x14ac:dyDescent="0.25">
      <c r="A35">
        <f t="shared" si="0"/>
        <v>6911503.8378975447</v>
      </c>
      <c r="B35">
        <v>1100000</v>
      </c>
      <c r="C35" s="3">
        <v>-4.6969999999999998E-4</v>
      </c>
      <c r="D35">
        <v>1.5</v>
      </c>
      <c r="E35">
        <v>2132</v>
      </c>
      <c r="F35" s="6">
        <v>3884</v>
      </c>
      <c r="G35">
        <v>-56.67</v>
      </c>
      <c r="H35">
        <f t="shared" si="1"/>
        <v>-57.569039654391212</v>
      </c>
      <c r="I35" s="2">
        <f>ABS(((2*PI()*B35*C35)/E35 ))</f>
        <v>1.5226704280771466</v>
      </c>
      <c r="J35" s="2">
        <f>I35-D35</f>
        <v>2.2670428077146587E-2</v>
      </c>
      <c r="K35" s="2" t="str">
        <f>IMDIV(IMSUM(E35,COMPLEX(0,A35*C35)),IMSUM((A35)^2*C35*N35+1,COMPLEX(0,A35*E35*N35)))</f>
        <v>-138.233744697623+56.4170113508019i</v>
      </c>
      <c r="L35" s="2" t="str">
        <f>IMDIV(IMSUM(E35,COMPLEX(0,A35*C35)),IMSUM((A35)^2*C35*Q35+1,COMPLEX(0,A35*E35*Q35)))</f>
        <v>2130.39282304621-3352.95580757056i</v>
      </c>
      <c r="M35" s="2" t="str">
        <f>IMDIV(IMSUM(E35,COMPLEX(0,A35*C35)),IMSUM((A35)^2*C35*T35+1,COMPLEX(0,A35*E35*T35)))</f>
        <v>2131.99999846372-3246.43760884398i</v>
      </c>
      <c r="N35" s="3">
        <v>1.0000000000000001E-9</v>
      </c>
      <c r="O35" s="5">
        <f>(E35+A35*C35)/((A35)^2*C35*N35+A35*E35*N35+1)</f>
        <v>166.27574390302271</v>
      </c>
      <c r="P35" s="5">
        <f>ABS(F35-O35)</f>
        <v>3717.7242560969771</v>
      </c>
      <c r="Q35" s="3">
        <v>9.9999999999999998E-13</v>
      </c>
      <c r="R35" s="2">
        <f>ABS((E35+A35*C35)/((A35)^2*C35*Q35+A35*E35*Q35+1))</f>
        <v>1122.9822466396536</v>
      </c>
      <c r="S35" s="10">
        <f>ABS(F35-ABS(R35))</f>
        <v>2761.0177533603464</v>
      </c>
      <c r="T35" s="3">
        <v>1.0000000000000001E-15</v>
      </c>
      <c r="U35" s="5">
        <f>(E35+A35*C35)/((A35)^2*C35*T35+A35*E35*T35+1)</f>
        <v>-1114.3419350092013</v>
      </c>
      <c r="V35" s="10">
        <f>ABS(F35-ABS(U35))</f>
        <v>2769.6580649907987</v>
      </c>
      <c r="W35" s="26">
        <f>ABS((U35)/F35)</f>
        <v>0.2869057505173021</v>
      </c>
      <c r="X35" s="26">
        <f>ABS((R35)/F35)</f>
        <v>0.28913034156530731</v>
      </c>
      <c r="Y35" s="26">
        <f>ABS((O35)/F35)</f>
        <v>4.281043869799761E-2</v>
      </c>
      <c r="Z35">
        <v>1</v>
      </c>
      <c r="AA35" s="2">
        <f t="shared" si="2"/>
        <v>2130.3928230462102</v>
      </c>
    </row>
    <row r="36" spans="1:27" x14ac:dyDescent="0.25">
      <c r="A36">
        <f t="shared" si="0"/>
        <v>7539822.3686155034</v>
      </c>
      <c r="B36">
        <v>1200000</v>
      </c>
      <c r="C36" s="3">
        <v>-3.6820000000000001E-4</v>
      </c>
      <c r="D36">
        <v>2.1</v>
      </c>
      <c r="E36">
        <v>1306</v>
      </c>
      <c r="F36" s="6">
        <v>3068</v>
      </c>
      <c r="G36">
        <v>-64.8</v>
      </c>
      <c r="H36">
        <f t="shared" si="1"/>
        <v>-65.382367765265855</v>
      </c>
      <c r="I36" s="2">
        <f>ABS(((2*PI()*B36*C36)/E36 ))</f>
        <v>2.1256987719174796</v>
      </c>
      <c r="J36" s="2">
        <f>I36-D36</f>
        <v>2.569877191747949E-2</v>
      </c>
      <c r="K36" s="2" t="str">
        <f>IMDIV(IMSUM(E36,COMPLEX(0,A36*C36)),IMSUM((A36)^2*C36*N36+1,COMPLEX(0,A36*E36*N36)))</f>
        <v>-107.979694115192+85.9374475384365i</v>
      </c>
      <c r="L36" s="2" t="str">
        <f>IMDIV(IMSUM(E36,COMPLEX(0,A36*C36)),IMSUM((A36)^2*C36*Q36+1,COMPLEX(0,A36*E36*Q36)))</f>
        <v>1305.2710286475-2848.6427534233i</v>
      </c>
      <c r="M36" s="2" t="str">
        <f>IMDIV(IMSUM(E36,COMPLEX(0,A36*C36)),IMSUM((A36)^2*C36*T36+1,COMPLEX(0,A36*E36*T36)))</f>
        <v>1305.99999930113-2776.23356780708i</v>
      </c>
      <c r="N36" s="3">
        <v>1.0000000000000001E-9</v>
      </c>
      <c r="O36" s="5">
        <f>(E36+A36*C36)/((A36)^2*C36*N36+A36*E36*N36+1)</f>
        <v>145.78055326361823</v>
      </c>
      <c r="P36" s="5">
        <f>ABS(F36-O36)</f>
        <v>2922.2194467363815</v>
      </c>
      <c r="Q36" s="3">
        <v>9.9999999999999998E-13</v>
      </c>
      <c r="R36" s="2">
        <f>ABS((E36+A36*C36)/((A36)^2*C36*Q36+A36*E36*Q36+1))</f>
        <v>1486.641669412817</v>
      </c>
      <c r="S36" s="10">
        <f>ABS(F36-ABS(R36))</f>
        <v>1581.358330587183</v>
      </c>
      <c r="T36" s="3">
        <v>1.0000000000000001E-15</v>
      </c>
      <c r="U36" s="5">
        <f>(E36+A36*C36)/((A36)^2*C36*T36+A36*E36*T36+1)</f>
        <v>-1470.178892711509</v>
      </c>
      <c r="V36" s="10">
        <f>ABS(F36-ABS(U36))</f>
        <v>1597.821107288491</v>
      </c>
      <c r="W36" s="26">
        <f>ABS((U36)/F36)</f>
        <v>0.47919781379123499</v>
      </c>
      <c r="X36" s="26">
        <f>ABS((R36)/F36)</f>
        <v>0.48456377751395602</v>
      </c>
      <c r="Y36" s="26">
        <f>ABS((O36)/F36)</f>
        <v>4.7516477595703467E-2</v>
      </c>
      <c r="Z36">
        <v>1</v>
      </c>
      <c r="AA36" s="2">
        <f t="shared" si="2"/>
        <v>1305.2710286475001</v>
      </c>
    </row>
    <row r="37" spans="1:27" x14ac:dyDescent="0.25">
      <c r="A37">
        <f t="shared" si="0"/>
        <v>8168140.8993334621</v>
      </c>
      <c r="B37">
        <v>1300000</v>
      </c>
      <c r="C37" s="3">
        <v>-2.9080000000000002E-4</v>
      </c>
      <c r="D37">
        <v>2.7</v>
      </c>
      <c r="E37">
        <v>874</v>
      </c>
      <c r="F37" s="6">
        <v>2531</v>
      </c>
      <c r="G37">
        <v>-69.819999999999993</v>
      </c>
      <c r="H37">
        <f t="shared" si="1"/>
        <v>-70.215811675085902</v>
      </c>
      <c r="I37" s="2">
        <f>ABS(((2*PI()*B37*C37)/E37 ))</f>
        <v>2.7177292603274266</v>
      </c>
      <c r="J37" s="2">
        <f>I37-D37</f>
        <v>1.7729260327426388E-2</v>
      </c>
      <c r="K37" s="2" t="str">
        <f>IMDIV(IMSUM(E37,COMPLEX(0,A37*C37)),IMSUM((A37)^2*C37*N37+1,COMPLEX(0,A37*E37*N37)))</f>
        <v>-84.8079787423005+96.1786394255537i</v>
      </c>
      <c r="L37" s="2" t="str">
        <f>IMDIV(IMSUM(E37,COMPLEX(0,A37*C37)),IMSUM((A37)^2*C37*Q37+1,COMPLEX(0,A37*E37*Q37)))</f>
        <v>873.611551847914-2428.65214232695i</v>
      </c>
      <c r="M37" s="2" t="str">
        <f>IMDIV(IMSUM(E37,COMPLEX(0,A37*C37)),IMSUM((A37)^2*C37*T37+1,COMPLEX(0,A37*E37*T37)))</f>
        <v>873.999999626445-2375.34769886874i</v>
      </c>
      <c r="N37" s="3">
        <v>1.0000000000000001E-9</v>
      </c>
      <c r="O37" s="5">
        <f>(E37+A37*C37)/((A37)^2*C37*N37+A37*E37*N37+1)</f>
        <v>133.29690848717888</v>
      </c>
      <c r="P37" s="5">
        <f>ABS(F37-O37)</f>
        <v>2397.7030915128212</v>
      </c>
      <c r="Q37" s="3">
        <v>9.9999999999999998E-13</v>
      </c>
      <c r="R37" s="2">
        <f>ABS((E37+A37*C37)/((A37)^2*C37*Q37+A37*E37*Q37+1))</f>
        <v>1519.9340083407387</v>
      </c>
      <c r="S37" s="10">
        <f>ABS(F37-ABS(R37))</f>
        <v>1011.0659916592613</v>
      </c>
      <c r="T37" s="3">
        <v>1.0000000000000001E-15</v>
      </c>
      <c r="U37" s="5">
        <f>(E37+A37*C37)/((A37)^2*C37*T37+A37*E37*T37+1)</f>
        <v>-1501.3137838250425</v>
      </c>
      <c r="V37" s="10">
        <f>ABS(F37-ABS(U37))</f>
        <v>1029.6862161749575</v>
      </c>
      <c r="W37" s="26">
        <f>ABS((U37)/F37)</f>
        <v>0.59317020301265999</v>
      </c>
      <c r="X37" s="26">
        <f>ABS((R37)/F37)</f>
        <v>0.60052706769685449</v>
      </c>
      <c r="Y37" s="26">
        <f>ABS((O37)/F37)</f>
        <v>5.2665708608130732E-2</v>
      </c>
      <c r="Z37">
        <v>1</v>
      </c>
      <c r="AA37" s="2">
        <f t="shared" si="2"/>
        <v>873.61155184791403</v>
      </c>
    </row>
    <row r="38" spans="1:27" x14ac:dyDescent="0.25">
      <c r="A38">
        <f t="shared" si="0"/>
        <v>8796459.4300514199</v>
      </c>
      <c r="B38">
        <v>1400000</v>
      </c>
      <c r="C38" s="3">
        <v>-2.3489999999999999E-4</v>
      </c>
      <c r="D38">
        <v>3.3</v>
      </c>
      <c r="E38">
        <v>626</v>
      </c>
      <c r="F38" s="6">
        <v>2159</v>
      </c>
      <c r="G38">
        <v>-73.180000000000007</v>
      </c>
      <c r="H38">
        <f t="shared" si="1"/>
        <v>-73.466700807772597</v>
      </c>
      <c r="I38" s="2">
        <f>ABS(((2*PI()*B38*C38)/E38 ))</f>
        <v>3.3007800640879847</v>
      </c>
      <c r="J38" s="2">
        <f>I38-D38</f>
        <v>7.8006408798492188E-4</v>
      </c>
      <c r="K38" s="2" t="str">
        <f>IMDIV(IMSUM(E38,COMPLEX(0,A38*C38)),IMSUM((A38)^2*C38*N38+1,COMPLEX(0,A38*E38*N38)))</f>
        <v>-68.0226932368507+98.4928718702556i</v>
      </c>
      <c r="L38" s="2" t="str">
        <f>IMDIV(IMSUM(E38,COMPLEX(0,A38*C38)),IMSUM((A38)^2*C38*Q38+1,COMPLEX(0,A38*E38*Q38)))</f>
        <v>625.765777956559-2108.05011566109i</v>
      </c>
      <c r="M38" s="2" t="str">
        <f>IMDIV(IMSUM(E38,COMPLEX(0,A38*C38)),IMSUM((A38)^2*C38*T38+1,COMPLEX(0,A38*E38*T38)))</f>
        <v>625.9999997742-2066.3293248864i</v>
      </c>
      <c r="N38" s="3">
        <v>1.0000000000000001E-9</v>
      </c>
      <c r="O38" s="5">
        <f>(E38+A38*C38)/((A38)^2*C38*N38+A38*E38*N38+1)</f>
        <v>123.42396847450732</v>
      </c>
      <c r="P38" s="5">
        <f>ABS(F38-O38)</f>
        <v>2035.5760315254927</v>
      </c>
      <c r="Q38" s="3">
        <v>9.9999999999999998E-13</v>
      </c>
      <c r="R38" s="2">
        <f>ABS((E38+A38*C38)/((A38)^2*C38*Q38+A38*E38*Q38+1))</f>
        <v>1458.7701173496043</v>
      </c>
      <c r="S38" s="10">
        <f>ABS(F38-ABS(R38))</f>
        <v>700.22988265039567</v>
      </c>
      <c r="T38" s="3">
        <v>1.0000000000000001E-15</v>
      </c>
      <c r="U38" s="5">
        <f>(E38+A38*C38)/((A38)^2*C38*T38+A38*E38*T38+1)</f>
        <v>-1440.3065679935194</v>
      </c>
      <c r="V38" s="10">
        <f>ABS(F38-ABS(U38))</f>
        <v>718.69343200648063</v>
      </c>
      <c r="W38" s="26">
        <f>ABS((U38)/F38)</f>
        <v>0.66711744696318631</v>
      </c>
      <c r="X38" s="26">
        <f>ABS((R38)/F38)</f>
        <v>0.675669345692267</v>
      </c>
      <c r="Y38" s="26">
        <f>ABS((O38)/F38)</f>
        <v>5.7167192438400793E-2</v>
      </c>
      <c r="Z38">
        <v>1</v>
      </c>
      <c r="AA38" s="2">
        <f t="shared" si="2"/>
        <v>625.76577795655896</v>
      </c>
    </row>
    <row r="39" spans="1:27" x14ac:dyDescent="0.25">
      <c r="A39">
        <f t="shared" si="0"/>
        <v>12566370.614359172</v>
      </c>
      <c r="B39">
        <v>2000000</v>
      </c>
      <c r="C39" s="3">
        <v>-9.2800000000000006E-5</v>
      </c>
      <c r="D39">
        <v>6.7</v>
      </c>
      <c r="E39">
        <v>175</v>
      </c>
      <c r="F39" s="6">
        <v>1179</v>
      </c>
      <c r="G39">
        <v>-81.5</v>
      </c>
      <c r="H39">
        <f t="shared" si="1"/>
        <v>-81.593450442356186</v>
      </c>
      <c r="I39" s="2">
        <f>ABS(((2*PI()*B39*C39)/E39 ))</f>
        <v>6.663766817214464</v>
      </c>
      <c r="J39" s="2">
        <f>I39-D39</f>
        <v>-3.6233182785536222E-2</v>
      </c>
      <c r="K39" s="2" t="str">
        <f>IMDIV(IMSUM(E39,COMPLEX(0,A39*C39)),IMSUM((A39)^2*C39*N39+1,COMPLEX(0,A39*E39*N39)))</f>
        <v>-25.8996055961503+81.2341743624555i</v>
      </c>
      <c r="L39" s="2" t="str">
        <f>IMDIV(IMSUM(E39,COMPLEX(0,A39*C39)),IMSUM((A39)^2*C39*Q39+1,COMPLEX(0,A39*E39*Q39)))</f>
        <v>174.960420914388-1183.89318183864i</v>
      </c>
      <c r="M39" s="2" t="str">
        <f>IMDIV(IMSUM(E39,COMPLEX(0,A39*C39)),IMSUM((A39)^2*C39*T39+1,COMPLEX(0,A39*E39*T39)))</f>
        <v>174.999999961571-1166.17666746371i</v>
      </c>
      <c r="N39" s="3">
        <v>1.0000000000000001E-9</v>
      </c>
      <c r="O39" s="5">
        <f>(E39+A39*C39)/((A39)^2*C39*N39+A39*E39*N39+1)</f>
        <v>86.524269434191908</v>
      </c>
      <c r="P39" s="5">
        <f>ABS(F39-O39)</f>
        <v>1092.4757305658081</v>
      </c>
      <c r="Q39" s="3">
        <v>9.9999999999999998E-13</v>
      </c>
      <c r="R39" s="2">
        <f>ABS((E39+A39*C39)/((A39)^2*C39*Q39+A39*E39*Q39+1))</f>
        <v>1003.660053741067</v>
      </c>
      <c r="S39" s="8">
        <f>ABS(F39-ABS(R39))</f>
        <v>175.33994625893297</v>
      </c>
      <c r="T39" s="3">
        <v>1.0000000000000001E-15</v>
      </c>
      <c r="U39" s="5">
        <f>(E39+A39*C39)/((A39)^2*C39*T39+A39*E39*T39+1)</f>
        <v>-991.17153832538145</v>
      </c>
      <c r="V39" s="8">
        <f>ABS(F39-ABS(U39))</f>
        <v>187.82846167461855</v>
      </c>
      <c r="W39" s="26">
        <f>ABS((U39)/F39)</f>
        <v>0.84068832767207924</v>
      </c>
      <c r="X39" s="26">
        <f>ABS((R39)/F39)</f>
        <v>0.85128079197715611</v>
      </c>
      <c r="Y39" s="26">
        <f>ABS((O39)/F39)</f>
        <v>7.3387845151986347E-2</v>
      </c>
      <c r="Z39">
        <v>1</v>
      </c>
      <c r="AA39" s="2">
        <f t="shared" si="2"/>
        <v>174.96042091438801</v>
      </c>
    </row>
    <row r="40" spans="1:27" x14ac:dyDescent="0.25">
      <c r="A40">
        <f t="shared" si="0"/>
        <v>25132741.228718344</v>
      </c>
      <c r="B40">
        <v>4000000</v>
      </c>
      <c r="C40" s="3">
        <v>-1.9789999999999999E-5</v>
      </c>
      <c r="D40" s="1">
        <v>16.8</v>
      </c>
      <c r="E40" s="1">
        <v>29.6</v>
      </c>
      <c r="F40" s="7">
        <v>498.4</v>
      </c>
      <c r="G40" s="1">
        <v>-86.56</v>
      </c>
      <c r="H40">
        <f t="shared" si="1"/>
        <v>-86.637382222926689</v>
      </c>
      <c r="I40" s="2">
        <f>ABS(((2*PI()*B40*C40)/E40 ))</f>
        <v>16.803275301227568</v>
      </c>
      <c r="J40" s="2">
        <f>I40-D40</f>
        <v>3.2753012275676952E-3</v>
      </c>
      <c r="K40" s="2" t="str">
        <f>IMDIV(IMSUM(E40,COMPLEX(0,A40*C40)),IMSUM((A40)^2*C40*N40+1,COMPLEX(0,A40*E40*N40)))</f>
        <v>-5.34904496830577+42.9024780469763i</v>
      </c>
      <c r="L40" s="2" t="str">
        <f>IMDIV(IMSUM(E40,COMPLEX(0,A40*C40)),IMSUM((A40)^2*C40*Q40+1,COMPLEX(0,A40*E40*Q40)))</f>
        <v>29.595240031265-503.695382685194i</v>
      </c>
      <c r="M40" s="2" t="str">
        <f>IMDIV(IMSUM(E40,COMPLEX(0,A40*C40)),IMSUM((A40)^2*C40*T40+1,COMPLEX(0,A40*E40*T40)))</f>
        <v>29.5999999953582-497.383188448402i</v>
      </c>
      <c r="N40" s="3">
        <v>1.0000000000000001E-9</v>
      </c>
      <c r="O40" s="5">
        <f>(E40+A40*C40)/((A40)^2*C40*N40+A40*E40*N40+1)</f>
        <v>43.487771040286731</v>
      </c>
      <c r="P40" s="5">
        <f>ABS(F40-O40)</f>
        <v>454.91222895971327</v>
      </c>
      <c r="Q40" s="3">
        <v>9.9999999999999998E-13</v>
      </c>
      <c r="R40" s="2">
        <f>ABS((E40+A40*C40)/((A40)^2*C40*Q40+A40*E40*Q40+1))</f>
        <v>473.34179983761106</v>
      </c>
      <c r="S40" s="8">
        <f>ABS(F40-ABS(R40))</f>
        <v>25.058200162388914</v>
      </c>
      <c r="T40" s="3">
        <v>1.0000000000000001E-15</v>
      </c>
      <c r="U40" s="5">
        <f>(E40+A40*C40)/((A40)^2*C40*T40+A40*E40*T40+1)</f>
        <v>-467.78244840864761</v>
      </c>
      <c r="V40" s="8">
        <f>ABS(F40-ABS(U40))</f>
        <v>30.617551591352367</v>
      </c>
      <c r="W40" s="26">
        <f>ABS((U40)/F40)</f>
        <v>0.93856831542666053</v>
      </c>
      <c r="X40" s="26">
        <f>ABS((R40)/F40)</f>
        <v>0.94972271235475736</v>
      </c>
      <c r="Y40" s="26">
        <f>ABS((O40)/F40)</f>
        <v>8.7254757303946093E-2</v>
      </c>
      <c r="Z40">
        <v>1</v>
      </c>
      <c r="AA40" s="2">
        <f t="shared" si="2"/>
        <v>29.595240031265</v>
      </c>
    </row>
    <row r="41" spans="1:27" x14ac:dyDescent="0.25">
      <c r="A41">
        <f t="shared" si="0"/>
        <v>62831853.071795866</v>
      </c>
      <c r="B41">
        <v>10000000</v>
      </c>
      <c r="C41" s="3">
        <v>-2.8930000000000001E-6</v>
      </c>
      <c r="D41" s="1">
        <v>27.3</v>
      </c>
      <c r="E41" s="1">
        <v>6.7</v>
      </c>
      <c r="F41" s="7">
        <v>181.9</v>
      </c>
      <c r="G41" s="1">
        <v>-87.87</v>
      </c>
      <c r="H41">
        <f t="shared" si="1"/>
        <v>-87.913474789098089</v>
      </c>
      <c r="I41" s="2">
        <f>ABS(((2*PI()*B41*C41)/E41 ))</f>
        <v>27.130231483090363</v>
      </c>
      <c r="J41" s="2">
        <f>I41-D41</f>
        <v>-0.16976851690963812</v>
      </c>
      <c r="K41" s="2" t="str">
        <f>IMDIV(IMSUM(E41,COMPLEX(0,A41*C41)),IMSUM((A41)^2*C41*N41+1,COMPLEX(0,A41*E41*N41)))</f>
        <v>-1.34535115654403+17.3883837437683i</v>
      </c>
      <c r="L41" s="2" t="str">
        <f>IMDIV(IMSUM(E41,COMPLEX(0,A41*C41)),IMSUM((A41)^2*C41*Q41+1,COMPLEX(0,A41*E41*Q41)))</f>
        <v>6.69910451558752-183.875431919517i</v>
      </c>
      <c r="M41" s="2" t="str">
        <f>IMDIV(IMSUM(E41,COMPLEX(0,A41*C41)),IMSUM((A41)^2*C41*T41+1,COMPLEX(0,A41*E41*T41)))</f>
        <v>6.69999999912483-181.774629824581i</v>
      </c>
      <c r="N41" s="3">
        <v>1.0000000000000001E-9</v>
      </c>
      <c r="O41" s="5">
        <f>(E41+A41*C41)/((A41)^2*C41*N41+A41*E41*N41+1)</f>
        <v>17.507022605032951</v>
      </c>
      <c r="P41" s="5">
        <f>ABS(F41-O41)</f>
        <v>164.39297739496706</v>
      </c>
      <c r="Q41" s="3">
        <v>9.9999999999999998E-13</v>
      </c>
      <c r="R41" s="2">
        <f>ABS((E41+A41*C41)/((A41)^2*C41*Q41+A41*E41*Q41+1))</f>
        <v>177.01979215820671</v>
      </c>
      <c r="S41" s="8">
        <f>ABS(F41-ABS(R41))</f>
        <v>4.8802078417932933</v>
      </c>
      <c r="T41" s="3">
        <v>1.0000000000000001E-15</v>
      </c>
      <c r="U41" s="5">
        <f>(E41+A41*C41)/((A41)^2*C41*T41+A41*E41*T41+1)</f>
        <v>-175.07447677919944</v>
      </c>
      <c r="V41" s="8">
        <f>ABS(F41-ABS(U41))</f>
        <v>6.8255232208005623</v>
      </c>
      <c r="W41" s="26">
        <f>ABS((U41)/F41)</f>
        <v>0.96247650785706118</v>
      </c>
      <c r="X41" s="26">
        <f>ABS((R41)/F41)</f>
        <v>0.97317092995165866</v>
      </c>
      <c r="Y41" s="26">
        <f>ABS((O41)/F41)</f>
        <v>9.6245313936409838E-2</v>
      </c>
      <c r="Z41">
        <v>1</v>
      </c>
      <c r="AA41" s="2">
        <f t="shared" si="2"/>
        <v>6.6991045155875204</v>
      </c>
    </row>
    <row r="42" spans="1:27" x14ac:dyDescent="0.25">
      <c r="D42" s="1"/>
      <c r="E42" s="1"/>
      <c r="F42" s="1"/>
      <c r="G42" s="1"/>
      <c r="H42" s="1"/>
    </row>
    <row r="43" spans="1:27" x14ac:dyDescent="0.25">
      <c r="D43" s="1"/>
      <c r="E43" s="1"/>
      <c r="F43" s="1"/>
      <c r="G43" s="1"/>
      <c r="H43" s="1"/>
    </row>
    <row r="44" spans="1:27" x14ac:dyDescent="0.25">
      <c r="D44" s="1"/>
      <c r="E44" s="1"/>
      <c r="F44" s="1"/>
      <c r="G44" s="1"/>
      <c r="H44" s="1"/>
    </row>
    <row r="45" spans="1:27" x14ac:dyDescent="0.25">
      <c r="D45" s="1"/>
      <c r="E45" s="1"/>
      <c r="F45" s="1"/>
      <c r="G45" s="1"/>
      <c r="H45" s="1"/>
    </row>
    <row r="46" spans="1:27" x14ac:dyDescent="0.25">
      <c r="D46" s="1"/>
      <c r="E46" s="1"/>
      <c r="F46" s="1"/>
      <c r="G46" s="1"/>
      <c r="H46" s="1"/>
    </row>
    <row r="47" spans="1:27" x14ac:dyDescent="0.25">
      <c r="D47" s="1"/>
      <c r="E47" s="1"/>
      <c r="F47" s="1"/>
      <c r="G47" s="1"/>
      <c r="H47" s="1"/>
      <c r="J47" t="str">
        <f>COMPLEX(2,3)</f>
        <v>2+3i</v>
      </c>
      <c r="N47" t="str">
        <f>COMPLEX(2,2)</f>
        <v>2+2i</v>
      </c>
      <c r="O47" t="e">
        <f>J47+N47</f>
        <v>#VALUE!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BF3E-ECE3-480F-9D1C-AA6DCBAB3027}">
  <dimension ref="A1:R30"/>
  <sheetViews>
    <sheetView tabSelected="1" workbookViewId="0">
      <selection activeCell="I4" sqref="I4"/>
    </sheetView>
  </sheetViews>
  <sheetFormatPr defaultRowHeight="15" x14ac:dyDescent="0.25"/>
  <cols>
    <col min="5" max="5" width="18.7109375" customWidth="1"/>
    <col min="6" max="6" width="14.85546875" customWidth="1"/>
    <col min="8" max="8" width="11.5703125" bestFit="1" customWidth="1"/>
    <col min="9" max="9" width="11.85546875" style="14" customWidth="1"/>
    <col min="10" max="11" width="14.42578125" customWidth="1"/>
    <col min="12" max="12" width="15.42578125" customWidth="1"/>
    <col min="13" max="13" width="11.85546875" customWidth="1"/>
    <col min="14" max="14" width="14.42578125" customWidth="1"/>
    <col min="17" max="17" width="14.28515625" customWidth="1"/>
  </cols>
  <sheetData>
    <row r="1" spans="1:18" x14ac:dyDescent="0.25">
      <c r="A1" t="s">
        <v>25</v>
      </c>
      <c r="H1" t="s">
        <v>33</v>
      </c>
      <c r="K1" t="s">
        <v>32</v>
      </c>
      <c r="L1" t="s">
        <v>28</v>
      </c>
    </row>
    <row r="2" spans="1:18" x14ac:dyDescent="0.25">
      <c r="A2" t="s">
        <v>18</v>
      </c>
      <c r="B2" t="s">
        <v>5</v>
      </c>
      <c r="C2" t="s">
        <v>6</v>
      </c>
      <c r="D2" t="s">
        <v>7</v>
      </c>
      <c r="E2" t="s">
        <v>10</v>
      </c>
      <c r="F2" t="s">
        <v>11</v>
      </c>
      <c r="G2" t="s">
        <v>4</v>
      </c>
      <c r="H2" t="s">
        <v>13</v>
      </c>
      <c r="I2" s="14" t="s">
        <v>27</v>
      </c>
      <c r="J2" t="s">
        <v>26</v>
      </c>
      <c r="K2" t="s">
        <v>29</v>
      </c>
      <c r="L2" t="s">
        <v>14</v>
      </c>
      <c r="M2" s="15" t="s">
        <v>22</v>
      </c>
      <c r="N2" t="s">
        <v>41</v>
      </c>
      <c r="P2" t="s">
        <v>39</v>
      </c>
    </row>
    <row r="3" spans="1:18" x14ac:dyDescent="0.25">
      <c r="A3">
        <f>2*PI()*B3</f>
        <v>62.831853071795862</v>
      </c>
      <c r="B3">
        <v>10</v>
      </c>
      <c r="C3" s="3">
        <v>2.1999999999999998E-9</v>
      </c>
      <c r="D3" s="6">
        <v>0</v>
      </c>
      <c r="E3" s="12">
        <v>1.0000000000000001E-9</v>
      </c>
      <c r="F3" s="18">
        <v>1.4000000000000001E-7</v>
      </c>
      <c r="G3">
        <v>90</v>
      </c>
      <c r="H3" s="11">
        <f>A3*C3*(1/E3)</f>
        <v>138.23007675795088</v>
      </c>
      <c r="I3" s="16">
        <f>1/H3</f>
        <v>7.2343155950861529E-3</v>
      </c>
      <c r="J3" s="13">
        <f>ABS(D3-I3)</f>
        <v>7.2343155950861529E-3</v>
      </c>
      <c r="K3" s="17">
        <v>8.0000000000000006E-18</v>
      </c>
      <c r="L3" s="4">
        <f>1/((1/E3)+A3*O3)/(((A3)^2)*(-C3)*O3+A3*(1/E3)*C3+1)</f>
        <v>7.1823561638803333E-12</v>
      </c>
      <c r="M3" s="2">
        <f>ABS((L3*100)/F3)</f>
        <v>5.1302544027716666E-3</v>
      </c>
      <c r="N3" s="12">
        <f>IMREAL(IMDIV(IMSUM(COMPLEX(E3,0),COMPLEX(0,O3*A3)),IMSUM(COMPLEX((A3)^2*-C3*O3+1,0),COMPLEX(0,A3*(1/E3)*C3))))</f>
        <v>1.02272608335038E-9</v>
      </c>
      <c r="O3" s="3">
        <v>2.2499999999999999E-9</v>
      </c>
      <c r="P3">
        <f>ABS(N3/E3)</f>
        <v>1.02272608335038</v>
      </c>
      <c r="Q3" s="12">
        <v>1.02272608335038E-9</v>
      </c>
      <c r="R3" s="12"/>
    </row>
    <row r="4" spans="1:18" x14ac:dyDescent="0.25">
      <c r="A4">
        <f t="shared" ref="A4:A30" si="0">2*PI()*B4</f>
        <v>628.31853071795865</v>
      </c>
      <c r="B4">
        <v>100</v>
      </c>
      <c r="C4" s="3">
        <v>2.2699999999999998E-9</v>
      </c>
      <c r="D4" s="6">
        <v>0.01</v>
      </c>
      <c r="E4" s="12">
        <v>9.9999999999999995E-8</v>
      </c>
      <c r="F4" s="18">
        <v>1.4300000000000001E-6</v>
      </c>
      <c r="G4">
        <v>89.9</v>
      </c>
      <c r="H4" s="11">
        <f t="shared" ref="H4:H30" si="1">A4*C4*(1/E4)</f>
        <v>14.26283064729766</v>
      </c>
      <c r="I4" s="16">
        <f t="shared" ref="I4:I30" si="2">1/H4</f>
        <v>7.0112309732112493E-2</v>
      </c>
      <c r="J4" s="13">
        <f t="shared" ref="J4:J30" si="3">ABS(D4-I4)</f>
        <v>6.0112309732112491E-2</v>
      </c>
      <c r="K4" s="17">
        <v>8.0000000000000006E-18</v>
      </c>
      <c r="L4" s="4">
        <f t="shared" ref="L4:L30" si="4">1/((1/E4)+A4*O4)/(((A4)^2)*(-C4)*O4+A4*(1/E4)*C4+1)</f>
        <v>6.5518646121978977E-9</v>
      </c>
      <c r="M4" s="2">
        <f t="shared" ref="M4:M30" si="5">ABS((L4*100)/F4)</f>
        <v>0.45817235050334948</v>
      </c>
      <c r="N4" s="12">
        <f t="shared" ref="N4:N30" si="6">IMREAL(IMDIV(IMSUM(COMPLEX(E4,0),COMPLEX(0,O4*A4)),IMSUM(COMPLEX((A4)^2*-C4*O4+1,0),COMPLEX(0,A4*(1/E4)*C4))))</f>
        <v>9.9123252590063302E-8</v>
      </c>
      <c r="O4" s="3">
        <v>2.2499999999999999E-9</v>
      </c>
      <c r="P4">
        <f t="shared" ref="P4:P30" si="7">ABS(N4/E4)</f>
        <v>0.99123252590063304</v>
      </c>
      <c r="Q4" s="12">
        <v>9.9123252590063302E-8</v>
      </c>
      <c r="R4" s="12"/>
    </row>
    <row r="5" spans="1:18" x14ac:dyDescent="0.25">
      <c r="A5">
        <f t="shared" si="0"/>
        <v>6283.1853071795858</v>
      </c>
      <c r="B5">
        <v>1000</v>
      </c>
      <c r="C5" s="3">
        <v>2.2600000000000001E-9</v>
      </c>
      <c r="D5" s="6">
        <v>3.5000000000000001E-3</v>
      </c>
      <c r="E5" s="12">
        <v>4.9999999999999998E-8</v>
      </c>
      <c r="F5" s="18">
        <v>1.4219999999999999E-5</v>
      </c>
      <c r="G5">
        <v>89.8</v>
      </c>
      <c r="H5" s="11">
        <f t="shared" si="1"/>
        <v>283.99997588451731</v>
      </c>
      <c r="I5" s="16">
        <f t="shared" si="2"/>
        <v>3.5211270595552065E-3</v>
      </c>
      <c r="J5" s="13">
        <f t="shared" si="3"/>
        <v>2.1127059555206378E-5</v>
      </c>
      <c r="K5" s="17">
        <v>8.0000000000000006E-18</v>
      </c>
      <c r="L5" s="4">
        <f t="shared" si="4"/>
        <v>1.7543861133609359E-10</v>
      </c>
      <c r="M5" s="2">
        <f t="shared" si="5"/>
        <v>1.2337455086926415E-3</v>
      </c>
      <c r="N5" s="12">
        <f t="shared" si="6"/>
        <v>4.9778763804907801E-8</v>
      </c>
      <c r="O5" s="3">
        <v>2.2499999999999999E-9</v>
      </c>
      <c r="P5">
        <f t="shared" si="7"/>
        <v>0.9955752760981561</v>
      </c>
      <c r="Q5" s="12">
        <v>4.9778763804907801E-8</v>
      </c>
      <c r="R5" s="12"/>
    </row>
    <row r="6" spans="1:18" x14ac:dyDescent="0.25">
      <c r="A6">
        <f t="shared" si="0"/>
        <v>31415.926535897932</v>
      </c>
      <c r="B6">
        <v>5000</v>
      </c>
      <c r="C6" s="3">
        <v>2.2499999999999999E-9</v>
      </c>
      <c r="D6" s="6">
        <v>7.0000000000000001E-3</v>
      </c>
      <c r="E6" s="12">
        <v>4.8999999999999997E-7</v>
      </c>
      <c r="F6" s="18">
        <v>7.0729999999999995E-5</v>
      </c>
      <c r="G6">
        <v>89.6</v>
      </c>
      <c r="H6" s="11">
        <f t="shared" si="1"/>
        <v>144.25680552198028</v>
      </c>
      <c r="I6" s="16">
        <f t="shared" si="2"/>
        <v>6.9320819657803312E-3</v>
      </c>
      <c r="J6" s="13">
        <f t="shared" si="3"/>
        <v>6.791803421966891E-5</v>
      </c>
      <c r="K6" s="17">
        <v>8.0000000000000006E-18</v>
      </c>
      <c r="L6" s="4">
        <f t="shared" si="4"/>
        <v>3.3733359221212959E-9</v>
      </c>
      <c r="M6" s="2">
        <f t="shared" si="5"/>
        <v>4.769314183686266E-3</v>
      </c>
      <c r="N6" s="12">
        <f t="shared" si="6"/>
        <v>4.9000000000011802E-7</v>
      </c>
      <c r="O6" s="3">
        <v>2.2499999999999999E-9</v>
      </c>
      <c r="P6">
        <f t="shared" si="7"/>
        <v>1.0000000000002409</v>
      </c>
      <c r="Q6" s="12">
        <v>4.9000000000011802E-7</v>
      </c>
      <c r="R6" s="12"/>
    </row>
    <row r="7" spans="1:18" x14ac:dyDescent="0.25">
      <c r="A7">
        <f t="shared" si="0"/>
        <v>62831.853071795864</v>
      </c>
      <c r="B7">
        <v>10000</v>
      </c>
      <c r="C7" s="3">
        <v>2.2400000000000001E-9</v>
      </c>
      <c r="D7" s="6">
        <v>7.0000000000000001E-3</v>
      </c>
      <c r="E7" s="12">
        <v>1.1000000000000001E-6</v>
      </c>
      <c r="F7" s="18">
        <v>1.4100000000000001E-4</v>
      </c>
      <c r="G7">
        <v>89.56</v>
      </c>
      <c r="H7" s="11">
        <f t="shared" si="1"/>
        <v>127.94850080074795</v>
      </c>
      <c r="I7" s="16">
        <f t="shared" si="2"/>
        <v>7.8156445268341458E-3</v>
      </c>
      <c r="J7" s="13">
        <f t="shared" si="3"/>
        <v>8.1564452683414567E-4</v>
      </c>
      <c r="K7" s="17">
        <v>8.0000000000000006E-18</v>
      </c>
      <c r="L7" s="4">
        <f t="shared" si="4"/>
        <v>8.5305373320966395E-9</v>
      </c>
      <c r="M7" s="2">
        <f t="shared" si="5"/>
        <v>6.0500264766642827E-3</v>
      </c>
      <c r="N7" s="12">
        <f t="shared" si="6"/>
        <v>1.10491041433785E-6</v>
      </c>
      <c r="O7" s="3">
        <v>2.2499999999999999E-9</v>
      </c>
      <c r="P7">
        <f t="shared" si="7"/>
        <v>1.0044640130344089</v>
      </c>
      <c r="Q7" s="12">
        <v>1.10491041433785E-6</v>
      </c>
      <c r="R7" s="12"/>
    </row>
    <row r="8" spans="1:18" x14ac:dyDescent="0.25">
      <c r="A8">
        <f t="shared" si="0"/>
        <v>125663.70614359173</v>
      </c>
      <c r="B8">
        <v>20000</v>
      </c>
      <c r="C8" s="3">
        <v>2.23E-9</v>
      </c>
      <c r="D8" s="6">
        <v>0.01</v>
      </c>
      <c r="E8" s="12">
        <v>2.7999999999999999E-6</v>
      </c>
      <c r="F8" s="18">
        <v>2.8079999999999999E-4</v>
      </c>
      <c r="G8">
        <v>89.42</v>
      </c>
      <c r="H8" s="11">
        <f t="shared" si="1"/>
        <v>100.08216596436057</v>
      </c>
      <c r="I8" s="16">
        <f t="shared" si="2"/>
        <v>9.9917901492669707E-3</v>
      </c>
      <c r="J8" s="13">
        <f t="shared" si="3"/>
        <v>8.2098507330295029E-6</v>
      </c>
      <c r="K8" s="17">
        <v>8.0000000000000006E-18</v>
      </c>
      <c r="L8" s="4">
        <f t="shared" si="4"/>
        <v>2.7700237457963563E-8</v>
      </c>
      <c r="M8" s="2">
        <f t="shared" si="5"/>
        <v>9.8647569294742048E-3</v>
      </c>
      <c r="N8" s="12">
        <f t="shared" si="6"/>
        <v>2.825109600807E-6</v>
      </c>
      <c r="O8" s="3">
        <v>2.2499999999999999E-9</v>
      </c>
      <c r="P8">
        <f t="shared" si="7"/>
        <v>1.0089677145739286</v>
      </c>
      <c r="Q8" s="12">
        <v>2.825109600807E-6</v>
      </c>
      <c r="R8" s="12"/>
    </row>
    <row r="9" spans="1:18" x14ac:dyDescent="0.25">
      <c r="A9">
        <f t="shared" si="0"/>
        <v>188495.55921538759</v>
      </c>
      <c r="B9">
        <v>30000</v>
      </c>
      <c r="C9" s="3">
        <v>2.23E-9</v>
      </c>
      <c r="D9" s="6">
        <v>1.1299999999999999E-2</v>
      </c>
      <c r="E9" s="12">
        <v>4.6999999999999999E-6</v>
      </c>
      <c r="F9" s="18">
        <v>4.2000000000000002E-4</v>
      </c>
      <c r="G9">
        <v>89.35</v>
      </c>
      <c r="H9" s="11">
        <f t="shared" si="1"/>
        <v>89.435127031981779</v>
      </c>
      <c r="I9" s="16">
        <f t="shared" si="2"/>
        <v>1.1181288976560658E-2</v>
      </c>
      <c r="J9" s="13">
        <f t="shared" si="3"/>
        <v>1.1871102343934126E-4</v>
      </c>
      <c r="K9" s="17">
        <v>8.0000000000000006E-18</v>
      </c>
      <c r="L9" s="4">
        <f t="shared" si="4"/>
        <v>5.1970955912233968E-8</v>
      </c>
      <c r="M9" s="2">
        <f t="shared" si="5"/>
        <v>1.2374037121960469E-2</v>
      </c>
      <c r="N9" s="12">
        <f t="shared" si="6"/>
        <v>4.7421471971802002E-6</v>
      </c>
      <c r="O9" s="3">
        <v>2.2499999999999999E-9</v>
      </c>
      <c r="P9">
        <f t="shared" si="7"/>
        <v>1.0089674887617448</v>
      </c>
      <c r="Q9" s="12">
        <v>4.7421471971802002E-6</v>
      </c>
      <c r="R9" s="12"/>
    </row>
    <row r="10" spans="1:18" x14ac:dyDescent="0.25">
      <c r="A10">
        <f t="shared" si="0"/>
        <v>314159.26535897929</v>
      </c>
      <c r="B10">
        <v>50000</v>
      </c>
      <c r="C10" s="3">
        <v>2.2200000000000002E-9</v>
      </c>
      <c r="D10" s="6">
        <v>1.26E-2</v>
      </c>
      <c r="E10" s="12">
        <v>8.8000000000000004E-6</v>
      </c>
      <c r="F10" s="18">
        <v>6.9709999999999998E-4</v>
      </c>
      <c r="G10">
        <v>89.28</v>
      </c>
      <c r="H10" s="11">
        <f t="shared" si="1"/>
        <v>79.253814670106138</v>
      </c>
      <c r="I10" s="16">
        <f t="shared" si="2"/>
        <v>1.2617689182060172E-2</v>
      </c>
      <c r="J10" s="13">
        <f t="shared" si="3"/>
        <v>1.7689182060172046E-5</v>
      </c>
      <c r="K10" s="17">
        <v>8.0000000000000006E-18</v>
      </c>
      <c r="L10" s="4">
        <f t="shared" si="4"/>
        <v>1.0965210856943664E-7</v>
      </c>
      <c r="M10" s="2">
        <f t="shared" si="5"/>
        <v>1.5729753058303923E-2</v>
      </c>
      <c r="N10" s="12">
        <f t="shared" si="6"/>
        <v>8.9188999900269005E-6</v>
      </c>
      <c r="O10" s="3">
        <v>2.2499999999999999E-9</v>
      </c>
      <c r="P10">
        <f t="shared" si="7"/>
        <v>1.0135113625030567</v>
      </c>
      <c r="Q10" s="12">
        <v>8.9188999900269005E-6</v>
      </c>
      <c r="R10" s="12"/>
    </row>
    <row r="11" spans="1:18" x14ac:dyDescent="0.25">
      <c r="A11">
        <f t="shared" si="0"/>
        <v>471238.89803846896</v>
      </c>
      <c r="B11">
        <v>75000</v>
      </c>
      <c r="C11" s="3">
        <v>2.21E-9</v>
      </c>
      <c r="D11" s="6">
        <v>1.3599999999999999E-2</v>
      </c>
      <c r="E11" s="12">
        <v>1.42E-5</v>
      </c>
      <c r="F11" s="18">
        <v>1.0399999999999999E-3</v>
      </c>
      <c r="G11">
        <v>89.22</v>
      </c>
      <c r="H11" s="11">
        <f t="shared" si="1"/>
        <v>73.340701736972989</v>
      </c>
      <c r="I11" s="16">
        <f t="shared" si="2"/>
        <v>1.3634993616319238E-2</v>
      </c>
      <c r="J11" s="13">
        <f t="shared" si="3"/>
        <v>3.4993616319239224E-5</v>
      </c>
      <c r="K11" s="17">
        <v>8.0000000000000006E-18</v>
      </c>
      <c r="L11" s="4">
        <f t="shared" si="4"/>
        <v>1.9101245569843473E-7</v>
      </c>
      <c r="M11" s="2">
        <f t="shared" si="5"/>
        <v>1.8366582278695649E-2</v>
      </c>
      <c r="N11" s="12">
        <f t="shared" si="6"/>
        <v>1.4456965804384599E-5</v>
      </c>
      <c r="O11" s="3">
        <v>2.2499999999999999E-9</v>
      </c>
      <c r="P11">
        <f t="shared" si="7"/>
        <v>1.0180961834073663</v>
      </c>
      <c r="Q11" s="12">
        <v>1.4456965804384599E-5</v>
      </c>
      <c r="R11" s="12"/>
    </row>
    <row r="12" spans="1:18" x14ac:dyDescent="0.25">
      <c r="A12">
        <f t="shared" si="0"/>
        <v>628318.53071795858</v>
      </c>
      <c r="B12">
        <v>100000</v>
      </c>
      <c r="C12" s="3">
        <v>2.21E-9</v>
      </c>
      <c r="D12" s="6">
        <v>1.38E-2</v>
      </c>
      <c r="E12" s="12">
        <v>1.9000000000000001E-5</v>
      </c>
      <c r="F12" s="18">
        <v>1.3799999999999999E-3</v>
      </c>
      <c r="G12">
        <v>89.21</v>
      </c>
      <c r="H12" s="11">
        <f t="shared" si="1"/>
        <v>73.083365941404651</v>
      </c>
      <c r="I12" s="16">
        <f t="shared" si="2"/>
        <v>1.3683004157221774E-2</v>
      </c>
      <c r="J12" s="13">
        <f t="shared" si="3"/>
        <v>1.1699584277822563E-4</v>
      </c>
      <c r="K12" s="17">
        <v>8.0000000000000006E-18</v>
      </c>
      <c r="L12" s="4">
        <f t="shared" si="4"/>
        <v>2.5646782852899736E-7</v>
      </c>
      <c r="M12" s="2">
        <f t="shared" si="5"/>
        <v>1.8584625255724446E-2</v>
      </c>
      <c r="N12" s="12">
        <f t="shared" si="6"/>
        <v>1.93438270370704E-5</v>
      </c>
      <c r="O12" s="3">
        <v>2.2499999999999999E-9</v>
      </c>
      <c r="P12">
        <f t="shared" si="7"/>
        <v>1.0180961598458105</v>
      </c>
      <c r="Q12" s="12">
        <v>1.93438270370704E-5</v>
      </c>
      <c r="R12" s="12"/>
    </row>
    <row r="13" spans="1:18" x14ac:dyDescent="0.25">
      <c r="A13">
        <f t="shared" si="0"/>
        <v>1256637.0614359172</v>
      </c>
      <c r="B13">
        <v>200000</v>
      </c>
      <c r="C13" s="3">
        <v>2.1900000000000001E-9</v>
      </c>
      <c r="D13" s="6">
        <v>1.52E-2</v>
      </c>
      <c r="E13" s="12">
        <v>4.1999999999999998E-5</v>
      </c>
      <c r="F13" s="18">
        <v>2.7529999999999998E-3</v>
      </c>
      <c r="G13">
        <v>89.3</v>
      </c>
      <c r="H13" s="11">
        <f t="shared" si="1"/>
        <v>65.524646774872821</v>
      </c>
      <c r="I13" s="16">
        <f t="shared" si="2"/>
        <v>1.5261432899222842E-2</v>
      </c>
      <c r="J13" s="13">
        <f t="shared" si="3"/>
        <v>6.1432899222842174E-5</v>
      </c>
      <c r="K13" s="17">
        <v>8.0000000000000006E-18</v>
      </c>
      <c r="L13" s="4">
        <f t="shared" si="4"/>
        <v>6.3134495200192319E-7</v>
      </c>
      <c r="M13" s="2">
        <f t="shared" si="5"/>
        <v>2.2932980457752387E-2</v>
      </c>
      <c r="N13" s="12">
        <f t="shared" si="6"/>
        <v>4.3150417066620103E-5</v>
      </c>
      <c r="O13" s="3">
        <v>2.2499999999999999E-9</v>
      </c>
      <c r="P13">
        <f t="shared" si="7"/>
        <v>1.027390882538574</v>
      </c>
      <c r="Q13" s="12">
        <v>4.3150417066620103E-5</v>
      </c>
      <c r="R13" s="12"/>
    </row>
    <row r="14" spans="1:18" x14ac:dyDescent="0.25">
      <c r="A14">
        <f t="shared" si="0"/>
        <v>2513274.1228718343</v>
      </c>
      <c r="B14">
        <v>400000</v>
      </c>
      <c r="C14" s="3">
        <v>2.1759999999999999E-9</v>
      </c>
      <c r="D14" s="6">
        <v>1.61E-2</v>
      </c>
      <c r="E14" s="12">
        <v>8.7999999999999998E-5</v>
      </c>
      <c r="F14" s="18">
        <v>5.47E-3</v>
      </c>
      <c r="G14">
        <v>89.08</v>
      </c>
      <c r="H14" s="11">
        <f t="shared" si="1"/>
        <v>62.146414674648994</v>
      </c>
      <c r="I14" s="16">
        <f t="shared" si="2"/>
        <v>1.6091032849364421E-2</v>
      </c>
      <c r="J14" s="13">
        <f t="shared" si="3"/>
        <v>8.9671506355790132E-6</v>
      </c>
      <c r="K14" s="17">
        <v>8.0000000000000006E-18</v>
      </c>
      <c r="L14" s="4">
        <f t="shared" si="4"/>
        <v>1.3935866313224296E-6</v>
      </c>
      <c r="M14" s="2">
        <f t="shared" si="5"/>
        <v>2.5476903680483172E-2</v>
      </c>
      <c r="N14" s="12">
        <f t="shared" si="6"/>
        <v>9.0991873151561995E-5</v>
      </c>
      <c r="O14" s="3">
        <v>2.2499999999999999E-9</v>
      </c>
      <c r="P14">
        <f t="shared" si="7"/>
        <v>1.0339985585404772</v>
      </c>
      <c r="Q14" s="12">
        <v>9.0991873151561995E-5</v>
      </c>
      <c r="R14" s="12"/>
    </row>
    <row r="15" spans="1:18" x14ac:dyDescent="0.25">
      <c r="A15">
        <f t="shared" si="0"/>
        <v>2827433.3882308137</v>
      </c>
      <c r="B15">
        <v>450000</v>
      </c>
      <c r="C15" s="3">
        <v>2.1740000000000001E-9</v>
      </c>
      <c r="D15" s="6">
        <v>1.6199999999999999E-2</v>
      </c>
      <c r="E15" s="12">
        <v>1E-4</v>
      </c>
      <c r="F15" s="18">
        <v>6.1460000000000004E-3</v>
      </c>
      <c r="G15">
        <v>89.07</v>
      </c>
      <c r="H15" s="11">
        <f t="shared" si="1"/>
        <v>61.468401860137895</v>
      </c>
      <c r="I15" s="16">
        <f t="shared" si="2"/>
        <v>1.6268521219656069E-2</v>
      </c>
      <c r="J15" s="13">
        <f t="shared" si="3"/>
        <v>6.8521219656069582E-5</v>
      </c>
      <c r="K15" s="17">
        <v>8.0000000000000006E-18</v>
      </c>
      <c r="L15" s="4">
        <f t="shared" si="4"/>
        <v>1.6008093052474994E-6</v>
      </c>
      <c r="M15" s="2">
        <f t="shared" si="5"/>
        <v>2.6046360319679454E-2</v>
      </c>
      <c r="N15" s="12">
        <f t="shared" si="6"/>
        <v>1.0349493628630001E-4</v>
      </c>
      <c r="O15" s="3">
        <v>2.2499999999999999E-9</v>
      </c>
      <c r="P15">
        <f t="shared" si="7"/>
        <v>1.034949362863</v>
      </c>
      <c r="Q15" s="12">
        <v>1.0349493628630001E-4</v>
      </c>
      <c r="R15" s="12"/>
    </row>
    <row r="16" spans="1:18" x14ac:dyDescent="0.25">
      <c r="A16">
        <f t="shared" si="0"/>
        <v>3141592.653589793</v>
      </c>
      <c r="B16">
        <v>500000</v>
      </c>
      <c r="C16" s="3">
        <v>2.1700000000000002E-9</v>
      </c>
      <c r="D16" s="6">
        <v>1.6299999999999999E-2</v>
      </c>
      <c r="E16" s="12">
        <v>1.11E-4</v>
      </c>
      <c r="F16" s="18">
        <v>6.8209999999999998E-3</v>
      </c>
      <c r="G16">
        <v>89.06</v>
      </c>
      <c r="H16" s="11">
        <f t="shared" si="1"/>
        <v>61.416721245854511</v>
      </c>
      <c r="I16" s="16">
        <f t="shared" si="2"/>
        <v>1.628221076792662E-2</v>
      </c>
      <c r="J16" s="13">
        <f t="shared" si="3"/>
        <v>1.7789232073378569E-5</v>
      </c>
      <c r="K16" s="17">
        <v>8.0000000000000006E-18</v>
      </c>
      <c r="L16" s="4">
        <f t="shared" si="4"/>
        <v>1.7783695841297972E-6</v>
      </c>
      <c r="M16" s="2">
        <f t="shared" si="5"/>
        <v>2.6071977483210631E-2</v>
      </c>
      <c r="N16" s="12">
        <f t="shared" si="6"/>
        <v>1.15091082832571E-4</v>
      </c>
      <c r="O16" s="3">
        <v>2.2499999999999999E-9</v>
      </c>
      <c r="P16">
        <f t="shared" si="7"/>
        <v>1.0368566020952343</v>
      </c>
      <c r="Q16" s="12">
        <v>1.15091082832571E-4</v>
      </c>
      <c r="R16" s="12"/>
    </row>
    <row r="17" spans="1:18" x14ac:dyDescent="0.25">
      <c r="A17">
        <f t="shared" si="0"/>
        <v>3455751.9189487724</v>
      </c>
      <c r="B17">
        <v>550000</v>
      </c>
      <c r="C17" s="3">
        <v>2.117E-9</v>
      </c>
      <c r="D17" s="6">
        <v>1.6500000000000001E-2</v>
      </c>
      <c r="E17" s="12">
        <v>1.2400000000000001E-4</v>
      </c>
      <c r="F17" s="18">
        <v>7.4000000000000003E-3</v>
      </c>
      <c r="G17">
        <v>89.06</v>
      </c>
      <c r="H17" s="11">
        <f t="shared" si="1"/>
        <v>58.998603325923803</v>
      </c>
      <c r="I17" s="16">
        <f t="shared" si="2"/>
        <v>1.694955377970114E-2</v>
      </c>
      <c r="J17" s="13">
        <f t="shared" si="3"/>
        <v>4.4955377970113883E-4</v>
      </c>
      <c r="K17" s="17">
        <v>8.0000000000000006E-18</v>
      </c>
      <c r="L17" s="4">
        <f t="shared" si="4"/>
        <v>2.0667147422397302E-6</v>
      </c>
      <c r="M17" s="2">
        <f t="shared" si="5"/>
        <v>2.7928577597834188E-2</v>
      </c>
      <c r="N17" s="12">
        <f t="shared" si="6"/>
        <v>1.31788034125898E-4</v>
      </c>
      <c r="O17" s="3">
        <v>2.2499999999999999E-9</v>
      </c>
      <c r="P17">
        <f t="shared" si="7"/>
        <v>1.062806726821758</v>
      </c>
      <c r="Q17" s="12">
        <v>1.31788034125898E-4</v>
      </c>
      <c r="R17" s="12"/>
    </row>
    <row r="18" spans="1:18" x14ac:dyDescent="0.25">
      <c r="A18">
        <f t="shared" si="0"/>
        <v>4084070.4496667311</v>
      </c>
      <c r="B18">
        <v>650000</v>
      </c>
      <c r="C18" s="3">
        <v>2.1660000000000002E-9</v>
      </c>
      <c r="D18" s="6">
        <v>1.6799999999999999E-2</v>
      </c>
      <c r="E18" s="12">
        <v>1.4899999999999999E-4</v>
      </c>
      <c r="F18" s="18">
        <v>8.8400000000000006E-3</v>
      </c>
      <c r="G18">
        <v>89.04</v>
      </c>
      <c r="H18" s="11">
        <f t="shared" si="1"/>
        <v>59.369775798511007</v>
      </c>
      <c r="I18" s="16">
        <f t="shared" si="2"/>
        <v>1.6843587272315084E-2</v>
      </c>
      <c r="J18" s="13">
        <f t="shared" si="3"/>
        <v>4.3587272315084857E-5</v>
      </c>
      <c r="K18" s="17">
        <v>8.0000000000000006E-18</v>
      </c>
      <c r="L18" s="4">
        <f t="shared" si="4"/>
        <v>2.4681224114242024E-6</v>
      </c>
      <c r="M18" s="2">
        <f t="shared" si="5"/>
        <v>2.7919936780816765E-2</v>
      </c>
      <c r="N18" s="12">
        <f t="shared" si="6"/>
        <v>1.5477675815074799E-4</v>
      </c>
      <c r="O18" s="3">
        <v>2.2499999999999999E-9</v>
      </c>
      <c r="P18">
        <f t="shared" si="7"/>
        <v>1.0387701889311947</v>
      </c>
      <c r="Q18" s="12">
        <v>1.5477675815074799E-4</v>
      </c>
      <c r="R18" s="12"/>
    </row>
    <row r="19" spans="1:18" x14ac:dyDescent="0.25">
      <c r="A19">
        <f t="shared" si="0"/>
        <v>4712388.9803846898</v>
      </c>
      <c r="B19">
        <v>750000</v>
      </c>
      <c r="C19" s="3">
        <v>2.164E-9</v>
      </c>
      <c r="D19" s="6">
        <v>1.7000000000000001E-2</v>
      </c>
      <c r="E19" s="12">
        <v>1.73E-4</v>
      </c>
      <c r="F19" s="18">
        <v>1.0200000000000001E-2</v>
      </c>
      <c r="G19">
        <v>89.03</v>
      </c>
      <c r="H19" s="11">
        <f t="shared" si="1"/>
        <v>58.945721118800392</v>
      </c>
      <c r="I19" s="16">
        <f t="shared" si="2"/>
        <v>1.6964759799690633E-2</v>
      </c>
      <c r="J19" s="13">
        <f t="shared" si="3"/>
        <v>3.5240200309368669E-5</v>
      </c>
      <c r="K19" s="17">
        <v>8.0000000000000006E-18</v>
      </c>
      <c r="L19" s="4">
        <f t="shared" si="4"/>
        <v>2.8859440086481155E-6</v>
      </c>
      <c r="M19" s="2">
        <f t="shared" si="5"/>
        <v>2.8293568712236424E-2</v>
      </c>
      <c r="N19" s="12">
        <f t="shared" si="6"/>
        <v>1.7987325871926101E-4</v>
      </c>
      <c r="O19" s="3">
        <v>2.2499999999999999E-9</v>
      </c>
      <c r="P19">
        <f t="shared" si="7"/>
        <v>1.0397298191864799</v>
      </c>
      <c r="Q19" s="12">
        <v>1.7987325871926101E-4</v>
      </c>
      <c r="R19" s="12"/>
    </row>
    <row r="20" spans="1:18" x14ac:dyDescent="0.25">
      <c r="A20">
        <f t="shared" si="0"/>
        <v>5026548.2457436686</v>
      </c>
      <c r="B20">
        <v>800000</v>
      </c>
      <c r="C20" s="3">
        <v>2.16E-9</v>
      </c>
      <c r="D20" s="6">
        <v>1.7000000000000001E-2</v>
      </c>
      <c r="E20" s="12">
        <v>1.8599999999999999E-4</v>
      </c>
      <c r="F20" s="18">
        <v>1.0869999999999999E-2</v>
      </c>
      <c r="G20">
        <v>89.02</v>
      </c>
      <c r="H20" s="11">
        <f t="shared" si="1"/>
        <v>58.372818337668413</v>
      </c>
      <c r="I20" s="16">
        <f t="shared" si="2"/>
        <v>1.7131261235585959E-2</v>
      </c>
      <c r="J20" s="13">
        <f t="shared" si="3"/>
        <v>1.3126123558595756E-4</v>
      </c>
      <c r="K20" s="17">
        <v>8.0000000000000006E-18</v>
      </c>
      <c r="L20" s="4">
        <f t="shared" si="4"/>
        <v>3.1327465769420146E-6</v>
      </c>
      <c r="M20" s="2">
        <f t="shared" si="5"/>
        <v>2.8820115703238405E-2</v>
      </c>
      <c r="N20" s="12">
        <f t="shared" si="6"/>
        <v>1.9374773345485799E-4</v>
      </c>
      <c r="O20" s="3">
        <v>2.2499999999999999E-9</v>
      </c>
      <c r="P20">
        <f t="shared" si="7"/>
        <v>1.0416544809400967</v>
      </c>
      <c r="Q20" s="12">
        <v>1.9374773345485799E-4</v>
      </c>
      <c r="R20" s="12"/>
    </row>
    <row r="21" spans="1:18" x14ac:dyDescent="0.25">
      <c r="A21">
        <f t="shared" si="0"/>
        <v>5654866.7764616273</v>
      </c>
      <c r="B21">
        <v>900000</v>
      </c>
      <c r="C21" s="3">
        <v>2.16E-9</v>
      </c>
      <c r="D21" s="6">
        <v>1.7299999999999999E-2</v>
      </c>
      <c r="E21" s="12">
        <v>2.1000000000000001E-4</v>
      </c>
      <c r="F21" s="18">
        <v>1.222E-2</v>
      </c>
      <c r="G21">
        <v>89.01</v>
      </c>
      <c r="H21" s="11">
        <f t="shared" si="1"/>
        <v>58.164343986462448</v>
      </c>
      <c r="I21" s="16">
        <f t="shared" si="2"/>
        <v>1.7192663605605979E-2</v>
      </c>
      <c r="J21" s="13">
        <f t="shared" si="3"/>
        <v>1.0733639439402046E-4</v>
      </c>
      <c r="K21" s="17">
        <v>8.0000000000000006E-18</v>
      </c>
      <c r="L21" s="4">
        <f t="shared" si="4"/>
        <v>3.5494349530132907E-6</v>
      </c>
      <c r="M21" s="2">
        <f t="shared" si="5"/>
        <v>2.9046112545116944E-2</v>
      </c>
      <c r="N21" s="12">
        <f t="shared" si="6"/>
        <v>2.1874742481796001E-4</v>
      </c>
      <c r="O21" s="3">
        <v>2.2499999999999999E-9</v>
      </c>
      <c r="P21">
        <f t="shared" si="7"/>
        <v>1.0416544038950477</v>
      </c>
      <c r="Q21" s="12">
        <v>2.1874742481796001E-4</v>
      </c>
      <c r="R21" s="12"/>
    </row>
    <row r="22" spans="1:18" x14ac:dyDescent="0.25">
      <c r="A22">
        <f t="shared" si="0"/>
        <v>6283185.307179586</v>
      </c>
      <c r="B22">
        <v>1000000</v>
      </c>
      <c r="C22" s="3">
        <v>2.16E-9</v>
      </c>
      <c r="D22" s="6">
        <v>1.7500000000000002E-2</v>
      </c>
      <c r="E22" s="12">
        <v>2.4000000000000001E-4</v>
      </c>
      <c r="F22" s="18">
        <v>1.357E-2</v>
      </c>
      <c r="G22">
        <v>89</v>
      </c>
      <c r="H22" s="11">
        <f t="shared" si="1"/>
        <v>56.548667764616276</v>
      </c>
      <c r="I22" s="16">
        <f t="shared" si="2"/>
        <v>1.7683882565766151E-2</v>
      </c>
      <c r="J22" s="13">
        <f t="shared" si="3"/>
        <v>1.83882565766149E-4</v>
      </c>
      <c r="K22" s="17">
        <v>8.0000000000000006E-18</v>
      </c>
      <c r="L22" s="4">
        <f t="shared" si="4"/>
        <v>4.1703830023412347E-6</v>
      </c>
      <c r="M22" s="2">
        <f t="shared" si="5"/>
        <v>3.0732372898608952E-2</v>
      </c>
      <c r="N22" s="12">
        <f t="shared" si="6"/>
        <v>2.49996889372478E-4</v>
      </c>
      <c r="O22" s="3">
        <v>2.2499999999999999E-9</v>
      </c>
      <c r="P22">
        <f t="shared" si="7"/>
        <v>1.0416537057186583</v>
      </c>
      <c r="Q22" s="12">
        <v>2.49996889372478E-4</v>
      </c>
      <c r="R22" s="12"/>
    </row>
    <row r="23" spans="1:18" x14ac:dyDescent="0.25">
      <c r="A23">
        <f t="shared" si="0"/>
        <v>7539822.3686155034</v>
      </c>
      <c r="B23">
        <v>1200000</v>
      </c>
      <c r="C23" s="3">
        <v>2.1569999999999999E-9</v>
      </c>
      <c r="D23" s="6">
        <v>1.7899999999999999E-2</v>
      </c>
      <c r="E23" s="12">
        <v>2.9E-4</v>
      </c>
      <c r="F23" s="18">
        <v>1.627E-2</v>
      </c>
      <c r="G23">
        <v>88.97</v>
      </c>
      <c r="H23" s="11">
        <f t="shared" si="1"/>
        <v>56.080678790012556</v>
      </c>
      <c r="I23" s="16">
        <f t="shared" si="2"/>
        <v>1.7831453213046532E-2</v>
      </c>
      <c r="J23" s="13">
        <f t="shared" si="3"/>
        <v>6.8546786953466859E-5</v>
      </c>
      <c r="K23" s="17">
        <v>8.0000000000000006E-18</v>
      </c>
      <c r="L23" s="4">
        <f t="shared" si="4"/>
        <v>5.0805277925810493E-6</v>
      </c>
      <c r="M23" s="2">
        <f t="shared" si="5"/>
        <v>3.1226353980215425E-2</v>
      </c>
      <c r="N23" s="12">
        <f t="shared" si="6"/>
        <v>3.02499530318044E-4</v>
      </c>
      <c r="O23" s="3">
        <v>2.2499999999999999E-9</v>
      </c>
      <c r="P23">
        <f t="shared" si="7"/>
        <v>1.0431018286829103</v>
      </c>
      <c r="Q23" s="12">
        <v>3.02499530318044E-4</v>
      </c>
      <c r="R23" s="12"/>
    </row>
    <row r="24" spans="1:18" x14ac:dyDescent="0.25">
      <c r="A24">
        <f t="shared" si="0"/>
        <v>12566370.614359172</v>
      </c>
      <c r="B24">
        <v>2000000</v>
      </c>
      <c r="C24" s="3">
        <v>2.1569999999999999E-9</v>
      </c>
      <c r="D24" s="6">
        <v>1.9300000000000001E-2</v>
      </c>
      <c r="E24" s="12">
        <v>5.1999999999999995E-4</v>
      </c>
      <c r="F24" s="18">
        <v>2.7119999999999998E-2</v>
      </c>
      <c r="G24">
        <v>88.9</v>
      </c>
      <c r="H24" s="11">
        <f t="shared" si="1"/>
        <v>52.126271952255259</v>
      </c>
      <c r="I24" s="16">
        <f t="shared" si="2"/>
        <v>1.9184184146450064E-2</v>
      </c>
      <c r="J24" s="13">
        <f t="shared" si="3"/>
        <v>1.1581585354993734E-4</v>
      </c>
      <c r="K24" s="17">
        <v>8.0000000000000006E-18</v>
      </c>
      <c r="L24" s="4">
        <f t="shared" si="4"/>
        <v>9.7879982368811642E-6</v>
      </c>
      <c r="M24" s="2">
        <f t="shared" si="5"/>
        <v>3.609143892655297E-2</v>
      </c>
      <c r="N24" s="12">
        <f t="shared" si="6"/>
        <v>5.4241193868121904E-4</v>
      </c>
      <c r="O24" s="3">
        <v>2.2499999999999999E-9</v>
      </c>
      <c r="P24">
        <f t="shared" si="7"/>
        <v>1.0430998820792674</v>
      </c>
      <c r="Q24" s="12">
        <v>5.4241193868121904E-4</v>
      </c>
      <c r="R24" s="12"/>
    </row>
    <row r="25" spans="1:18" x14ac:dyDescent="0.25">
      <c r="A25">
        <f t="shared" si="0"/>
        <v>25132741.228718344</v>
      </c>
      <c r="B25">
        <v>4000000</v>
      </c>
      <c r="C25" s="3">
        <v>2.2029999999999999E-9</v>
      </c>
      <c r="D25" s="6">
        <v>2.3E-2</v>
      </c>
      <c r="E25" s="12">
        <v>1.2700000000000001E-3</v>
      </c>
      <c r="F25" s="18">
        <v>5.5379999999999999E-2</v>
      </c>
      <c r="G25">
        <v>88.68</v>
      </c>
      <c r="H25" s="11">
        <f t="shared" si="1"/>
        <v>43.596400729816146</v>
      </c>
      <c r="I25" s="16">
        <f t="shared" si="2"/>
        <v>2.2937673368895496E-2</v>
      </c>
      <c r="J25" s="13">
        <f t="shared" si="3"/>
        <v>6.2326631104503427E-5</v>
      </c>
      <c r="K25" s="17">
        <v>8.0000000000000006E-18</v>
      </c>
      <c r="L25" s="4">
        <f t="shared" si="4"/>
        <v>2.8477588784081249E-5</v>
      </c>
      <c r="M25" s="2">
        <f t="shared" si="5"/>
        <v>5.1422153817409263E-2</v>
      </c>
      <c r="N25" s="12">
        <f t="shared" si="6"/>
        <v>1.2970827959956899E-3</v>
      </c>
      <c r="O25" s="3">
        <v>2.2499999999999999E-9</v>
      </c>
      <c r="P25">
        <f t="shared" si="7"/>
        <v>1.0213250362170787</v>
      </c>
      <c r="Q25" s="12">
        <v>1.2970827959956899E-3</v>
      </c>
      <c r="R25" s="12"/>
    </row>
    <row r="26" spans="1:18" x14ac:dyDescent="0.25">
      <c r="A26">
        <f t="shared" si="0"/>
        <v>43982297.150257103</v>
      </c>
      <c r="B26">
        <v>7000000</v>
      </c>
      <c r="C26" s="3">
        <v>2.2959999999999999E-9</v>
      </c>
      <c r="D26" s="6">
        <v>3.1699999999999999E-2</v>
      </c>
      <c r="E26" s="12">
        <v>3.2000000000000002E-3</v>
      </c>
      <c r="F26" s="18">
        <v>0.10105</v>
      </c>
      <c r="G26">
        <v>88.16</v>
      </c>
      <c r="H26" s="11">
        <f t="shared" si="1"/>
        <v>31.557298205309468</v>
      </c>
      <c r="I26" s="16">
        <f t="shared" si="2"/>
        <v>3.1688390859511271E-2</v>
      </c>
      <c r="J26" s="13">
        <f t="shared" si="3"/>
        <v>1.1609140488727521E-5</v>
      </c>
      <c r="K26" s="17">
        <v>8.0000000000000006E-18</v>
      </c>
      <c r="L26" s="4">
        <f t="shared" si="4"/>
        <v>9.8287307686610351E-5</v>
      </c>
      <c r="M26" s="2">
        <f t="shared" si="5"/>
        <v>9.7266014534003312E-2</v>
      </c>
      <c r="N26" s="12">
        <f t="shared" si="6"/>
        <v>3.13598329660032E-3</v>
      </c>
      <c r="O26" s="3">
        <v>2.2499999999999999E-9</v>
      </c>
      <c r="P26">
        <f t="shared" si="7"/>
        <v>0.9799947801876</v>
      </c>
      <c r="Q26" s="12">
        <v>3.13598329660032E-3</v>
      </c>
      <c r="R26" s="12"/>
    </row>
    <row r="27" spans="1:18" x14ac:dyDescent="0.25">
      <c r="A27">
        <f t="shared" si="0"/>
        <v>56548667.764616273</v>
      </c>
      <c r="B27">
        <v>9000000</v>
      </c>
      <c r="C27" s="3">
        <v>2.4300000000000001E-9</v>
      </c>
      <c r="D27" s="6">
        <v>3.9E-2</v>
      </c>
      <c r="E27" s="12">
        <v>5.0000000000000001E-3</v>
      </c>
      <c r="F27" s="18">
        <v>0.1308</v>
      </c>
      <c r="G27">
        <v>87.7</v>
      </c>
      <c r="H27" s="11">
        <f t="shared" si="1"/>
        <v>27.482652533603506</v>
      </c>
      <c r="I27" s="16">
        <f t="shared" si="2"/>
        <v>3.6386589641494139E-2</v>
      </c>
      <c r="J27" s="13">
        <f t="shared" si="3"/>
        <v>2.6134103585058605E-3</v>
      </c>
      <c r="K27" s="17">
        <v>8.0000000000000006E-18</v>
      </c>
      <c r="L27" s="4">
        <f t="shared" si="4"/>
        <v>1.7554159577840231E-4</v>
      </c>
      <c r="M27" s="2">
        <f t="shared" si="5"/>
        <v>0.13420611298042989</v>
      </c>
      <c r="N27" s="12">
        <f t="shared" si="6"/>
        <v>4.6302159649301601E-3</v>
      </c>
      <c r="O27" s="3">
        <v>2.2499999999999999E-9</v>
      </c>
      <c r="P27">
        <f t="shared" si="7"/>
        <v>0.92604319298603199</v>
      </c>
      <c r="Q27" s="12">
        <v>4.6302159649301601E-3</v>
      </c>
      <c r="R27" s="12"/>
    </row>
    <row r="28" spans="1:18" x14ac:dyDescent="0.25">
      <c r="A28">
        <f t="shared" si="0"/>
        <v>69115038.378975451</v>
      </c>
      <c r="B28">
        <v>11000000</v>
      </c>
      <c r="C28" s="3">
        <v>2.6299999999999998E-9</v>
      </c>
      <c r="D28" s="6">
        <v>0.05</v>
      </c>
      <c r="E28" s="12">
        <v>8.9999999999999993E-3</v>
      </c>
      <c r="F28" s="18">
        <v>0.182</v>
      </c>
      <c r="G28">
        <v>87.1</v>
      </c>
      <c r="H28" s="11">
        <f t="shared" si="1"/>
        <v>20.196950104078379</v>
      </c>
      <c r="I28" s="16">
        <f t="shared" si="2"/>
        <v>4.9512426126064921E-2</v>
      </c>
      <c r="J28" s="13">
        <f t="shared" si="3"/>
        <v>4.8757387393508211E-4</v>
      </c>
      <c r="K28" s="17">
        <v>8.0000000000000006E-18</v>
      </c>
      <c r="L28" s="4">
        <f t="shared" si="4"/>
        <v>4.2456214426885589E-4</v>
      </c>
      <c r="M28" s="2">
        <f t="shared" si="5"/>
        <v>0.23327590344442631</v>
      </c>
      <c r="N28" s="12">
        <f t="shared" si="6"/>
        <v>7.70322763997965E-3</v>
      </c>
      <c r="O28" s="3">
        <v>2.2499999999999999E-9</v>
      </c>
      <c r="P28">
        <f t="shared" si="7"/>
        <v>0.85591418221996118</v>
      </c>
      <c r="Q28" s="12">
        <v>7.70322763997965E-3</v>
      </c>
      <c r="R28" s="12"/>
    </row>
    <row r="29" spans="1:18" x14ac:dyDescent="0.25">
      <c r="A29">
        <f t="shared" si="0"/>
        <v>75398223.686155036</v>
      </c>
      <c r="B29">
        <v>12000000</v>
      </c>
      <c r="C29" s="3">
        <v>2.76E-9</v>
      </c>
      <c r="D29" s="6">
        <v>5.7000000000000002E-2</v>
      </c>
      <c r="E29" s="12">
        <v>1.2E-2</v>
      </c>
      <c r="F29" s="18">
        <v>0.20799999999999999</v>
      </c>
      <c r="G29">
        <v>86.7</v>
      </c>
      <c r="H29" s="11">
        <f t="shared" si="1"/>
        <v>17.341591447815656</v>
      </c>
      <c r="I29" s="16">
        <f t="shared" si="2"/>
        <v>5.7664834453585279E-2</v>
      </c>
      <c r="J29" s="13">
        <f t="shared" si="3"/>
        <v>6.6483445358527654E-4</v>
      </c>
      <c r="K29" s="17">
        <v>8.0000000000000006E-18</v>
      </c>
      <c r="L29" s="4">
        <f t="shared" si="4"/>
        <v>6.5418070724282049E-4</v>
      </c>
      <c r="M29" s="2">
        <f t="shared" si="5"/>
        <v>0.31450995540520216</v>
      </c>
      <c r="N29" s="12">
        <f t="shared" si="6"/>
        <v>9.7908042256460402E-3</v>
      </c>
      <c r="O29" s="3">
        <v>2.2499999999999999E-9</v>
      </c>
      <c r="P29">
        <f t="shared" si="7"/>
        <v>0.81590035213717005</v>
      </c>
      <c r="Q29" s="12">
        <v>9.7908042256460402E-3</v>
      </c>
      <c r="R29" s="12"/>
    </row>
    <row r="30" spans="1:18" x14ac:dyDescent="0.25">
      <c r="A30">
        <f t="shared" si="0"/>
        <v>81681408.993334621</v>
      </c>
      <c r="B30">
        <v>13000000</v>
      </c>
      <c r="C30" s="3">
        <v>2.9100000000000001E-9</v>
      </c>
      <c r="D30" s="6">
        <v>6.5000000000000002E-2</v>
      </c>
      <c r="E30" s="12">
        <v>1.4999999999999999E-2</v>
      </c>
      <c r="F30" s="18">
        <v>0.23899999999999999</v>
      </c>
      <c r="G30">
        <v>86.3</v>
      </c>
      <c r="H30" s="11">
        <f t="shared" si="1"/>
        <v>15.846193344706919</v>
      </c>
      <c r="I30" s="16">
        <f t="shared" si="2"/>
        <v>6.310663881518451E-2</v>
      </c>
      <c r="J30" s="13">
        <f t="shared" si="3"/>
        <v>1.8933611848154924E-3</v>
      </c>
      <c r="K30" s="17">
        <v>8.0000000000000006E-18</v>
      </c>
      <c r="L30" s="4">
        <f t="shared" si="4"/>
        <v>8.9026954968348087E-4</v>
      </c>
      <c r="M30" s="2">
        <f t="shared" si="5"/>
        <v>0.37249771953283722</v>
      </c>
      <c r="N30" s="12">
        <f t="shared" si="6"/>
        <v>1.16127703464338E-2</v>
      </c>
      <c r="O30" s="3">
        <v>2.2499999999999999E-9</v>
      </c>
      <c r="P30">
        <f t="shared" si="7"/>
        <v>0.7741846897622533</v>
      </c>
      <c r="Q30" s="12">
        <v>1.16127703464338E-2</v>
      </c>
      <c r="R30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23F8-DBB3-4047-A320-5AAE0A463870}">
  <dimension ref="A1:Z47"/>
  <sheetViews>
    <sheetView topLeftCell="M1" workbookViewId="0">
      <selection activeCell="T4" sqref="T4"/>
    </sheetView>
  </sheetViews>
  <sheetFormatPr defaultRowHeight="15" x14ac:dyDescent="0.25"/>
  <cols>
    <col min="5" max="5" width="13.140625" customWidth="1"/>
    <col min="6" max="6" width="9.42578125" customWidth="1"/>
    <col min="7" max="7" width="9.7109375" customWidth="1"/>
    <col min="9" max="9" width="11.5703125" bestFit="1" customWidth="1"/>
    <col min="10" max="10" width="11.42578125" bestFit="1" customWidth="1"/>
    <col min="11" max="11" width="7" bestFit="1" customWidth="1"/>
    <col min="12" max="12" width="17.85546875" customWidth="1"/>
    <col min="13" max="13" width="18.85546875" customWidth="1"/>
    <col min="14" max="14" width="25.28515625" customWidth="1"/>
    <col min="15" max="15" width="16.28515625" customWidth="1"/>
    <col min="16" max="16" width="12.42578125" customWidth="1"/>
    <col min="17" max="17" width="15.7109375" bestFit="1" customWidth="1"/>
    <col min="19" max="19" width="12" bestFit="1" customWidth="1"/>
    <col min="20" max="20" width="14.28515625" customWidth="1"/>
    <col min="22" max="23" width="12" bestFit="1" customWidth="1"/>
  </cols>
  <sheetData>
    <row r="1" spans="1:26" x14ac:dyDescent="0.25">
      <c r="A1" t="s">
        <v>25</v>
      </c>
      <c r="I1" t="s">
        <v>33</v>
      </c>
      <c r="J1" s="14"/>
      <c r="P1" t="s">
        <v>31</v>
      </c>
      <c r="Q1" t="s">
        <v>28</v>
      </c>
      <c r="S1" t="s">
        <v>38</v>
      </c>
      <c r="T1" t="s">
        <v>28</v>
      </c>
      <c r="V1" t="s">
        <v>38</v>
      </c>
    </row>
    <row r="2" spans="1:26" x14ac:dyDescent="0.25">
      <c r="A2" t="s">
        <v>18</v>
      </c>
      <c r="B2" t="s">
        <v>5</v>
      </c>
      <c r="C2" t="s">
        <v>6</v>
      </c>
      <c r="D2" t="s">
        <v>7</v>
      </c>
      <c r="E2" t="s">
        <v>10</v>
      </c>
      <c r="F2" t="s">
        <v>11</v>
      </c>
      <c r="G2" t="s">
        <v>4</v>
      </c>
      <c r="H2" t="s">
        <v>40</v>
      </c>
      <c r="I2" t="s">
        <v>13</v>
      </c>
      <c r="J2" s="14" t="s">
        <v>27</v>
      </c>
      <c r="K2" t="s">
        <v>26</v>
      </c>
      <c r="L2" t="s">
        <v>31</v>
      </c>
      <c r="M2" t="s">
        <v>38</v>
      </c>
      <c r="O2" t="s">
        <v>30</v>
      </c>
      <c r="P2" t="s">
        <v>29</v>
      </c>
      <c r="Q2" t="s">
        <v>14</v>
      </c>
      <c r="R2" s="15" t="s">
        <v>22</v>
      </c>
      <c r="S2" t="s">
        <v>29</v>
      </c>
      <c r="T2" t="s">
        <v>14</v>
      </c>
      <c r="U2" t="s">
        <v>22</v>
      </c>
      <c r="V2" t="s">
        <v>29</v>
      </c>
    </row>
    <row r="3" spans="1:26" x14ac:dyDescent="0.25">
      <c r="A3">
        <f>2*PI()*B3</f>
        <v>62.831853071795862</v>
      </c>
      <c r="B3">
        <v>10</v>
      </c>
      <c r="C3" s="3">
        <v>2.1999999999999998E-9</v>
      </c>
      <c r="D3" s="6">
        <v>0</v>
      </c>
      <c r="E3" s="11">
        <v>4.9999999999999998E-8</v>
      </c>
      <c r="F3" s="18">
        <v>1.4000000000000001E-7</v>
      </c>
      <c r="G3">
        <v>90</v>
      </c>
      <c r="H3">
        <f>ATAN(IMAGINARY(IMDIV(IMPRODUCT(COMPLEX(1,A3*C3*(1/E3)),COMPLEX(0,S3*A3)),IMSUM(((A3)^2)*-C3*S3+1,COMPLEX(0,A3*(1/E3)*C3))))/IMREAL((IMDIV(IMPRODUCT(COMPLEX(1,A3*C3*(1/E3)),COMPLEX(0,S3*A3)),IMSUM(((A3)^2)*-C3*S3+1,COMPLEX(0,A3*(1/E3)*C3))))))*180/PI()</f>
        <v>89.999999999999645</v>
      </c>
      <c r="I3" s="11">
        <f>A3*C3*(1/E3)</f>
        <v>2.7646015351590179</v>
      </c>
      <c r="J3" s="16">
        <f>1/I3</f>
        <v>0.36171577975430763</v>
      </c>
      <c r="K3" s="13">
        <f>ABS(D3-J3)</f>
        <v>0.36171577975430763</v>
      </c>
      <c r="L3" s="28">
        <f>IMREAL(IMDIV(IMPRODUCT(COMPLEX(1,A3*C3*(1/E3)),COMPLEX(0,P3*A3)),IMSUM(COMPLEX((A3)^2*-C3*P3+1,0),COMPLEX(0,A3*(1/E3)*C3))))</f>
        <v>1.7356858795052599E-22</v>
      </c>
      <c r="M3" s="29">
        <f>IMREAL(IMDIV(IMPRODUCT(COMPLEX(1,A3*C3*(1/E3)),COMPLEX(0,S3*A3)),IMSUM(((A3)^2)*-C3*S3+1,COMPLEX(0,A3*(1/E3)*C3))))</f>
        <v>8.8054308033437993E-22</v>
      </c>
      <c r="N3" s="29">
        <f>ABS(E3/O3)</f>
        <v>1827180210737.7898</v>
      </c>
      <c r="O3" s="29">
        <f>IMREAL(IMDIV(IMPRODUCT(COMPLEX(1,A3*C3*(1/E3)),COMPLEX(0,V3*A3)),IMSUM((A3)^2*-C3*V3+1,COMPLEX(0,A3*(1/E3)*C3))))</f>
        <v>2.7364569573468999E-20</v>
      </c>
      <c r="P3" s="17">
        <v>1.0000000000000001E-9</v>
      </c>
      <c r="Q3" s="4">
        <f>(((1+E3*A3*C3)*P3*A3)/((A3)^2*C3*P3+A3*E3*C3+1))</f>
        <v>6.2831853071795319E-8</v>
      </c>
      <c r="R3" s="2">
        <f>ABS((Q3)/F3)</f>
        <v>0.4487989505128237</v>
      </c>
      <c r="S3" s="3">
        <v>2.2499999999999999E-9</v>
      </c>
      <c r="T3" s="4">
        <f>(((1+E3*A3*C3)*S3*A3)/((A3)^2*C3*S3+A3*E3*C3+1))</f>
        <v>1.4137166941153791E-7</v>
      </c>
      <c r="U3" s="19">
        <f>ABS((T3)/F3)</f>
        <v>1.0097976386538421</v>
      </c>
      <c r="V3" s="3">
        <v>1.2499999999999999E-8</v>
      </c>
      <c r="W3">
        <f>IMABS(IMDIV(IMPRODUCT(COMPLEX(1,A3*C3*(1/E3)),COMPLEX(0,V3*A3)),IMSUM((A3)^2*-C3*V3+1,COMPLEX(0,A3*(1/E3)*C3))))</f>
        <v>7.8539816339745797E-7</v>
      </c>
      <c r="X3">
        <f>ABS((W3)/F3)</f>
        <v>5.6099868814104132</v>
      </c>
      <c r="Z3">
        <v>1</v>
      </c>
    </row>
    <row r="4" spans="1:26" x14ac:dyDescent="0.25">
      <c r="A4">
        <f t="shared" ref="A4:A30" si="0">2*PI()*B4</f>
        <v>628.31853071795865</v>
      </c>
      <c r="B4">
        <v>100</v>
      </c>
      <c r="C4" s="3">
        <v>2.2699999999999998E-9</v>
      </c>
      <c r="D4" s="6">
        <v>0.01</v>
      </c>
      <c r="E4" s="11">
        <v>4.9999999999999998E-8</v>
      </c>
      <c r="F4" s="18">
        <v>1.4300000000000001E-6</v>
      </c>
      <c r="G4">
        <v>89.9</v>
      </c>
      <c r="H4">
        <f t="shared" ref="H4:H30" si="1">ATAN(IMAGINARY(IMDIV(IMPRODUCT(COMPLEX(1,A4*C4*(1/E4)),COMPLEX(0,S4*A4)),IMSUM(((A4)^2)*-C4*S4+1,COMPLEX(0,A4*(1/E4)*C4))))/IMREAL((IMDIV(IMPRODUCT(COMPLEX(1,A4*C4*(1/E4)),COMPLEX(0,S4*A4)),IMSUM(((A4)^2)*-C4*S4+1,COMPLEX(0,A4*(1/E4)*C4))))))*180/PI()</f>
        <v>89.99999999999595</v>
      </c>
      <c r="I4" s="11">
        <f t="shared" ref="I4:I30" si="2">A4*C4*(1/E4)</f>
        <v>28.52566129459532</v>
      </c>
      <c r="J4" s="16">
        <f t="shared" ref="J4:J30" si="3">1/I4</f>
        <v>3.5056154866056247E-2</v>
      </c>
      <c r="K4" s="13">
        <f t="shared" ref="K4:K30" si="4">ABS(D4-J4)</f>
        <v>2.5056154866056245E-2</v>
      </c>
      <c r="L4" s="28">
        <f>IMREAL(IMDIV(IMPRODUCT(COMPLEX(1,A4*C4*(1/E4)),COMPLEX(0,P4*A4)),IMSUM(COMPLEX((A4)^2*-C4*P4+1,0),COMPLEX(0,A4*(1/E4)*C4))))</f>
        <v>1.96738923795985E-20</v>
      </c>
      <c r="M4" s="29">
        <f t="shared" ref="M4:M30" si="5">IMREAL(IMDIV(IMPRODUCT(COMPLEX(1,A4*C4*(1/E4)),COMPLEX(0,S4*A4)),IMSUM(((A4)^2)*-C4*S4+1,COMPLEX(0,A4*(1/E4)*C4))))</f>
        <v>9.9759646492367797E-20</v>
      </c>
      <c r="N4" s="29">
        <f t="shared" ref="N4:N30" si="6">ABS(E4/O4)</f>
        <v>16229877212.937634</v>
      </c>
      <c r="O4" s="29">
        <f t="shared" ref="O4:O30" si="7">IMREAL(IMDIV(IMPRODUCT(COMPLEX(1,A4*C4*(1/E4)),COMPLEX(0,V4*A4)),IMSUM((A4)^2*-C4*V4+1,COMPLEX(0,A4*(1/E4)*C4))))</f>
        <v>3.08073803294966E-18</v>
      </c>
      <c r="P4" s="17">
        <v>1.0000000000000001E-9</v>
      </c>
      <c r="Q4" s="4">
        <f>(((1+E4*A4*C4)*P4*A4)/((A4)^2*C4*P4+A4*E4*C4+1))</f>
        <v>6.2831853071739568E-7</v>
      </c>
      <c r="R4" s="2">
        <f t="shared" ref="R4:R30" si="8">ABS((Q4)/F4)</f>
        <v>0.43938358791426269</v>
      </c>
      <c r="S4" s="3">
        <v>2.2499999999999999E-9</v>
      </c>
      <c r="T4" s="4">
        <f>(((1+E4*A4*C4)*S4*A4)/((A4)^2*C4*S4+A4*E4*C4+1))</f>
        <v>1.4137166941125564E-6</v>
      </c>
      <c r="U4" s="19">
        <f>ABS((T4)/F4)</f>
        <v>0.98861307280598343</v>
      </c>
      <c r="V4" s="3">
        <v>1.2499999999999999E-8</v>
      </c>
      <c r="W4">
        <f t="shared" ref="W4:W30" si="9">IMABS(IMDIV(IMPRODUCT(COMPLEX(1,A4*C4*(1/E4)),COMPLEX(0,V4*A4)),IMSUM((A4)^2*-C4*V4+1,COMPLEX(0,A4*(1/E4)*C4))))</f>
        <v>7.8539816339745803E-6</v>
      </c>
      <c r="X4">
        <f t="shared" ref="X4:X30" si="10">ABS((W4)/F4)</f>
        <v>5.4922948489332724</v>
      </c>
      <c r="Z4">
        <v>1</v>
      </c>
    </row>
    <row r="5" spans="1:26" x14ac:dyDescent="0.25">
      <c r="A5">
        <f t="shared" si="0"/>
        <v>6283.1853071795858</v>
      </c>
      <c r="B5">
        <v>1000</v>
      </c>
      <c r="C5" s="3">
        <v>2.2600000000000001E-9</v>
      </c>
      <c r="D5" s="6">
        <v>3.5000000000000001E-3</v>
      </c>
      <c r="E5" s="11">
        <v>4.9999999999999998E-8</v>
      </c>
      <c r="F5" s="18">
        <v>1.4219999999999999E-5</v>
      </c>
      <c r="G5">
        <v>89.8</v>
      </c>
      <c r="H5">
        <f t="shared" si="1"/>
        <v>89.999999999959513</v>
      </c>
      <c r="I5" s="11">
        <f t="shared" si="2"/>
        <v>283.99997588451731</v>
      </c>
      <c r="J5" s="16">
        <f t="shared" si="3"/>
        <v>3.5211270595552065E-3</v>
      </c>
      <c r="K5" s="13">
        <f t="shared" si="4"/>
        <v>2.1127059555206378E-5</v>
      </c>
      <c r="L5" s="28">
        <f>IMREAL(IMDIV(IMPRODUCT(COMPLEX(1,A5*C5*(1/E5)),COMPLEX(0,P5*A5)),IMSUM(COMPLEX((A5)^2*-C5*P5+1,0),COMPLEX(0,A5*(1/E5)*C5))))</f>
        <v>1.9738338708993701E-18</v>
      </c>
      <c r="M5" s="29">
        <f t="shared" si="5"/>
        <v>9.9928018348430504E-18</v>
      </c>
      <c r="N5" s="29">
        <f t="shared" si="6"/>
        <v>162115798.71760082</v>
      </c>
      <c r="O5" s="29">
        <f t="shared" si="7"/>
        <v>3.0842151348307502E-16</v>
      </c>
      <c r="P5" s="17">
        <v>1.0000000000000001E-9</v>
      </c>
      <c r="Q5" s="4">
        <f>(((1+E5*A5*C5)*P5*A5)/((A5)^2*C5*P5+A5*E5*C5+1))</f>
        <v>6.283185306618994E-6</v>
      </c>
      <c r="R5" s="2">
        <f t="shared" si="8"/>
        <v>0.44185550679458468</v>
      </c>
      <c r="S5" s="3">
        <v>2.2499999999999999E-9</v>
      </c>
      <c r="T5" s="4">
        <f>(((1+E5*A5*C5)*S5*A5)/((A5)^2*C5*S5+A5*E5*C5+1))</f>
        <v>1.4137166938316064E-5</v>
      </c>
      <c r="U5" s="19">
        <f>ABS((T5)/F5)</f>
        <v>0.9941748901769385</v>
      </c>
      <c r="V5" s="3">
        <v>1.2499999999999999E-8</v>
      </c>
      <c r="W5">
        <f t="shared" si="9"/>
        <v>7.8539816339745803E-5</v>
      </c>
      <c r="X5">
        <f t="shared" si="10"/>
        <v>5.523193835425162</v>
      </c>
      <c r="Z5">
        <v>1</v>
      </c>
    </row>
    <row r="6" spans="1:26" x14ac:dyDescent="0.25">
      <c r="A6">
        <f t="shared" si="0"/>
        <v>31415.926535897932</v>
      </c>
      <c r="B6">
        <v>5000</v>
      </c>
      <c r="C6" s="3">
        <v>2.2499999999999999E-9</v>
      </c>
      <c r="D6" s="6">
        <v>7.0000000000000001E-3</v>
      </c>
      <c r="E6" s="11">
        <v>4.8999999999999997E-7</v>
      </c>
      <c r="F6" s="18">
        <v>7.0729999999999995E-5</v>
      </c>
      <c r="G6">
        <v>89.6</v>
      </c>
      <c r="H6">
        <f t="shared" si="1"/>
        <v>89.999999998015596</v>
      </c>
      <c r="I6" s="11">
        <f t="shared" si="2"/>
        <v>144.25680552198028</v>
      </c>
      <c r="J6" s="16">
        <f t="shared" si="3"/>
        <v>6.9320819657803312E-3</v>
      </c>
      <c r="K6" s="13">
        <f t="shared" si="4"/>
        <v>6.791803421966891E-5</v>
      </c>
      <c r="L6" s="28">
        <f>IMREAL(IMDIV(IMPRODUCT(COMPLEX(1,A6*C6*(1/E6)),COMPLEX(0,P6*A6)),IMSUM(COMPLEX((A6)^2*-C6*P6+1,0),COMPLEX(0,A6*(1/E6)*C6))))</f>
        <v>4.8358759771951097E-16</v>
      </c>
      <c r="M6" s="29">
        <f t="shared" si="5"/>
        <v>2.4481624600553101E-15</v>
      </c>
      <c r="N6" s="29">
        <f t="shared" si="6"/>
        <v>6484867.6115789711</v>
      </c>
      <c r="O6" s="29">
        <f t="shared" si="7"/>
        <v>7.5560524801630003E-14</v>
      </c>
      <c r="P6" s="17">
        <v>1.0000000000000001E-9</v>
      </c>
      <c r="Q6" s="4">
        <f>(((1+E6*A6*C6)*P6*A6)/((A6)^2*C6*P6+A6*E6*C6+1))</f>
        <v>3.1415926466133815E-5</v>
      </c>
      <c r="R6" s="2">
        <f t="shared" si="8"/>
        <v>0.44416692303313754</v>
      </c>
      <c r="S6" s="3">
        <v>2.2499999999999999E-9</v>
      </c>
      <c r="T6" s="4">
        <f>(((1+E6*A6*C6)*S6*A6)/((A6)^2*C6*S6+A6*E6*C6+1))</f>
        <v>7.0685834352589465E-5</v>
      </c>
      <c r="U6" s="19">
        <f>ABS((T6)/F6)</f>
        <v>0.99937557405046618</v>
      </c>
      <c r="V6" s="3">
        <v>1.2499999999999999E-8</v>
      </c>
      <c r="W6">
        <f t="shared" si="9"/>
        <v>3.92699081699248E-4</v>
      </c>
      <c r="X6">
        <f t="shared" si="10"/>
        <v>5.5520865502509267</v>
      </c>
      <c r="Z6">
        <v>1</v>
      </c>
    </row>
    <row r="7" spans="1:26" x14ac:dyDescent="0.25">
      <c r="A7">
        <f t="shared" si="0"/>
        <v>62831.853071795864</v>
      </c>
      <c r="B7">
        <v>10000</v>
      </c>
      <c r="C7" s="3">
        <v>2.2400000000000001E-9</v>
      </c>
      <c r="D7" s="6">
        <v>7.0000000000000001E-3</v>
      </c>
      <c r="E7" s="11">
        <v>1.1000000000000001E-6</v>
      </c>
      <c r="F7" s="18">
        <v>1.4100000000000001E-4</v>
      </c>
      <c r="G7">
        <v>89.56</v>
      </c>
      <c r="H7">
        <f t="shared" si="1"/>
        <v>89.999999991090547</v>
      </c>
      <c r="I7" s="11">
        <f t="shared" si="2"/>
        <v>127.94850080074795</v>
      </c>
      <c r="J7" s="16">
        <f t="shared" si="3"/>
        <v>7.8156445268341458E-3</v>
      </c>
      <c r="K7" s="13">
        <f t="shared" si="4"/>
        <v>8.1564452683414567E-4</v>
      </c>
      <c r="L7" s="28">
        <f>IMREAL(IMDIV(IMPRODUCT(COMPLEX(1,A7*C7*(1/E7)),COMPLEX(0,P7*A7)),IMSUM(COMPLEX((A7)^2*-C7*P7+1,0),COMPLEX(0,A7*(1/E7)*C7))))</f>
        <v>4.3423607403329802E-15</v>
      </c>
      <c r="M7" s="29">
        <f t="shared" si="5"/>
        <v>2.19832036244392E-14</v>
      </c>
      <c r="N7" s="29">
        <f t="shared" si="6"/>
        <v>1621237.9134519515</v>
      </c>
      <c r="O7" s="29">
        <f t="shared" si="7"/>
        <v>6.78493878580641E-13</v>
      </c>
      <c r="P7" s="17">
        <v>1.0000000000000001E-9</v>
      </c>
      <c r="Q7" s="4">
        <f>(((1+E7*A7*C7)*P7*A7)/((A7)^2*C7*P7+A7*E7*C7+1))</f>
        <v>6.2831852516163398E-5</v>
      </c>
      <c r="R7" s="2">
        <f t="shared" si="8"/>
        <v>0.44561597529193897</v>
      </c>
      <c r="S7" s="3">
        <v>2.2499999999999999E-9</v>
      </c>
      <c r="T7" s="4">
        <f>(((1+E7*A7*C7)*S7*A7)/((A7)^2*C7*S7+A7*E7*C7+1))</f>
        <v>1.4137166659865133E-4</v>
      </c>
      <c r="U7" s="19">
        <f>ABS((T7)/F7)</f>
        <v>1.0026359333237682</v>
      </c>
      <c r="V7" s="3">
        <v>1.2499999999999999E-8</v>
      </c>
      <c r="W7">
        <f t="shared" si="9"/>
        <v>7.8539816340274802E-4</v>
      </c>
      <c r="X7">
        <f t="shared" si="10"/>
        <v>5.5701997404450205</v>
      </c>
      <c r="Z7">
        <v>1</v>
      </c>
    </row>
    <row r="8" spans="1:26" x14ac:dyDescent="0.25">
      <c r="A8">
        <f t="shared" si="0"/>
        <v>125663.70614359173</v>
      </c>
      <c r="B8">
        <v>20000</v>
      </c>
      <c r="C8" s="3">
        <v>2.23E-9</v>
      </c>
      <c r="D8" s="6">
        <v>0.01</v>
      </c>
      <c r="E8" s="11">
        <v>2.7999999999999999E-6</v>
      </c>
      <c r="F8" s="18">
        <v>2.8079999999999999E-4</v>
      </c>
      <c r="G8">
        <v>89.42</v>
      </c>
      <c r="H8">
        <f t="shared" si="1"/>
        <v>89.999999954644522</v>
      </c>
      <c r="I8" s="11">
        <f t="shared" si="2"/>
        <v>100.08216596436057</v>
      </c>
      <c r="J8" s="16">
        <f t="shared" si="3"/>
        <v>9.9917901492669707E-3</v>
      </c>
      <c r="K8" s="13">
        <f t="shared" si="4"/>
        <v>8.2098507330295029E-6</v>
      </c>
      <c r="L8" s="28">
        <f>IMREAL(IMDIV(IMPRODUCT(COMPLEX(1,A8*C8*(1/E8)),COMPLEX(0,P8*A8)),IMSUM(COMPLEX((A8)^2*-C8*P8+1,0),COMPLEX(0,A8*(1/E8)*C8))))</f>
        <v>4.4211409782300701E-14</v>
      </c>
      <c r="M8" s="29">
        <f t="shared" si="5"/>
        <v>2.23820286938554E-13</v>
      </c>
      <c r="N8" s="29">
        <f t="shared" si="6"/>
        <v>405325.19789836335</v>
      </c>
      <c r="O8" s="29">
        <f t="shared" si="7"/>
        <v>6.9080333878036104E-12</v>
      </c>
      <c r="P8" s="17">
        <v>1.0000000000000001E-9</v>
      </c>
      <c r="Q8" s="4">
        <f>(((1+E8*A8*C8)*P8*A8)/((A8)^2*C8*P8+A8*E8*C8+1))</f>
        <v>1.2566370171837609E-4</v>
      </c>
      <c r="R8" s="2">
        <f t="shared" si="8"/>
        <v>0.44752030526487213</v>
      </c>
      <c r="S8" s="3">
        <v>2.2499999999999999E-9</v>
      </c>
      <c r="T8" s="4">
        <f>(((1+E8*A8*C8)*S8*A8)/((A8)^2*C8*S8+A8*E8*C8+1))</f>
        <v>2.8274331642042807E-4</v>
      </c>
      <c r="U8" s="19">
        <f>ABS((T8)/F8)</f>
        <v>1.006920642522892</v>
      </c>
      <c r="V8" s="3">
        <v>1.2499999999999999E-8</v>
      </c>
      <c r="W8">
        <f t="shared" si="9"/>
        <v>1.57079632686393E-3</v>
      </c>
      <c r="X8">
        <f t="shared" si="10"/>
        <v>5.5940040130481838</v>
      </c>
      <c r="Z8">
        <v>1</v>
      </c>
    </row>
    <row r="9" spans="1:26" x14ac:dyDescent="0.25">
      <c r="A9">
        <f t="shared" si="0"/>
        <v>188495.55921538759</v>
      </c>
      <c r="B9">
        <v>30000</v>
      </c>
      <c r="C9" s="3">
        <v>2.23E-9</v>
      </c>
      <c r="D9" s="6">
        <v>1.1299999999999999E-2</v>
      </c>
      <c r="E9" s="11">
        <v>4.6999999999999999E-6</v>
      </c>
      <c r="F9" s="18">
        <v>4.2000000000000002E-4</v>
      </c>
      <c r="G9">
        <v>89.35</v>
      </c>
      <c r="H9">
        <f t="shared" si="1"/>
        <v>89.999999885804286</v>
      </c>
      <c r="I9" s="11">
        <f t="shared" si="2"/>
        <v>89.435127031981779</v>
      </c>
      <c r="J9" s="16">
        <f t="shared" si="3"/>
        <v>1.1181288976560658E-2</v>
      </c>
      <c r="K9" s="13">
        <f t="shared" si="4"/>
        <v>1.1871102343934126E-4</v>
      </c>
      <c r="L9" s="28">
        <f>IMREAL(IMDIV(IMPRODUCT(COMPLEX(1,A9*C9*(1/E9)),COMPLEX(0,P9*A9)),IMSUM(COMPLEX((A9)^2*-C9*P9+1,0),COMPLEX(0,A9*(1/E9)*C9))))</f>
        <v>1.6697282784510701E-13</v>
      </c>
      <c r="M9" s="29">
        <f t="shared" si="5"/>
        <v>8.4529996100580598E-13</v>
      </c>
      <c r="N9" s="29">
        <f t="shared" si="6"/>
        <v>180149.06863033801</v>
      </c>
      <c r="O9" s="29">
        <f t="shared" si="7"/>
        <v>2.60895048513645E-11</v>
      </c>
      <c r="P9" s="17">
        <v>1.0000000000000001E-9</v>
      </c>
      <c r="Q9" s="4">
        <f>(((1+E9*A9*C9)*P9*A9)/((A9)^2*C9*P9+A9*E9*C9+1))</f>
        <v>1.8849554428028545E-4</v>
      </c>
      <c r="R9" s="2">
        <f t="shared" si="8"/>
        <v>0.44879891495306057</v>
      </c>
      <c r="S9" s="3">
        <v>2.2499999999999999E-9</v>
      </c>
      <c r="T9" s="4">
        <f>(((1+E9*A9*C9)*S9*A9)/((A9)^2*C9*S9+A9*E9*C9+1))</f>
        <v>4.2411493262567489E-4</v>
      </c>
      <c r="U9" s="19">
        <f>ABS((T9)/F9)</f>
        <v>1.0097974586325593</v>
      </c>
      <c r="V9" s="3">
        <v>1.2499999999999999E-8</v>
      </c>
      <c r="W9">
        <f t="shared" si="9"/>
        <v>2.3561944904840599E-3</v>
      </c>
      <c r="X9">
        <f t="shared" si="10"/>
        <v>5.6099868821049039</v>
      </c>
      <c r="Z9">
        <v>1</v>
      </c>
    </row>
    <row r="10" spans="1:26" x14ac:dyDescent="0.25">
      <c r="A10">
        <f t="shared" si="0"/>
        <v>314159.26535897929</v>
      </c>
      <c r="B10">
        <v>50000</v>
      </c>
      <c r="C10" s="3">
        <v>2.2200000000000002E-9</v>
      </c>
      <c r="D10" s="6">
        <v>1.26E-2</v>
      </c>
      <c r="E10" s="11">
        <v>8.8000000000000004E-6</v>
      </c>
      <c r="F10" s="18">
        <v>6.9709999999999998E-4</v>
      </c>
      <c r="G10">
        <v>89.28</v>
      </c>
      <c r="H10">
        <f t="shared" si="1"/>
        <v>89.999999643656736</v>
      </c>
      <c r="I10" s="11">
        <f t="shared" si="2"/>
        <v>79.253814670106138</v>
      </c>
      <c r="J10" s="16">
        <f t="shared" si="3"/>
        <v>1.2617689182060172E-2</v>
      </c>
      <c r="K10" s="13">
        <f t="shared" si="4"/>
        <v>1.7689182060172046E-5</v>
      </c>
      <c r="L10" s="28">
        <f>IMREAL(IMDIV(IMPRODUCT(COMPLEX(1,A10*C10*(1/E10)),COMPLEX(0,P10*A10)),IMSUM(COMPLEX((A10)^2*-C10*P10+1,0),COMPLEX(0,A10*(1/E10)*C10))))</f>
        <v>8.6838693670082402E-13</v>
      </c>
      <c r="M10" s="29">
        <f t="shared" si="5"/>
        <v>4.3962088645674201E-12</v>
      </c>
      <c r="N10" s="29">
        <f t="shared" si="6"/>
        <v>64855.881271097343</v>
      </c>
      <c r="O10" s="29">
        <f t="shared" si="7"/>
        <v>1.35685458705218E-10</v>
      </c>
      <c r="P10" s="17">
        <v>1.0000000000000001E-9</v>
      </c>
      <c r="Q10" s="4">
        <f>(((1+E10*A10*C10)*P10*A10)/((A10)^2*C10*P10+A10*E10*C10+1))</f>
        <v>3.141591965250606E-4</v>
      </c>
      <c r="R10" s="2">
        <f t="shared" si="8"/>
        <v>0.45066589660746037</v>
      </c>
      <c r="S10" s="3">
        <v>2.2499999999999999E-9</v>
      </c>
      <c r="T10" s="4">
        <f>(((1+E10*A10*C10)*S10*A10)/((A10)^2*C10*S10+A10*E10*C10+1))</f>
        <v>7.0685799858608521E-4</v>
      </c>
      <c r="U10" s="19">
        <f>ABS((T10)/F10)</f>
        <v>1.0139979896515352</v>
      </c>
      <c r="V10" s="3">
        <v>1.2499999999999999E-8</v>
      </c>
      <c r="W10">
        <f t="shared" si="9"/>
        <v>3.9269908186992716E-3</v>
      </c>
      <c r="X10">
        <f t="shared" si="10"/>
        <v>5.6333249443397957</v>
      </c>
      <c r="Z10">
        <v>1</v>
      </c>
    </row>
    <row r="11" spans="1:26" x14ac:dyDescent="0.25">
      <c r="A11">
        <f t="shared" si="0"/>
        <v>471238.89803846896</v>
      </c>
      <c r="B11">
        <v>75000</v>
      </c>
      <c r="C11" s="3">
        <v>2.21E-9</v>
      </c>
      <c r="D11" s="6">
        <v>1.3599999999999999E-2</v>
      </c>
      <c r="E11" s="11">
        <v>1.42E-5</v>
      </c>
      <c r="F11" s="18">
        <v>1.0399999999999999E-3</v>
      </c>
      <c r="G11">
        <v>89.22</v>
      </c>
      <c r="H11">
        <f t="shared" si="1"/>
        <v>89.999999137510343</v>
      </c>
      <c r="I11" s="11">
        <f t="shared" si="2"/>
        <v>73.340701736972989</v>
      </c>
      <c r="J11" s="16">
        <f t="shared" si="3"/>
        <v>1.3634993616319238E-2</v>
      </c>
      <c r="K11" s="13">
        <f t="shared" si="4"/>
        <v>3.4993616319239224E-5</v>
      </c>
      <c r="L11" s="28">
        <f>IMREAL(IMDIV(IMPRODUCT(COMPLEX(1,A11*C11*(1/E11)),COMPLEX(0,P11*A11)),IMSUM(COMPLEX((A11)^2*-C11*P11+1,0),COMPLEX(0,A11*(1/E11)*C11))))</f>
        <v>3.1527524678483799E-12</v>
      </c>
      <c r="M11" s="29">
        <f t="shared" si="5"/>
        <v>1.5960809376002199E-11</v>
      </c>
      <c r="N11" s="29">
        <f t="shared" si="6"/>
        <v>28825.605787087483</v>
      </c>
      <c r="O11" s="29">
        <f t="shared" si="7"/>
        <v>4.9261757428046604E-10</v>
      </c>
      <c r="P11" s="17">
        <v>1.0000000000000001E-9</v>
      </c>
      <c r="Q11" s="4">
        <f>(((1+E11*A11*C11)*P11*A11)/((A11)^2*C11*P11+A11*E11*C11+1))</f>
        <v>4.7123866677051973E-4</v>
      </c>
      <c r="R11" s="2">
        <f t="shared" si="8"/>
        <v>0.45311410266396129</v>
      </c>
      <c r="S11" s="3">
        <v>2.2499999999999999E-9</v>
      </c>
      <c r="T11" s="4">
        <f>(((1+E11*A11*C11)*S11*A11)/((A11)^2*C11*S11+A11*E11*C11+1))</f>
        <v>1.0602863497932802E-3</v>
      </c>
      <c r="U11" s="19">
        <f>ABS((T11)/F11)</f>
        <v>1.0195061055704617</v>
      </c>
      <c r="V11" s="3">
        <v>1.2499999999999999E-8</v>
      </c>
      <c r="W11">
        <f t="shared" si="9"/>
        <v>5.8904862321976807E-3</v>
      </c>
      <c r="X11">
        <f t="shared" si="10"/>
        <v>5.6639290694208473</v>
      </c>
      <c r="Z11">
        <v>1</v>
      </c>
    </row>
    <row r="12" spans="1:26" x14ac:dyDescent="0.25">
      <c r="A12">
        <f t="shared" si="0"/>
        <v>628318.53071795858</v>
      </c>
      <c r="B12">
        <v>100000</v>
      </c>
      <c r="C12" s="3">
        <v>2.21E-9</v>
      </c>
      <c r="D12" s="6">
        <v>1.38E-2</v>
      </c>
      <c r="E12" s="11">
        <v>1.9000000000000001E-5</v>
      </c>
      <c r="F12" s="18">
        <v>1.3799999999999999E-3</v>
      </c>
      <c r="G12">
        <v>89.21</v>
      </c>
      <c r="H12">
        <f t="shared" si="1"/>
        <v>89.999998461288087</v>
      </c>
      <c r="I12" s="11">
        <f t="shared" si="2"/>
        <v>73.083365941404651</v>
      </c>
      <c r="J12" s="16">
        <f t="shared" si="3"/>
        <v>1.3683004157221774E-2</v>
      </c>
      <c r="K12" s="13">
        <f t="shared" si="4"/>
        <v>1.1699584277822563E-4</v>
      </c>
      <c r="L12" s="28">
        <f>IMREAL(IMDIV(IMPRODUCT(COMPLEX(1,A12*C12*(1/E12)),COMPLEX(0,P12*A12)),IMSUM(COMPLEX((A12)^2*-C12*P12+1,0),COMPLEX(0,A12*(1/E12)*C12))))</f>
        <v>7.4994952627379604E-12</v>
      </c>
      <c r="M12" s="29">
        <f t="shared" si="5"/>
        <v>3.7966194822881599E-11</v>
      </c>
      <c r="N12" s="29">
        <f t="shared" si="6"/>
        <v>16214.424486594155</v>
      </c>
      <c r="O12" s="29">
        <f t="shared" si="7"/>
        <v>1.1717961384142199E-9</v>
      </c>
      <c r="P12" s="17">
        <v>1.0000000000000001E-9</v>
      </c>
      <c r="Q12" s="4">
        <f>(((1+E12*A12*C12)*P12*A12)/((A12)^2*C12*P12+A12*E12*C12+1))</f>
        <v>6.283179825274796E-4</v>
      </c>
      <c r="R12" s="2">
        <f t="shared" si="8"/>
        <v>0.45530288588947798</v>
      </c>
      <c r="S12" s="3">
        <v>2.2499999999999999E-9</v>
      </c>
      <c r="T12" s="4">
        <f>(((1+E12*A12*C12)*S12*A12)/((A12)^2*C12*S12+A12*E12*C12+1))</f>
        <v>1.4137139189041334E-3</v>
      </c>
      <c r="U12" s="19">
        <f>ABS((T12)/F12)</f>
        <v>1.024430376017488</v>
      </c>
      <c r="V12" s="3">
        <v>1.2499999999999999E-8</v>
      </c>
      <c r="W12">
        <f t="shared" si="9"/>
        <v>7.8539816500080763E-3</v>
      </c>
      <c r="X12">
        <f t="shared" si="10"/>
        <v>5.6912910507304906</v>
      </c>
      <c r="Z12">
        <v>1</v>
      </c>
    </row>
    <row r="13" spans="1:26" x14ac:dyDescent="0.25">
      <c r="A13">
        <f t="shared" si="0"/>
        <v>1256637.0614359172</v>
      </c>
      <c r="B13">
        <v>200000</v>
      </c>
      <c r="C13" s="3">
        <v>2.1900000000000001E-9</v>
      </c>
      <c r="D13" s="6">
        <v>1.52E-2</v>
      </c>
      <c r="E13" s="11">
        <v>4.1999999999999998E-5</v>
      </c>
      <c r="F13" s="18">
        <v>2.7529999999999998E-3</v>
      </c>
      <c r="G13">
        <v>89.3</v>
      </c>
      <c r="H13">
        <f t="shared" si="1"/>
        <v>89.999993197584345</v>
      </c>
      <c r="I13" s="11">
        <f t="shared" si="2"/>
        <v>65.524646774872821</v>
      </c>
      <c r="J13" s="16">
        <f t="shared" si="3"/>
        <v>1.5261432899222842E-2</v>
      </c>
      <c r="K13" s="13">
        <f t="shared" si="4"/>
        <v>6.1432899222842174E-5</v>
      </c>
      <c r="L13" s="28">
        <f>IMREAL(IMDIV(IMPRODUCT(COMPLEX(1,A13*C13*(1/E13)),COMPLEX(0,P13*A13)),IMSUM(COMPLEX((A13)^2*-C13*P13+1,0),COMPLEX(0,A13*(1/E13)*C13))))</f>
        <v>6.6308297721341697E-11</v>
      </c>
      <c r="M13" s="29">
        <f t="shared" si="5"/>
        <v>3.3568575785143299E-10</v>
      </c>
      <c r="N13" s="29">
        <f t="shared" si="6"/>
        <v>4053.7912176834593</v>
      </c>
      <c r="O13" s="29">
        <f t="shared" si="7"/>
        <v>1.0360671713133E-8</v>
      </c>
      <c r="P13" s="17">
        <v>1.0000000000000001E-9</v>
      </c>
      <c r="Q13" s="4">
        <f>(((1+E13*A13*C13)*P13*A13)/((A13)^2*C13*P13+A13*E13*C13+1))</f>
        <v>1.2566327156117094E-3</v>
      </c>
      <c r="R13" s="2">
        <f t="shared" si="8"/>
        <v>0.45645939542742808</v>
      </c>
      <c r="S13" s="3">
        <v>2.2499999999999999E-9</v>
      </c>
      <c r="T13" s="4">
        <f>(((1+E13*A13*C13)*S13*A13)/((A13)^2*C13*S13+A13*E13*C13+1))</f>
        <v>2.8274113875908671E-3</v>
      </c>
      <c r="U13" s="19">
        <f>ABS((T13)/F13)</f>
        <v>1.0270291999966827</v>
      </c>
      <c r="V13" s="3">
        <v>1.2499999999999999E-8</v>
      </c>
      <c r="W13">
        <f t="shared" si="9"/>
        <v>1.5707963426064217E-2</v>
      </c>
      <c r="X13">
        <f t="shared" si="10"/>
        <v>5.7057622324969914</v>
      </c>
      <c r="Z13">
        <v>1</v>
      </c>
    </row>
    <row r="14" spans="1:26" x14ac:dyDescent="0.25">
      <c r="A14">
        <f t="shared" si="0"/>
        <v>2513274.1228718343</v>
      </c>
      <c r="B14">
        <v>400000</v>
      </c>
      <c r="C14" s="3">
        <v>2.1759999999999999E-9</v>
      </c>
      <c r="D14" s="6">
        <v>1.61E-2</v>
      </c>
      <c r="E14" s="11">
        <v>8.7999999999999998E-5</v>
      </c>
      <c r="F14" s="18">
        <v>5.47E-3</v>
      </c>
      <c r="G14">
        <v>89.08</v>
      </c>
      <c r="H14">
        <f t="shared" si="1"/>
        <v>89.999971495380237</v>
      </c>
      <c r="I14" s="11">
        <f t="shared" si="2"/>
        <v>62.146414674648994</v>
      </c>
      <c r="J14" s="16">
        <f t="shared" si="3"/>
        <v>1.6091032849364421E-2</v>
      </c>
      <c r="K14" s="13">
        <f t="shared" si="4"/>
        <v>8.9671506355790132E-6</v>
      </c>
      <c r="L14" s="28">
        <f>IMREAL(IMDIV(IMPRODUCT(COMPLEX(1,A14*C14*(1/E14)),COMPLEX(0,P14*A14)),IMSUM(COMPLEX((A14)^2*-C14*P14+1,0),COMPLEX(0,A14*(1/E14)*C14))))</f>
        <v>5.5571223792902004E-10</v>
      </c>
      <c r="M14" s="29">
        <f t="shared" si="5"/>
        <v>2.8132932303174198E-9</v>
      </c>
      <c r="N14" s="29">
        <f t="shared" si="6"/>
        <v>1013.4740884485026</v>
      </c>
      <c r="O14" s="29">
        <f t="shared" si="7"/>
        <v>8.6830044303072999E-8</v>
      </c>
      <c r="P14" s="17">
        <v>1.0000000000000001E-9</v>
      </c>
      <c r="Q14" s="4">
        <f>(((1+E14*A14*C14)*P14*A14)/((A14)^2*C14*P14+A14*E14*C14+1))</f>
        <v>2.5132395788983351E-3</v>
      </c>
      <c r="R14" s="2">
        <f t="shared" si="8"/>
        <v>0.45945878956093877</v>
      </c>
      <c r="S14" s="3">
        <v>2.2499999999999999E-9</v>
      </c>
      <c r="T14" s="4">
        <f>(((1+E14*A14*C14)*S14*A14)/((A14)^2*C14*S14+A14*E14*C14+1))</f>
        <v>5.6546919006002843E-3</v>
      </c>
      <c r="U14" s="19">
        <f>ABS((T14)/F14)</f>
        <v>1.0337645156490465</v>
      </c>
      <c r="V14" s="3">
        <v>1.2499999999999999E-8</v>
      </c>
      <c r="W14">
        <f t="shared" si="9"/>
        <v>3.1415927932962898E-2</v>
      </c>
      <c r="X14">
        <f t="shared" si="10"/>
        <v>5.7433140645270377</v>
      </c>
      <c r="Z14">
        <v>1</v>
      </c>
    </row>
    <row r="15" spans="1:26" x14ac:dyDescent="0.25">
      <c r="A15">
        <f t="shared" si="0"/>
        <v>2827433.3882308137</v>
      </c>
      <c r="B15">
        <v>450000</v>
      </c>
      <c r="C15" s="3">
        <v>2.1740000000000001E-9</v>
      </c>
      <c r="D15" s="6">
        <v>1.6199999999999999E-2</v>
      </c>
      <c r="E15" s="11">
        <v>1E-4</v>
      </c>
      <c r="F15" s="18">
        <v>6.1460000000000004E-3</v>
      </c>
      <c r="G15">
        <v>89.07</v>
      </c>
      <c r="H15">
        <f t="shared" si="1"/>
        <v>89.999963559644115</v>
      </c>
      <c r="I15" s="11">
        <f t="shared" si="2"/>
        <v>61.468401860137895</v>
      </c>
      <c r="J15" s="16">
        <f t="shared" si="3"/>
        <v>1.6268521219656069E-2</v>
      </c>
      <c r="K15" s="13">
        <f t="shared" si="4"/>
        <v>6.8521219656069582E-5</v>
      </c>
      <c r="L15" s="28">
        <f>IMREAL(IMDIV(IMPRODUCT(COMPLEX(1,A15*C15*(1/E15)),COMPLEX(0,P15*A15)),IMSUM(COMPLEX((A15)^2*-C15*P15+1,0),COMPLEX(0,A15*(1/E15)*C15))))</f>
        <v>7.9922643667357496E-10</v>
      </c>
      <c r="M15" s="29">
        <f t="shared" si="5"/>
        <v>4.0460838824799603E-9</v>
      </c>
      <c r="N15" s="29">
        <f t="shared" si="6"/>
        <v>800.77422728864087</v>
      </c>
      <c r="O15" s="29">
        <f t="shared" si="7"/>
        <v>1.24879143948716E-7</v>
      </c>
      <c r="P15" s="17">
        <v>1.0000000000000001E-9</v>
      </c>
      <c r="Q15" s="4">
        <f>(((1+E15*A15*C15)*P15*A15)/((A15)^2*C15*P15+A15*E15*C15+1))</f>
        <v>2.8273842489414777E-3</v>
      </c>
      <c r="R15" s="2">
        <f t="shared" si="8"/>
        <v>0.46003648697388178</v>
      </c>
      <c r="S15" s="3">
        <v>2.2499999999999999E-9</v>
      </c>
      <c r="T15" s="4">
        <f>(((1+E15*A15*C15)*S15*A15)/((A15)^2*C15*S15+A15*E15*C15+1))</f>
        <v>6.361476361271259E-3</v>
      </c>
      <c r="U15" s="19">
        <f>ABS((T15)/F15)</f>
        <v>1.0350596097089584</v>
      </c>
      <c r="V15" s="3">
        <v>1.2499999999999999E-8</v>
      </c>
      <c r="W15">
        <f t="shared" si="9"/>
        <v>3.5342919384263524E-2</v>
      </c>
      <c r="X15">
        <f t="shared" si="10"/>
        <v>5.7505563593009308</v>
      </c>
      <c r="Z15">
        <v>1</v>
      </c>
    </row>
    <row r="16" spans="1:26" x14ac:dyDescent="0.25">
      <c r="A16">
        <f t="shared" si="0"/>
        <v>3141592.653589793</v>
      </c>
      <c r="B16">
        <v>500000</v>
      </c>
      <c r="C16" s="3">
        <v>2.1700000000000002E-9</v>
      </c>
      <c r="D16" s="6">
        <v>1.6299999999999999E-2</v>
      </c>
      <c r="E16" s="11">
        <v>1.11E-4</v>
      </c>
      <c r="F16" s="18">
        <v>6.8209999999999998E-3</v>
      </c>
      <c r="G16">
        <v>89.06</v>
      </c>
      <c r="H16">
        <f t="shared" si="1"/>
        <v>89.999955056914317</v>
      </c>
      <c r="I16" s="11">
        <f t="shared" si="2"/>
        <v>61.416721245854511</v>
      </c>
      <c r="J16" s="16">
        <f t="shared" si="3"/>
        <v>1.628221076792662E-2</v>
      </c>
      <c r="K16" s="13">
        <f t="shared" si="4"/>
        <v>1.7789232073378569E-5</v>
      </c>
      <c r="L16" s="28">
        <f>IMREAL(IMDIV(IMPRODUCT(COMPLEX(1,A16*C16*(1/E16)),COMPLEX(0,P16*A16)),IMSUM(COMPLEX((A16)^2*-C16*P16+1,0),COMPLEX(0,A16*(1/E16)*C16))))</f>
        <v>1.0952357426898101E-9</v>
      </c>
      <c r="M16" s="29">
        <f t="shared" si="5"/>
        <v>5.54463102554847E-9</v>
      </c>
      <c r="N16" s="29">
        <f t="shared" si="6"/>
        <v>648.62739558727742</v>
      </c>
      <c r="O16" s="29">
        <f t="shared" si="7"/>
        <v>1.71130607117664E-7</v>
      </c>
      <c r="P16" s="17">
        <v>1.0000000000000001E-9</v>
      </c>
      <c r="Q16" s="4">
        <f>(((1+E16*A16*C16)*P16*A16)/((A16)^2*C16*P16+A16*E16*C16+1))</f>
        <v>3.1415253714612949E-3</v>
      </c>
      <c r="R16" s="2">
        <f t="shared" si="8"/>
        <v>0.46056668691706421</v>
      </c>
      <c r="S16" s="3">
        <v>2.2499999999999999E-9</v>
      </c>
      <c r="T16" s="4">
        <f>(((1+E16*A16*C16)*S16*A16)/((A16)^2*C16*S16+A16*E16*C16+1))</f>
        <v>7.0682428639197914E-3</v>
      </c>
      <c r="U16" s="19">
        <f>ABS((T16)/F16)</f>
        <v>1.0362473044890472</v>
      </c>
      <c r="V16" s="3">
        <v>1.2499999999999999E-8</v>
      </c>
      <c r="W16">
        <f t="shared" si="9"/>
        <v>3.9269910955883967E-2</v>
      </c>
      <c r="X16">
        <f t="shared" si="10"/>
        <v>5.7572072945145827</v>
      </c>
      <c r="Z16">
        <v>1</v>
      </c>
    </row>
    <row r="17" spans="1:26" x14ac:dyDescent="0.25">
      <c r="A17">
        <f t="shared" si="0"/>
        <v>3455751.9189487724</v>
      </c>
      <c r="B17">
        <v>550000</v>
      </c>
      <c r="C17" s="3">
        <v>2.117E-9</v>
      </c>
      <c r="D17" s="6">
        <v>1.6500000000000001E-2</v>
      </c>
      <c r="E17" s="11">
        <v>1.2400000000000001E-4</v>
      </c>
      <c r="F17" s="18">
        <v>7.4000000000000003E-3</v>
      </c>
      <c r="G17">
        <v>89.06</v>
      </c>
      <c r="H17">
        <f t="shared" si="1"/>
        <v>89.999944773864883</v>
      </c>
      <c r="I17" s="11">
        <f t="shared" si="2"/>
        <v>58.998603325923803</v>
      </c>
      <c r="J17" s="16">
        <f t="shared" si="3"/>
        <v>1.694955377970114E-2</v>
      </c>
      <c r="K17" s="13">
        <f t="shared" si="4"/>
        <v>4.4955377970113883E-4</v>
      </c>
      <c r="L17" s="28">
        <f>IMREAL(IMDIV(IMPRODUCT(COMPLEX(1,A17*C17*(1/E17)),COMPLEX(0,P17*A17)),IMSUM(COMPLEX((A17)^2*-C17*P17+1,0),COMPLEX(0,A17*(1/E17)*C17))))</f>
        <v>1.4804101628484799E-9</v>
      </c>
      <c r="M17" s="29">
        <f t="shared" si="5"/>
        <v>7.4945765847146595E-9</v>
      </c>
      <c r="N17" s="29">
        <f t="shared" si="6"/>
        <v>536.06756255167022</v>
      </c>
      <c r="O17" s="29">
        <f t="shared" si="7"/>
        <v>2.3131412654360699E-7</v>
      </c>
      <c r="P17" s="17">
        <v>1.0000000000000001E-9</v>
      </c>
      <c r="Q17" s="4">
        <f>(((1+E17*A17*C17)*P17*A17)/((A17)^2*C17*P17+A17*E17*C17+1))</f>
        <v>3.4556645540137882E-3</v>
      </c>
      <c r="R17" s="2">
        <f t="shared" si="8"/>
        <v>0.46698169648834975</v>
      </c>
      <c r="S17" s="3">
        <v>2.2499999999999999E-9</v>
      </c>
      <c r="T17" s="4">
        <f>(((1+E17*A17*C17)*S17*A17)/((A17)^2*C17*S17+A17*E17*C17+1))</f>
        <v>7.7749995466277035E-3</v>
      </c>
      <c r="U17" s="19">
        <f>ABS((T17)/F17)</f>
        <v>1.0506756144091491</v>
      </c>
      <c r="V17" s="3">
        <v>1.2499999999999999E-8</v>
      </c>
      <c r="W17">
        <f t="shared" si="9"/>
        <v>4.3196902906911333E-2</v>
      </c>
      <c r="X17">
        <f t="shared" si="10"/>
        <v>5.8374193117447746</v>
      </c>
      <c r="Z17">
        <v>1</v>
      </c>
    </row>
    <row r="18" spans="1:26" x14ac:dyDescent="0.25">
      <c r="A18">
        <f t="shared" si="0"/>
        <v>4084070.4496667311</v>
      </c>
      <c r="B18">
        <v>650000</v>
      </c>
      <c r="C18" s="3">
        <v>2.1660000000000002E-9</v>
      </c>
      <c r="D18" s="6">
        <v>1.6799999999999999E-2</v>
      </c>
      <c r="E18" s="11">
        <v>1.4899999999999999E-4</v>
      </c>
      <c r="F18" s="18">
        <v>8.8400000000000006E-3</v>
      </c>
      <c r="G18">
        <v>89.04</v>
      </c>
      <c r="H18">
        <f t="shared" si="1"/>
        <v>89.999921573748225</v>
      </c>
      <c r="I18" s="11">
        <f t="shared" si="2"/>
        <v>59.369775798511007</v>
      </c>
      <c r="J18" s="16">
        <f t="shared" si="3"/>
        <v>1.6843587272315084E-2</v>
      </c>
      <c r="K18" s="13">
        <f t="shared" si="4"/>
        <v>4.3587272315084857E-5</v>
      </c>
      <c r="L18" s="28">
        <f>IMREAL(IMDIV(IMPRODUCT(COMPLEX(1,A18*C18*(1/E18)),COMPLEX(0,P18*A18)),IMSUM(COMPLEX((A18)^2*-C18*P18+1,0),COMPLEX(0,A18*(1/E18)*C18))))</f>
        <v>2.48456024934309E-9</v>
      </c>
      <c r="M18" s="29">
        <f t="shared" si="5"/>
        <v>1.2578086585081299E-8</v>
      </c>
      <c r="N18" s="29">
        <f t="shared" si="6"/>
        <v>383.81028414323777</v>
      </c>
      <c r="O18" s="29">
        <f t="shared" si="7"/>
        <v>3.8821263044737302E-7</v>
      </c>
      <c r="P18" s="17">
        <v>1.0000000000000001E-9</v>
      </c>
      <c r="Q18" s="4">
        <f>(((1+E18*A18*C18)*P18*A18)/((A18)^2*C18*P18+A18*E18*C18+1))</f>
        <v>4.0839229055608392E-3</v>
      </c>
      <c r="R18" s="2">
        <f t="shared" si="8"/>
        <v>0.46198222913584153</v>
      </c>
      <c r="S18" s="3">
        <v>2.2499999999999999E-9</v>
      </c>
      <c r="T18" s="4">
        <f>(((1+E18*A18*C18)*S18*A18)/((A18)^2*C18*S18+A18*E18*C18+1))</f>
        <v>9.1884116034432542E-3</v>
      </c>
      <c r="U18" s="19">
        <f>ABS((T18)/F18)</f>
        <v>1.0394130773125851</v>
      </c>
      <c r="V18" s="3">
        <v>1.2499999999999999E-8</v>
      </c>
      <c r="W18">
        <f t="shared" si="9"/>
        <v>5.1050887158250478E-2</v>
      </c>
      <c r="X18">
        <f t="shared" si="10"/>
        <v>5.7749872350962077</v>
      </c>
      <c r="Z18">
        <v>1</v>
      </c>
    </row>
    <row r="19" spans="1:26" x14ac:dyDescent="0.25">
      <c r="A19">
        <f t="shared" si="0"/>
        <v>4712388.9803846898</v>
      </c>
      <c r="B19">
        <v>750000</v>
      </c>
      <c r="C19" s="3">
        <v>2.164E-9</v>
      </c>
      <c r="D19" s="6">
        <v>1.7000000000000001E-2</v>
      </c>
      <c r="E19" s="11">
        <v>1.73E-4</v>
      </c>
      <c r="F19" s="18">
        <v>1.0200000000000001E-2</v>
      </c>
      <c r="G19">
        <v>89.03</v>
      </c>
      <c r="H19">
        <f t="shared" si="1"/>
        <v>89.999894932735415</v>
      </c>
      <c r="I19" s="11">
        <f t="shared" si="2"/>
        <v>58.945721118800392</v>
      </c>
      <c r="J19" s="16">
        <f t="shared" si="3"/>
        <v>1.6964759799690633E-2</v>
      </c>
      <c r="K19" s="13">
        <f t="shared" si="4"/>
        <v>3.5240200309368669E-5</v>
      </c>
      <c r="L19" s="28">
        <f>IMREAL(IMDIV(IMPRODUCT(COMPLEX(1,A19*C19*(1/E19)),COMPLEX(0,P19*A19)),IMSUM(COMPLEX((A19)^2*-C19*P19+1,0),COMPLEX(0,A19*(1/E19)*C19))))</f>
        <v>3.8406382718904597E-9</v>
      </c>
      <c r="M19" s="29">
        <f t="shared" si="5"/>
        <v>1.9443231923248401E-8</v>
      </c>
      <c r="N19" s="29">
        <f t="shared" si="6"/>
        <v>288.28532385648401</v>
      </c>
      <c r="O19" s="29">
        <f t="shared" si="7"/>
        <v>6.0009992075116502E-7</v>
      </c>
      <c r="P19" s="17">
        <v>1.0000000000000001E-9</v>
      </c>
      <c r="Q19" s="4">
        <f>(((1+E19*A19*C19)*P19*A19)/((A19)^2*C19*P19+A19*E19*C19+1))</f>
        <v>4.7121625373241884E-3</v>
      </c>
      <c r="R19" s="2">
        <f t="shared" si="8"/>
        <v>0.46197671934550866</v>
      </c>
      <c r="S19" s="3">
        <v>2.2499999999999999E-9</v>
      </c>
      <c r="T19" s="4">
        <f>(((1+E19*A19*C19)*S19*A19)/((A19)^2*C19*S19+A19*E19*C19+1))</f>
        <v>1.0601728906725234E-2</v>
      </c>
      <c r="U19" s="19">
        <f>ABS((T19)/F19)</f>
        <v>1.0393851869338464</v>
      </c>
      <c r="V19" s="3">
        <v>1.2499999999999999E-8</v>
      </c>
      <c r="W19">
        <f t="shared" si="9"/>
        <v>5.8904872432301081E-2</v>
      </c>
      <c r="X19">
        <f t="shared" si="10"/>
        <v>5.7749874933628504</v>
      </c>
      <c r="Z19">
        <v>1</v>
      </c>
    </row>
    <row r="20" spans="1:26" x14ac:dyDescent="0.25">
      <c r="A20">
        <f t="shared" si="0"/>
        <v>5026548.2457436686</v>
      </c>
      <c r="B20">
        <v>800000</v>
      </c>
      <c r="C20" s="3">
        <v>2.16E-9</v>
      </c>
      <c r="D20" s="6">
        <v>1.7000000000000001E-2</v>
      </c>
      <c r="E20" s="11">
        <v>1.8599999999999999E-4</v>
      </c>
      <c r="F20" s="18">
        <v>1.0869999999999999E-2</v>
      </c>
      <c r="G20">
        <v>89.02</v>
      </c>
      <c r="H20">
        <f t="shared" si="1"/>
        <v>89.999879507357846</v>
      </c>
      <c r="I20" s="11">
        <f t="shared" si="2"/>
        <v>58.372818337668413</v>
      </c>
      <c r="J20" s="16">
        <f t="shared" si="3"/>
        <v>1.7131261235585959E-2</v>
      </c>
      <c r="K20" s="13">
        <f t="shared" si="4"/>
        <v>1.3126123558595756E-4</v>
      </c>
      <c r="L20" s="28">
        <f>IMREAL(IMDIV(IMPRODUCT(COMPLEX(1,A20*C20*(1/E20)),COMPLEX(0,P20*A20)),IMSUM(COMPLEX((A20)^2*-C20*P20+1,0),COMPLEX(0,A20*(1/E20)*C20))))</f>
        <v>4.6981321737337797E-9</v>
      </c>
      <c r="M20" s="29">
        <f t="shared" si="5"/>
        <v>2.3784295081665502E-8</v>
      </c>
      <c r="N20" s="29">
        <f t="shared" si="6"/>
        <v>253.37719709404371</v>
      </c>
      <c r="O20" s="29">
        <f t="shared" si="7"/>
        <v>7.3408342239638896E-7</v>
      </c>
      <c r="P20" s="17">
        <v>1.0000000000000001E-9</v>
      </c>
      <c r="Q20" s="4">
        <f>(((1+E20*A20*C20)*P20*A20)/((A20)^2*C20*P20+A20*E20*C20+1))</f>
        <v>5.0262739375759339E-3</v>
      </c>
      <c r="R20" s="2">
        <f t="shared" si="8"/>
        <v>0.46239870630873359</v>
      </c>
      <c r="S20" s="3">
        <v>2.2499999999999999E-9</v>
      </c>
      <c r="T20" s="4">
        <f>(((1+E20*A20*C20)*S20*A20)/((A20)^2*C20*S20+A20*E20*C20+1))</f>
        <v>1.130834496254657E-2</v>
      </c>
      <c r="U20" s="19">
        <f>ABS((T20)/F20)</f>
        <v>1.0403261235093442</v>
      </c>
      <c r="V20" s="3">
        <v>1.2499999999999999E-8</v>
      </c>
      <c r="W20">
        <f t="shared" si="9"/>
        <v>6.2831865643279958E-2</v>
      </c>
      <c r="X20">
        <f t="shared" si="10"/>
        <v>5.7803004271646694</v>
      </c>
      <c r="Z20">
        <v>1</v>
      </c>
    </row>
    <row r="21" spans="1:26" x14ac:dyDescent="0.25">
      <c r="A21">
        <f t="shared" si="0"/>
        <v>5654866.7764616273</v>
      </c>
      <c r="B21">
        <v>900000</v>
      </c>
      <c r="C21" s="3">
        <v>2.16E-9</v>
      </c>
      <c r="D21" s="6">
        <v>1.7299999999999999E-2</v>
      </c>
      <c r="E21" s="11">
        <v>2.1000000000000001E-4</v>
      </c>
      <c r="F21" s="18">
        <v>1.222E-2</v>
      </c>
      <c r="G21">
        <v>89.01</v>
      </c>
      <c r="H21">
        <f t="shared" si="1"/>
        <v>89.999846955231106</v>
      </c>
      <c r="I21" s="11">
        <f t="shared" si="2"/>
        <v>58.164343986462448</v>
      </c>
      <c r="J21" s="16">
        <f t="shared" si="3"/>
        <v>1.7192663605605979E-2</v>
      </c>
      <c r="K21" s="13">
        <f t="shared" si="4"/>
        <v>1.0733639439402046E-4</v>
      </c>
      <c r="L21" s="28">
        <f>IMREAL(IMDIV(IMPRODUCT(COMPLEX(1,A21*C21*(1/E21)),COMPLEX(0,P21*A21)),IMSUM(COMPLEX((A21)^2*-C21*P21+1,0),COMPLEX(0,A21*(1/E21)*C21))))</f>
        <v>6.71329474144011E-9</v>
      </c>
      <c r="M21" s="29">
        <f t="shared" si="5"/>
        <v>3.3986056362208502E-8</v>
      </c>
      <c r="N21" s="29">
        <f t="shared" si="6"/>
        <v>200.19966665198976</v>
      </c>
      <c r="O21" s="29">
        <f t="shared" si="7"/>
        <v>1.0489527955361001E-6</v>
      </c>
      <c r="P21" s="17">
        <v>1.0000000000000001E-9</v>
      </c>
      <c r="Q21" s="4">
        <f>(((1+E21*A21*C21)*P21*A21)/((A21)^2*C21*P21+A21*E21*C21+1))</f>
        <v>5.6544762146520091E-3</v>
      </c>
      <c r="R21" s="2">
        <f t="shared" si="8"/>
        <v>0.4627230944887078</v>
      </c>
      <c r="S21" s="3">
        <v>2.2499999999999999E-9</v>
      </c>
      <c r="T21" s="4">
        <f>(((1+E21*A21*C21)*S21*A21)/((A21)^2*C21*S21+A21*E21*C21+1))</f>
        <v>1.2721473198562219E-2</v>
      </c>
      <c r="U21" s="19">
        <f>ABS((T21)/F21)</f>
        <v>1.0410370866253862</v>
      </c>
      <c r="V21" s="3">
        <v>1.2499999999999999E-8</v>
      </c>
      <c r="W21">
        <f t="shared" si="9"/>
        <v>7.0685852732275234E-2</v>
      </c>
      <c r="X21">
        <f t="shared" si="10"/>
        <v>5.7844396671256328</v>
      </c>
      <c r="Z21">
        <v>1</v>
      </c>
    </row>
    <row r="22" spans="1:26" x14ac:dyDescent="0.25">
      <c r="A22">
        <f t="shared" si="0"/>
        <v>6283185.307179586</v>
      </c>
      <c r="B22">
        <v>1000000</v>
      </c>
      <c r="C22" s="3">
        <v>2.16E-9</v>
      </c>
      <c r="D22" s="6">
        <v>1.7500000000000002E-2</v>
      </c>
      <c r="E22" s="11">
        <v>2.4000000000000001E-4</v>
      </c>
      <c r="F22" s="18">
        <v>1.357E-2</v>
      </c>
      <c r="G22">
        <v>89</v>
      </c>
      <c r="H22">
        <f t="shared" si="1"/>
        <v>89.999805660762036</v>
      </c>
      <c r="I22" s="11">
        <f t="shared" si="2"/>
        <v>56.548667764616276</v>
      </c>
      <c r="J22" s="16">
        <f t="shared" si="3"/>
        <v>1.7683882565766151E-2</v>
      </c>
      <c r="K22" s="13">
        <f t="shared" si="4"/>
        <v>1.83882565766149E-4</v>
      </c>
      <c r="L22" s="28">
        <f>IMREAL(IMDIV(IMPRODUCT(COMPLEX(1,A22*C22*(1/E22)),COMPLEX(0,P22*A22)),IMSUM(COMPLEX((A22)^2*-C22*P22+1,0),COMPLEX(0,A22*(1/E22)*C22))))</f>
        <v>9.4718586933850697E-9</v>
      </c>
      <c r="M22" s="29">
        <f t="shared" si="5"/>
        <v>4.7951287830394202E-8</v>
      </c>
      <c r="N22" s="29">
        <f t="shared" si="6"/>
        <v>162.16448201799989</v>
      </c>
      <c r="O22" s="29">
        <f t="shared" si="7"/>
        <v>1.4799788277519399E-6</v>
      </c>
      <c r="P22" s="17">
        <v>1.0000000000000001E-9</v>
      </c>
      <c r="Q22" s="4">
        <f>(((1+E22*A22*C22)*P22*A22)/((A22)^2*C22*P22+A22*E22*C22+1))</f>
        <v>6.2826495661480177E-3</v>
      </c>
      <c r="R22" s="2">
        <f t="shared" si="8"/>
        <v>0.46298080811702413</v>
      </c>
      <c r="S22" s="3">
        <v>2.2499999999999999E-9</v>
      </c>
      <c r="T22" s="4">
        <f>(((1+E22*A22*C22)*S22*A22)/((A22)^2*C22*S22+A22*E22*C22+1))</f>
        <v>1.4134455041222261E-2</v>
      </c>
      <c r="U22" s="19">
        <f>ABS((T22)/F22)</f>
        <v>1.0415958025955976</v>
      </c>
      <c r="V22" s="3">
        <v>1.2499999999999999E-8</v>
      </c>
      <c r="W22">
        <f t="shared" si="9"/>
        <v>7.8539842497563725E-2</v>
      </c>
      <c r="X22">
        <f t="shared" si="10"/>
        <v>5.7877555267180343</v>
      </c>
      <c r="Z22">
        <v>1</v>
      </c>
    </row>
    <row r="23" spans="1:26" x14ac:dyDescent="0.25">
      <c r="A23">
        <f t="shared" si="0"/>
        <v>7539822.3686155034</v>
      </c>
      <c r="B23">
        <v>1200000</v>
      </c>
      <c r="C23" s="3">
        <v>2.1569999999999999E-9</v>
      </c>
      <c r="D23" s="6">
        <v>1.7899999999999999E-2</v>
      </c>
      <c r="E23" s="11">
        <v>2.9E-4</v>
      </c>
      <c r="F23" s="18">
        <v>1.627E-2</v>
      </c>
      <c r="G23">
        <v>88.97</v>
      </c>
      <c r="H23">
        <f t="shared" si="1"/>
        <v>89.999718209573572</v>
      </c>
      <c r="I23" s="11">
        <f t="shared" si="2"/>
        <v>56.080678790012556</v>
      </c>
      <c r="J23" s="16">
        <f t="shared" si="3"/>
        <v>1.7831453213046532E-2</v>
      </c>
      <c r="K23" s="13">
        <f t="shared" si="4"/>
        <v>6.8546786953466859E-5</v>
      </c>
      <c r="L23" s="28">
        <f>IMREAL(IMDIV(IMPRODUCT(COMPLEX(1,A23*C23*(1/E23)),COMPLEX(0,P23*A23)),IMSUM(COMPLEX((A23)^2*-C23*P23+1,0),COMPLEX(0,A23*(1/E23)*C23))))</f>
        <v>1.6480948182217E-8</v>
      </c>
      <c r="M23" s="29">
        <f t="shared" si="5"/>
        <v>8.3434808301383306E-8</v>
      </c>
      <c r="N23" s="29">
        <f t="shared" si="6"/>
        <v>112.61477901546486</v>
      </c>
      <c r="O23" s="29">
        <f t="shared" si="7"/>
        <v>2.5751504601378798E-6</v>
      </c>
      <c r="P23" s="17">
        <v>1.0000000000000001E-9</v>
      </c>
      <c r="Q23" s="4">
        <f>(((1+E23*A23*C23)*P23*A23)/((A23)^2*C23*P23+A23*E23*C23+1))</f>
        <v>7.5388979297647297E-3</v>
      </c>
      <c r="R23" s="2">
        <f t="shared" si="8"/>
        <v>0.46336188873784451</v>
      </c>
      <c r="S23" s="3">
        <v>2.2499999999999999E-9</v>
      </c>
      <c r="T23" s="4">
        <f>(((1+E23*A23*C23)*S23*A23)/((A23)^2*C23*S23+A23*E23*C23+1))</f>
        <v>1.6959921074842527E-2</v>
      </c>
      <c r="U23" s="19">
        <f>ABS((T23)/F23)</f>
        <v>1.0424044913855273</v>
      </c>
      <c r="V23" s="3">
        <v>1.2499999999999999E-8</v>
      </c>
      <c r="W23">
        <f t="shared" si="9"/>
        <v>9.4247825491166046E-2</v>
      </c>
      <c r="X23">
        <f t="shared" si="10"/>
        <v>5.7927366620261864</v>
      </c>
      <c r="Z23">
        <v>1</v>
      </c>
    </row>
    <row r="24" spans="1:26" x14ac:dyDescent="0.25">
      <c r="A24">
        <f t="shared" si="0"/>
        <v>12566370.614359172</v>
      </c>
      <c r="B24">
        <v>2000000</v>
      </c>
      <c r="C24" s="3">
        <v>2.1569999999999999E-9</v>
      </c>
      <c r="D24" s="6">
        <v>1.9300000000000001E-2</v>
      </c>
      <c r="E24" s="11">
        <v>5.1999999999999995E-4</v>
      </c>
      <c r="F24" s="18">
        <v>2.7119999999999998E-2</v>
      </c>
      <c r="G24">
        <v>88.9</v>
      </c>
      <c r="H24">
        <f t="shared" si="1"/>
        <v>89.999157909679511</v>
      </c>
      <c r="I24" s="11">
        <f t="shared" si="2"/>
        <v>52.126271952255259</v>
      </c>
      <c r="J24" s="16">
        <f t="shared" si="3"/>
        <v>1.9184184146450064E-2</v>
      </c>
      <c r="K24" s="13">
        <f t="shared" si="4"/>
        <v>1.1581585354993734E-4</v>
      </c>
      <c r="L24" s="28">
        <f>IMREAL(IMDIV(IMPRODUCT(COMPLEX(1,A24*C24*(1/E24)),COMPLEX(0,P24*A24)),IMSUM(COMPLEX((A24)^2*-C24*P24+1,0),COMPLEX(0,A24*(1/E24)*C24))))</f>
        <v>8.2084919241081598E-8</v>
      </c>
      <c r="M24" s="29">
        <f t="shared" si="5"/>
        <v>4.1555503377178802E-7</v>
      </c>
      <c r="N24" s="29">
        <f t="shared" si="6"/>
        <v>40.5432625242927</v>
      </c>
      <c r="O24" s="29">
        <f t="shared" si="7"/>
        <v>1.28258055130227E-5</v>
      </c>
      <c r="P24" s="17">
        <v>1.0000000000000001E-9</v>
      </c>
      <c r="Q24" s="4">
        <f>(((1+E24*A24*C24)*P24*A24)/((A24)^2*C24*P24+A24*E24*C24+1))</f>
        <v>1.2562091777642424E-2</v>
      </c>
      <c r="R24" s="2">
        <f t="shared" si="8"/>
        <v>0.46320397410185932</v>
      </c>
      <c r="S24" s="3">
        <v>2.2499999999999999E-9</v>
      </c>
      <c r="T24" s="4">
        <f>(((1+E24*A24*C24)*S24*A24)/((A24)^2*C24*S24+A24*E24*C24+1))</f>
        <v>2.8252681487203394E-2</v>
      </c>
      <c r="U24" s="19">
        <f>ABS((T24)/F24)</f>
        <v>1.0417655415635469</v>
      </c>
      <c r="V24" s="3">
        <v>1.2499999999999999E-8</v>
      </c>
      <c r="W24">
        <f t="shared" si="9"/>
        <v>0.15707987820809804</v>
      </c>
      <c r="X24">
        <f t="shared" si="10"/>
        <v>5.7920309073782468</v>
      </c>
      <c r="Z24">
        <v>1</v>
      </c>
    </row>
    <row r="25" spans="1:26" x14ac:dyDescent="0.25">
      <c r="A25">
        <f t="shared" si="0"/>
        <v>25132741.228718344</v>
      </c>
      <c r="B25">
        <v>4000000</v>
      </c>
      <c r="C25" s="3">
        <v>2.2029999999999999E-9</v>
      </c>
      <c r="D25" s="6">
        <v>2.3E-2</v>
      </c>
      <c r="E25" s="11">
        <v>1.2700000000000001E-3</v>
      </c>
      <c r="F25" s="18">
        <v>5.5379999999999999E-2</v>
      </c>
      <c r="G25">
        <v>88.68</v>
      </c>
      <c r="H25">
        <f t="shared" si="1"/>
        <v>89.995887357045333</v>
      </c>
      <c r="I25" s="11">
        <f t="shared" si="2"/>
        <v>43.596400729816146</v>
      </c>
      <c r="J25" s="16">
        <f t="shared" si="3"/>
        <v>2.2937673368895496E-2</v>
      </c>
      <c r="K25" s="13">
        <f t="shared" si="4"/>
        <v>6.2326631104503427E-5</v>
      </c>
      <c r="L25" s="28">
        <f>IMREAL(IMDIV(IMPRODUCT(COMPLEX(1,A25*C25*(1/E25)),COMPLEX(0,P25*A25)),IMSUM(COMPLEX((A25)^2*-C25*P25+1,0),COMPLEX(0,A25*(1/E25)*C25))))</f>
        <v>8.0178077251601397E-7</v>
      </c>
      <c r="M25" s="29">
        <f t="shared" si="5"/>
        <v>4.0590225695756398E-6</v>
      </c>
      <c r="N25" s="29">
        <f t="shared" si="6"/>
        <v>10.137265405351352</v>
      </c>
      <c r="O25" s="29">
        <f t="shared" si="7"/>
        <v>1.2528033441144601E-4</v>
      </c>
      <c r="P25" s="17">
        <v>1.0000000000000001E-9</v>
      </c>
      <c r="Q25" s="4">
        <f>(((1+E25*A25*C25)*P25*A25)/((A25)^2*C25*P25+A25*E25*C25+1))</f>
        <v>2.5097819183882215E-2</v>
      </c>
      <c r="R25" s="2">
        <f t="shared" si="8"/>
        <v>0.45319283466742899</v>
      </c>
      <c r="S25" s="3">
        <v>2.2499999999999999E-9</v>
      </c>
      <c r="T25" s="4">
        <f>(((1+E25*A25*C25)*S25*A25)/((A25)^2*C25*S25+A25*E25*C25+1))</f>
        <v>5.6372181448189861E-2</v>
      </c>
      <c r="U25" s="19">
        <f>ABS((T25)/F25)</f>
        <v>1.0179158802490045</v>
      </c>
      <c r="V25" s="3">
        <v>1.2499999999999999E-8</v>
      </c>
      <c r="W25">
        <f t="shared" si="9"/>
        <v>0.31416211399313893</v>
      </c>
      <c r="X25">
        <f t="shared" si="10"/>
        <v>5.6728442396738705</v>
      </c>
      <c r="Z25">
        <v>1</v>
      </c>
    </row>
    <row r="26" spans="1:26" x14ac:dyDescent="0.25">
      <c r="A26">
        <f t="shared" si="0"/>
        <v>43982297.150257103</v>
      </c>
      <c r="B26">
        <v>7000000</v>
      </c>
      <c r="C26" s="3">
        <v>2.2959999999999999E-9</v>
      </c>
      <c r="D26" s="6">
        <v>3.1699999999999999E-2</v>
      </c>
      <c r="E26" s="11">
        <v>3.2000000000000002E-3</v>
      </c>
      <c r="F26" s="18">
        <v>0.10105</v>
      </c>
      <c r="G26">
        <v>88.16</v>
      </c>
      <c r="H26">
        <f t="shared" si="1"/>
        <v>89.981874019991366</v>
      </c>
      <c r="I26" s="11">
        <f t="shared" si="2"/>
        <v>31.557298205309468</v>
      </c>
      <c r="J26" s="16">
        <f t="shared" si="3"/>
        <v>3.1688390859511271E-2</v>
      </c>
      <c r="K26" s="13">
        <f t="shared" si="4"/>
        <v>1.1609140488727521E-5</v>
      </c>
      <c r="L26" s="28">
        <f>IMREAL(IMDIV(IMPRODUCT(COMPLEX(1,A26*C26*(1/E26)),COMPLEX(0,P26*A26)),IMSUM(COMPLEX((A26)^2*-C26*P26+1,0),COMPLEX(0,A26*(1/E26)*C26))))</f>
        <v>6.1840611683555399E-6</v>
      </c>
      <c r="M26" s="29">
        <f t="shared" si="5"/>
        <v>3.1307155870200302E-5</v>
      </c>
      <c r="N26" s="29">
        <f t="shared" si="6"/>
        <v>3.3114103572375293</v>
      </c>
      <c r="O26" s="29">
        <f t="shared" si="7"/>
        <v>9.6635561732962905E-4</v>
      </c>
      <c r="P26" s="17">
        <v>1.0000000000000001E-9</v>
      </c>
      <c r="Q26" s="4">
        <f>(((1+E26*A26*C26)*P26*A26)/((A26)^2*C26*P26+A26*E26*C26+1))</f>
        <v>4.3787877001184486E-2</v>
      </c>
      <c r="R26" s="2">
        <f t="shared" si="8"/>
        <v>0.43332881742884199</v>
      </c>
      <c r="S26" s="3">
        <v>2.2499999999999999E-9</v>
      </c>
      <c r="T26" s="4">
        <f>(((1+E26*A26*C26)*S26*A26)/((A26)^2*C26*S26+A26*E26*C26+1))</f>
        <v>9.7981325204844316E-2</v>
      </c>
      <c r="U26" s="19">
        <f>ABS((T26)/F26)</f>
        <v>0.96963211484259593</v>
      </c>
      <c r="V26" s="3">
        <v>1.2499999999999999E-8</v>
      </c>
      <c r="W26">
        <f t="shared" si="9"/>
        <v>0.54980848577584285</v>
      </c>
      <c r="X26">
        <f t="shared" si="10"/>
        <v>5.4409548320221957</v>
      </c>
      <c r="Z26">
        <v>1</v>
      </c>
    </row>
    <row r="27" spans="1:26" x14ac:dyDescent="0.25">
      <c r="A27">
        <f t="shared" si="0"/>
        <v>56548667.764616273</v>
      </c>
      <c r="B27">
        <v>9000000</v>
      </c>
      <c r="C27" s="3">
        <v>2.4300000000000001E-9</v>
      </c>
      <c r="D27" s="6">
        <v>3.9E-2</v>
      </c>
      <c r="E27" s="11">
        <v>5.0000000000000001E-3</v>
      </c>
      <c r="F27" s="18">
        <v>0.1308</v>
      </c>
      <c r="G27">
        <v>87.7</v>
      </c>
      <c r="H27">
        <f t="shared" si="1"/>
        <v>89.963597358761916</v>
      </c>
      <c r="I27" s="11">
        <f t="shared" si="2"/>
        <v>27.482652533603506</v>
      </c>
      <c r="J27" s="16">
        <f t="shared" si="3"/>
        <v>3.6386589641494139E-2</v>
      </c>
      <c r="K27" s="13">
        <f t="shared" si="4"/>
        <v>2.6134103585058605E-3</v>
      </c>
      <c r="L27" s="28">
        <f>IMREAL(IMDIV(IMPRODUCT(COMPLEX(1,A27*C27*(1/E27)),COMPLEX(0,P27*A27)),IMSUM(COMPLEX((A27)^2*-C27*P27+1,0),COMPLEX(0,A27*(1/E27)*C27))))</f>
        <v>1.5967945109442101E-5</v>
      </c>
      <c r="M27" s="29">
        <f t="shared" si="5"/>
        <v>8.08397724017843E-5</v>
      </c>
      <c r="N27" s="29">
        <f t="shared" si="6"/>
        <v>2.0035661611570554</v>
      </c>
      <c r="O27" s="29">
        <f t="shared" si="7"/>
        <v>2.4955502328470702E-3</v>
      </c>
      <c r="P27" s="17">
        <v>1.0000000000000001E-9</v>
      </c>
      <c r="Q27" s="4">
        <f>(((1+E27*A27*C27)*P27*A27)/((A27)^2*C27*P27+A27*E27*C27+1))</f>
        <v>5.6112939470049888E-2</v>
      </c>
      <c r="R27" s="2">
        <f t="shared" si="8"/>
        <v>0.42899800818080952</v>
      </c>
      <c r="S27" s="3">
        <v>2.2499999999999999E-9</v>
      </c>
      <c r="T27" s="4">
        <f>(((1+E27*A27*C27)*S27*A27)/((A27)^2*C27*S27+A27*E27*C27+1))</f>
        <v>0.12504967163611633</v>
      </c>
      <c r="U27" s="19">
        <f>ABS((T27)/F27)</f>
        <v>0.95603724492443676</v>
      </c>
      <c r="V27" s="3">
        <v>1.2499999999999999E-8</v>
      </c>
      <c r="W27">
        <f t="shared" si="9"/>
        <v>0.70694473633960642</v>
      </c>
      <c r="X27">
        <f t="shared" si="10"/>
        <v>5.4047762717095296</v>
      </c>
      <c r="Z27">
        <v>1</v>
      </c>
    </row>
    <row r="28" spans="1:26" x14ac:dyDescent="0.25">
      <c r="A28">
        <f t="shared" si="0"/>
        <v>69115038.378975451</v>
      </c>
      <c r="B28">
        <v>11000000</v>
      </c>
      <c r="C28" s="3">
        <v>2.6299999999999998E-9</v>
      </c>
      <c r="D28" s="6">
        <v>0.05</v>
      </c>
      <c r="E28" s="11">
        <v>8.9999999999999993E-3</v>
      </c>
      <c r="F28" s="18">
        <v>0.182</v>
      </c>
      <c r="G28">
        <v>87.1</v>
      </c>
      <c r="H28">
        <f t="shared" si="1"/>
        <v>89.920000625322118</v>
      </c>
      <c r="I28" s="11">
        <f t="shared" si="2"/>
        <v>20.196950104078379</v>
      </c>
      <c r="J28" s="16">
        <f t="shared" si="3"/>
        <v>4.9512426126064921E-2</v>
      </c>
      <c r="K28" s="13">
        <f t="shared" si="4"/>
        <v>4.8757387393508211E-4</v>
      </c>
      <c r="L28" s="28">
        <f>IMREAL(IMDIV(IMPRODUCT(COMPLEX(1,A28*C28*(1/E28)),COMPLEX(0,P28*A28)),IMSUM(COMPLEX((A28)^2*-C28*P28+1,0),COMPLEX(0,A28*(1/E28)*C28))))</f>
        <v>4.2889479322086297E-5</v>
      </c>
      <c r="M28" s="29">
        <f t="shared" si="5"/>
        <v>2.17144327973197E-4</v>
      </c>
      <c r="N28" s="29">
        <f t="shared" si="6"/>
        <v>1.3421181183241697</v>
      </c>
      <c r="O28" s="29">
        <f t="shared" si="7"/>
        <v>6.7058181222065701E-3</v>
      </c>
      <c r="P28" s="17">
        <v>1.0000000000000001E-9</v>
      </c>
      <c r="Q28" s="4">
        <f>(((1+E28*A28*C28)*P28*A28)/((A28)^2*C28*P28+A28*E28*C28+1))</f>
        <v>6.8258887792854356E-2</v>
      </c>
      <c r="R28" s="2">
        <f t="shared" si="8"/>
        <v>0.37504883402667227</v>
      </c>
      <c r="S28" s="3">
        <v>2.2499999999999999E-9</v>
      </c>
      <c r="T28" s="4">
        <f>(((1+E28*A28*C28)*S28*A28)/((A28)^2*C28*S28+A28*E28*C28+1))</f>
        <v>0.15124066308332607</v>
      </c>
      <c r="U28" s="19">
        <f>ABS((T28)/F28)</f>
        <v>0.83099265430398939</v>
      </c>
      <c r="V28" s="3">
        <v>1.2499999999999999E-8</v>
      </c>
      <c r="W28">
        <f t="shared" si="9"/>
        <v>0.86424387655740886</v>
      </c>
      <c r="X28">
        <f t="shared" si="10"/>
        <v>4.7485927283374112</v>
      </c>
      <c r="Z28">
        <v>1</v>
      </c>
    </row>
    <row r="29" spans="1:26" x14ac:dyDescent="0.25">
      <c r="A29">
        <f t="shared" si="0"/>
        <v>75398223.686155036</v>
      </c>
      <c r="B29">
        <v>12000000</v>
      </c>
      <c r="C29" s="3">
        <v>2.76E-9</v>
      </c>
      <c r="D29" s="6">
        <v>5.7000000000000002E-2</v>
      </c>
      <c r="E29" s="11">
        <v>1.2E-2</v>
      </c>
      <c r="F29" s="18">
        <v>0.20799999999999999</v>
      </c>
      <c r="G29">
        <v>86.7</v>
      </c>
      <c r="H29">
        <f t="shared" si="1"/>
        <v>89.883733125842824</v>
      </c>
      <c r="I29" s="11">
        <f t="shared" si="2"/>
        <v>17.341591447815656</v>
      </c>
      <c r="J29" s="16">
        <f t="shared" si="3"/>
        <v>5.7664834453585279E-2</v>
      </c>
      <c r="K29" s="13">
        <f t="shared" si="4"/>
        <v>6.6483445358527654E-4</v>
      </c>
      <c r="L29" s="28">
        <f>IMREAL(IMDIV(IMPRODUCT(COMPLEX(1,A29*C29*(1/E29)),COMPLEX(0,P29*A29)),IMSUM(COMPLEX((A29)^2*-C29*P29+1,0),COMPLEX(0,A29*(1/E29)*C29))))</f>
        <v>6.7999630942023695E-5</v>
      </c>
      <c r="M29" s="29">
        <f t="shared" si="5"/>
        <v>3.4429175372861401E-4</v>
      </c>
      <c r="N29" s="29">
        <f t="shared" si="6"/>
        <v>1.1282100237066059</v>
      </c>
      <c r="O29" s="29">
        <f t="shared" si="7"/>
        <v>1.0636317483313401E-2</v>
      </c>
      <c r="P29" s="17">
        <v>1.0000000000000001E-9</v>
      </c>
      <c r="Q29" s="4">
        <f>(((1+E29*A29*C29)*P29*A29)/((A29)^2*C29*P29+A29*E29*C29+1))</f>
        <v>7.4236334611806995E-2</v>
      </c>
      <c r="R29" s="2">
        <f t="shared" si="8"/>
        <v>0.35690545486445674</v>
      </c>
      <c r="S29" s="3">
        <v>2.2499999999999999E-9</v>
      </c>
      <c r="T29" s="4">
        <f>(((1+E29*A29*C29)*S29*A29)/((A29)^2*C29*S29+A29*E29*C29+1))</f>
        <v>0.16387510207385841</v>
      </c>
      <c r="U29" s="19">
        <f>ABS((T29)/F29)</f>
        <v>0.78786106766278086</v>
      </c>
      <c r="V29" s="3">
        <v>1.2499999999999999E-8</v>
      </c>
      <c r="W29">
        <f t="shared" si="9"/>
        <v>0.94303082834979834</v>
      </c>
      <c r="X29">
        <f t="shared" si="10"/>
        <v>4.5338020593740307</v>
      </c>
      <c r="Z29">
        <v>1</v>
      </c>
    </row>
    <row r="30" spans="1:26" x14ac:dyDescent="0.25">
      <c r="A30">
        <f t="shared" si="0"/>
        <v>81681408.993334621</v>
      </c>
      <c r="B30">
        <v>13000000</v>
      </c>
      <c r="C30" s="3">
        <v>2.9100000000000001E-9</v>
      </c>
      <c r="D30" s="6">
        <v>6.5000000000000002E-2</v>
      </c>
      <c r="E30" s="11">
        <v>1.4999999999999999E-2</v>
      </c>
      <c r="F30" s="18">
        <v>0.23899999999999999</v>
      </c>
      <c r="G30">
        <v>86.3</v>
      </c>
      <c r="H30">
        <f t="shared" si="1"/>
        <v>89.842649662512741</v>
      </c>
      <c r="I30" s="11">
        <f t="shared" si="2"/>
        <v>15.846193344706919</v>
      </c>
      <c r="J30" s="16">
        <f t="shared" si="3"/>
        <v>6.310663881518451E-2</v>
      </c>
      <c r="K30" s="13">
        <f t="shared" si="4"/>
        <v>1.8933611848154924E-3</v>
      </c>
      <c r="L30" s="28">
        <f>IMREAL(IMDIV(IMPRODUCT(COMPLEX(1,A30*C30*(1/E30)),COMPLEX(0,P30*A30)),IMSUM(COMPLEX((A30)^2*-C30*P30+1,0),COMPLEX(0,A30*(1/E30)*C30))))</f>
        <v>9.9696021668858103E-5</v>
      </c>
      <c r="M30" s="29">
        <f t="shared" si="5"/>
        <v>5.0480524899436602E-4</v>
      </c>
      <c r="N30" s="29">
        <f t="shared" si="6"/>
        <v>0.96144476019060388</v>
      </c>
      <c r="O30" s="29">
        <f t="shared" si="7"/>
        <v>1.5601520358825701E-2</v>
      </c>
      <c r="P30" s="17">
        <v>1.0000000000000001E-9</v>
      </c>
      <c r="Q30" s="4">
        <f>(((1+E30*A30*C30)*P30*A30)/((A30)^2*C30*P30+A30*E30*C30+1))</f>
        <v>8.0131181973240595E-2</v>
      </c>
      <c r="R30" s="2">
        <f t="shared" si="8"/>
        <v>0.33527691202192716</v>
      </c>
      <c r="S30" s="3">
        <v>2.2499999999999999E-9</v>
      </c>
      <c r="T30" s="4">
        <f>(((1+E30*A30*C30)*S30*A30)/((A30)^2*C30*S30+A30*E30*C30+1))</f>
        <v>0.17611701536631177</v>
      </c>
      <c r="U30" s="19">
        <f>ABS((T30)/F30)</f>
        <v>0.73689127768331286</v>
      </c>
      <c r="V30" s="3">
        <v>1.2499999999999999E-8</v>
      </c>
      <c r="W30">
        <f t="shared" si="9"/>
        <v>1.0218823350474724</v>
      </c>
      <c r="X30">
        <f>ABS((W30)/F30)</f>
        <v>4.2756583056379602</v>
      </c>
      <c r="Z30">
        <v>1</v>
      </c>
    </row>
    <row r="31" spans="1:26" x14ac:dyDescent="0.25">
      <c r="H31" t="e">
        <f t="shared" ref="H4:H41" si="11">ATAN(IMAGINARY(L31)/IMREAL((L31)))*180/PI()</f>
        <v>#DIV/0!</v>
      </c>
    </row>
    <row r="32" spans="1:26" x14ac:dyDescent="0.25">
      <c r="H32" t="e">
        <f t="shared" si="11"/>
        <v>#DIV/0!</v>
      </c>
    </row>
    <row r="33" spans="8:8" x14ac:dyDescent="0.25">
      <c r="H33" t="e">
        <f t="shared" si="11"/>
        <v>#DIV/0!</v>
      </c>
    </row>
    <row r="34" spans="8:8" x14ac:dyDescent="0.25">
      <c r="H34" t="e">
        <f t="shared" si="11"/>
        <v>#DIV/0!</v>
      </c>
    </row>
    <row r="35" spans="8:8" x14ac:dyDescent="0.25">
      <c r="H35" t="e">
        <f t="shared" si="11"/>
        <v>#DIV/0!</v>
      </c>
    </row>
    <row r="36" spans="8:8" x14ac:dyDescent="0.25">
      <c r="H36" t="e">
        <f t="shared" si="11"/>
        <v>#DIV/0!</v>
      </c>
    </row>
    <row r="37" spans="8:8" x14ac:dyDescent="0.25">
      <c r="H37" t="e">
        <f t="shared" si="11"/>
        <v>#DIV/0!</v>
      </c>
    </row>
    <row r="38" spans="8:8" x14ac:dyDescent="0.25">
      <c r="H38" t="e">
        <f t="shared" si="11"/>
        <v>#DIV/0!</v>
      </c>
    </row>
    <row r="39" spans="8:8" x14ac:dyDescent="0.25">
      <c r="H39" t="e">
        <f t="shared" si="11"/>
        <v>#DIV/0!</v>
      </c>
    </row>
    <row r="40" spans="8:8" x14ac:dyDescent="0.25">
      <c r="H40" t="e">
        <f t="shared" si="11"/>
        <v>#DIV/0!</v>
      </c>
    </row>
    <row r="41" spans="8:8" x14ac:dyDescent="0.25">
      <c r="H41" t="e">
        <f t="shared" si="11"/>
        <v>#DIV/0!</v>
      </c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  <row r="47" spans="8:8" x14ac:dyDescent="0.25">
      <c r="H4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Inductor</vt:lpstr>
      <vt:lpstr>Capacitor, mismo modelo que ind</vt:lpstr>
      <vt:lpstr>Capacitor, todo paralelo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Lambertucci</dc:creator>
  <cp:lastModifiedBy>Germán Bertachini</cp:lastModifiedBy>
  <dcterms:created xsi:type="dcterms:W3CDTF">2019-08-23T21:51:07Z</dcterms:created>
  <dcterms:modified xsi:type="dcterms:W3CDTF">2019-09-18T21:46:28Z</dcterms:modified>
</cp:coreProperties>
</file>