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TP3 ELECTRO\TP5\"/>
    </mc:Choice>
  </mc:AlternateContent>
  <xr:revisionPtr revIDLastSave="0" documentId="13_ncr:1_{ED2818E8-B312-4ECB-AFDE-CFCE565734E8}" xr6:coauthVersionLast="43" xr6:coauthVersionMax="43" xr10:uidLastSave="{00000000-0000-0000-0000-000000000000}"/>
  <bookViews>
    <workbookView xWindow="-120" yWindow="-120" windowWidth="20730" windowHeight="11160" activeTab="1" xr2:uid="{FDA36349-2CEE-46F1-A8FD-45D31E04EF72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3" i="1" l="1"/>
  <c r="T33" i="1"/>
  <c r="S33" i="1"/>
  <c r="R33" i="1"/>
  <c r="U28" i="1"/>
  <c r="T28" i="1"/>
  <c r="S28" i="1"/>
  <c r="R28" i="1"/>
  <c r="Z33" i="1"/>
  <c r="Y33" i="1"/>
  <c r="X33" i="1"/>
  <c r="W33" i="1"/>
  <c r="Z28" i="1"/>
  <c r="Z23" i="1"/>
  <c r="Y23" i="1"/>
  <c r="X23" i="1"/>
  <c r="W23" i="1"/>
  <c r="X18" i="1"/>
  <c r="Y18" i="1"/>
  <c r="Z18" i="1"/>
  <c r="W18" i="1"/>
  <c r="S23" i="1"/>
  <c r="T23" i="1"/>
  <c r="U23" i="1"/>
  <c r="R23" i="1"/>
  <c r="S18" i="1"/>
  <c r="T18" i="1"/>
  <c r="U18" i="1"/>
  <c r="R18" i="1"/>
  <c r="Y28" i="1"/>
  <c r="X28" i="1"/>
  <c r="W28" i="1"/>
  <c r="H28" i="1" l="1"/>
  <c r="T11" i="1"/>
  <c r="J7" i="3" l="1"/>
  <c r="J4" i="3"/>
  <c r="J5" i="3"/>
  <c r="J3" i="3"/>
  <c r="J8" i="3"/>
  <c r="J6" i="3"/>
  <c r="C18" i="1"/>
  <c r="E32" i="1" l="1"/>
  <c r="I33" i="1" s="1"/>
  <c r="E27" i="1"/>
  <c r="D32" i="1"/>
  <c r="H33" i="1"/>
  <c r="D33" i="1"/>
  <c r="K28" i="1"/>
  <c r="K33" i="1"/>
  <c r="D28" i="1"/>
  <c r="D27" i="1"/>
  <c r="D22" i="1"/>
  <c r="E22" i="1"/>
  <c r="E23" i="1"/>
  <c r="D23" i="1"/>
  <c r="J18" i="1" l="1"/>
  <c r="H18" i="1"/>
  <c r="B17" i="1"/>
  <c r="E17" i="1"/>
  <c r="D18" i="1"/>
  <c r="K11" i="1"/>
  <c r="J11" i="1"/>
  <c r="I11" i="1"/>
  <c r="H11" i="1"/>
  <c r="E5" i="1" l="1"/>
  <c r="B5" i="1"/>
  <c r="D3" i="1"/>
  <c r="E3" i="1"/>
  <c r="C6" i="1"/>
  <c r="D6" i="1"/>
  <c r="E4" i="1"/>
  <c r="D4" i="1"/>
  <c r="D13" i="1"/>
  <c r="C13" i="1"/>
  <c r="B12" i="1"/>
  <c r="E12" i="1"/>
  <c r="C12" i="1"/>
  <c r="D10" i="1"/>
  <c r="E10" i="1"/>
  <c r="E11" i="1"/>
  <c r="D11" i="1"/>
  <c r="R9" i="1" l="1"/>
  <c r="M9" i="1"/>
  <c r="H9" i="1"/>
  <c r="R2" i="1"/>
  <c r="M2" i="1"/>
  <c r="H2" i="1"/>
  <c r="I28" i="1" l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S11" i="1"/>
  <c r="R11" i="1"/>
  <c r="M11" i="1"/>
  <c r="P4" i="1"/>
  <c r="M4" i="1"/>
  <c r="J33" i="1"/>
  <c r="J28" i="1"/>
  <c r="K18" i="1"/>
  <c r="I18" i="1"/>
  <c r="K4" i="1"/>
  <c r="J4" i="1"/>
  <c r="I4" i="1"/>
  <c r="H4" i="1"/>
</calcChain>
</file>

<file path=xl/sharedStrings.xml><?xml version="1.0" encoding="utf-8"?>
<sst xmlns="http://schemas.openxmlformats.org/spreadsheetml/2006/main" count="167" uniqueCount="46">
  <si>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</si>
  <si>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</si>
  <si>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</si>
  <si>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</si>
  <si>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</si>
  <si>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</si>
  <si>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</si>
  <si>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</si>
  <si>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</si>
  <si>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</si>
  <si>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</si>
  <si>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</si>
  <si>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</si>
  <si>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</si>
  <si>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</si>
  <si>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</si>
  <si>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</si>
  <si>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</si>
  <si>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</si>
  <si>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</si>
  <si>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</si>
  <si>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</si>
  <si>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</si>
  <si>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</si>
  <si>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</si>
  <si>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</si>
  <si>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</si>
  <si>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>Cuadripolo "B" - Nro. De serie: 9608 (15 V - 50 mA) (T)</t>
  </si>
  <si>
    <t>Cuadripolo "A" - Nro. De serie: 9603 (15 V - 50 mA) (Pi)</t>
  </si>
  <si>
    <t>Conectamos B y A dado vuelta</t>
  </si>
  <si>
    <t>Conectamos A y B</t>
  </si>
  <si>
    <t>Resistencias…</t>
  </si>
  <si>
    <r>
      <t>R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[Ohm]</t>
    </r>
  </si>
  <si>
    <r>
      <t>R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[Ohm]</t>
    </r>
  </si>
  <si>
    <t>43.5</t>
  </si>
  <si>
    <t>-</t>
  </si>
  <si>
    <t>Parametro Z (Teórico)</t>
  </si>
  <si>
    <t>Parametro Y  (Teórico)</t>
  </si>
  <si>
    <t>Parametro T  (Teórico)</t>
  </si>
  <si>
    <t>Parametro Z (Diferencia)</t>
  </si>
  <si>
    <t>Parametro Y (Diferencia)</t>
  </si>
  <si>
    <t>Parametro T (Diferencia)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</si>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</sst>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Z33"/>
  <sheetViews>
    <sheetView topLeftCell="A17" zoomScaleNormal="100" workbookViewId="0">
      <selection activeCell="A35" sqref="A35"/>
    </sheetView>
  </sheetViews>
  <sheetFormatPr baseColWidth="10" defaultRowHeight="15" x14ac:dyDescent="0.25"/>
  <sheetData>
    <row r="1" spans="1:26" x14ac:dyDescent="0.25">
      <c r="A1" s="25" t="s">
        <v>27</v>
      </c>
      <c r="B1" s="26"/>
      <c r="C1" s="26"/>
      <c r="D1" s="26"/>
      <c r="E1" s="27"/>
      <c r="H1" s="31" t="s">
        <v>24</v>
      </c>
      <c r="I1" s="31"/>
      <c r="J1" s="31"/>
      <c r="K1" s="31"/>
      <c r="L1" s="6"/>
      <c r="M1" s="17" t="s">
        <v>25</v>
      </c>
      <c r="N1" s="17"/>
      <c r="O1" s="17"/>
      <c r="P1" s="17"/>
      <c r="R1" s="15" t="s">
        <v>26</v>
      </c>
      <c r="S1" s="15"/>
      <c r="T1" s="15"/>
      <c r="U1" s="15"/>
    </row>
    <row r="2" spans="1:26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6" t="str">
        <f>$A$1</f>
        <v>Cuadripolo "B" - Nro. De serie: 9608 (15 V - 50 mA) (T)</v>
      </c>
      <c r="I2" s="16"/>
      <c r="J2" s="16"/>
      <c r="K2" s="16"/>
      <c r="L2" s="5"/>
      <c r="M2" s="16" t="str">
        <f>$A$1</f>
        <v>Cuadripolo "B" - Nro. De serie: 9608 (15 V - 50 mA) (T)</v>
      </c>
      <c r="N2" s="16"/>
      <c r="O2" s="16"/>
      <c r="P2" s="16"/>
      <c r="R2" s="16" t="str">
        <f>$A$1</f>
        <v>Cuadripolo "B" - Nro. De serie: 9608 (15 V - 50 mA) (T)</v>
      </c>
      <c r="S2" s="16"/>
      <c r="T2" s="16"/>
      <c r="U2" s="16"/>
    </row>
    <row r="3" spans="1:26" ht="18" x14ac:dyDescent="0.35">
      <c r="A3" s="1" t="s">
        <v>4</v>
      </c>
      <c r="B3" s="1">
        <v>0</v>
      </c>
      <c r="C3" s="1">
        <v>3.05</v>
      </c>
      <c r="D3" s="1">
        <f>0.5*23</f>
        <v>11.5</v>
      </c>
      <c r="E3" s="1">
        <f>32*0.5</f>
        <v>16</v>
      </c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6" ht="18" x14ac:dyDescent="0.35">
      <c r="A4" s="1" t="s">
        <v>5</v>
      </c>
      <c r="B4" s="1">
        <v>3.05</v>
      </c>
      <c r="C4" s="1">
        <v>0</v>
      </c>
      <c r="D4" s="1">
        <f>33.5*0.5</f>
        <v>16.75</v>
      </c>
      <c r="E4" s="1">
        <f>0.5*23</f>
        <v>11.5</v>
      </c>
      <c r="H4" s="14">
        <f>B6/D6*1000</f>
        <v>371.95121951219505</v>
      </c>
      <c r="I4" s="14">
        <f>B5/E5*1000</f>
        <v>310.29411764705878</v>
      </c>
      <c r="J4" s="14">
        <f>C6/D6*1000</f>
        <v>266.46341463414632</v>
      </c>
      <c r="K4" s="14">
        <f>C5/E5*1000</f>
        <v>448.5294117647058</v>
      </c>
      <c r="M4" s="8">
        <f>D4/B4/1000</f>
        <v>5.4918032786885245E-3</v>
      </c>
      <c r="N4" s="8">
        <f>D3/C3/1000</f>
        <v>3.7704918032786887E-3</v>
      </c>
      <c r="O4" s="8">
        <f>E4/B4/1000</f>
        <v>3.7704918032786887E-3</v>
      </c>
      <c r="P4" s="8">
        <f>E3/C3/1000</f>
        <v>5.2459016393442632E-3</v>
      </c>
      <c r="R4" s="14">
        <f>B6/C6</f>
        <v>1.3958810068649885</v>
      </c>
      <c r="S4" s="14">
        <f>-B4/E4*1000</f>
        <v>-265.21739130434781</v>
      </c>
      <c r="T4" s="8">
        <f>D6/C6/1000</f>
        <v>3.7528604118993139E-3</v>
      </c>
      <c r="U4" s="14">
        <f>-D4/E4</f>
        <v>-1.4565217391304348</v>
      </c>
    </row>
    <row r="5" spans="1:26" ht="18" x14ac:dyDescent="0.35">
      <c r="A5" s="1" t="s">
        <v>6</v>
      </c>
      <c r="B5" s="1">
        <f>2.11</f>
        <v>2.11</v>
      </c>
      <c r="C5" s="1">
        <v>3.05</v>
      </c>
      <c r="D5" s="1">
        <v>0</v>
      </c>
      <c r="E5" s="1">
        <f>0.1*68</f>
        <v>6.8000000000000007</v>
      </c>
    </row>
    <row r="6" spans="1:26" ht="18" x14ac:dyDescent="0.35">
      <c r="A6" s="1" t="s">
        <v>7</v>
      </c>
      <c r="B6" s="1">
        <v>3.05</v>
      </c>
      <c r="C6" s="10">
        <f>2.185</f>
        <v>2.1850000000000001</v>
      </c>
      <c r="D6" s="1">
        <f>82*0.1</f>
        <v>8.2000000000000011</v>
      </c>
      <c r="E6" s="1">
        <v>0</v>
      </c>
      <c r="F6" s="4"/>
    </row>
    <row r="8" spans="1:26" x14ac:dyDescent="0.25">
      <c r="A8" s="28" t="s">
        <v>28</v>
      </c>
      <c r="B8" s="29"/>
      <c r="C8" s="29"/>
      <c r="D8" s="29"/>
      <c r="E8" s="30"/>
      <c r="H8" s="18" t="s">
        <v>24</v>
      </c>
      <c r="I8" s="18"/>
      <c r="J8" s="18"/>
      <c r="K8" s="18"/>
      <c r="M8" s="17" t="s">
        <v>25</v>
      </c>
      <c r="N8" s="17"/>
      <c r="O8" s="17"/>
      <c r="P8" s="17"/>
      <c r="R8" s="15" t="s">
        <v>26</v>
      </c>
      <c r="S8" s="15"/>
      <c r="T8" s="15"/>
      <c r="U8" s="15"/>
    </row>
    <row r="9" spans="1:26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6" t="str">
        <f>$A$8</f>
        <v>Cuadripolo "A" - Nro. De serie: 9603 (15 V - 50 mA) (Pi)</v>
      </c>
      <c r="I9" s="16"/>
      <c r="J9" s="16"/>
      <c r="K9" s="16"/>
      <c r="M9" s="16" t="str">
        <f>$A$8</f>
        <v>Cuadripolo "A" - Nro. De serie: 9603 (15 V - 50 mA) (Pi)</v>
      </c>
      <c r="N9" s="16"/>
      <c r="O9" s="16"/>
      <c r="P9" s="16"/>
      <c r="R9" s="16" t="str">
        <f>$A$8</f>
        <v>Cuadripolo "A" - Nro. De serie: 9603 (15 V - 50 mA) (Pi)</v>
      </c>
      <c r="S9" s="16"/>
      <c r="T9" s="16"/>
      <c r="U9" s="16"/>
    </row>
    <row r="10" spans="1:26" ht="18" x14ac:dyDescent="0.35">
      <c r="A10" s="1" t="s">
        <v>4</v>
      </c>
      <c r="B10" s="9">
        <v>0</v>
      </c>
      <c r="C10" s="9">
        <v>3.05</v>
      </c>
      <c r="D10" s="9">
        <f>83*0.5</f>
        <v>41.5</v>
      </c>
      <c r="E10" s="9">
        <f>60*0.5</f>
        <v>30</v>
      </c>
      <c r="H10" s="7" t="s">
        <v>8</v>
      </c>
      <c r="I10" s="7" t="s">
        <v>9</v>
      </c>
      <c r="J10" s="7" t="s">
        <v>10</v>
      </c>
      <c r="K10" s="7" t="s">
        <v>11</v>
      </c>
      <c r="M10" s="7" t="s">
        <v>14</v>
      </c>
      <c r="N10" s="7" t="s">
        <v>15</v>
      </c>
      <c r="O10" s="7" t="s">
        <v>16</v>
      </c>
      <c r="P10" s="7" t="s">
        <v>17</v>
      </c>
      <c r="R10" s="7" t="s">
        <v>42</v>
      </c>
      <c r="S10" s="7" t="s">
        <v>43</v>
      </c>
      <c r="T10" s="7" t="s">
        <v>44</v>
      </c>
      <c r="U10" s="7" t="s">
        <v>45</v>
      </c>
    </row>
    <row r="11" spans="1:26" ht="18" x14ac:dyDescent="0.35">
      <c r="A11" s="1" t="s">
        <v>5</v>
      </c>
      <c r="B11" s="9">
        <v>3.05</v>
      </c>
      <c r="C11" s="9">
        <v>0</v>
      </c>
      <c r="D11" s="9">
        <f>72*0.5</f>
        <v>36</v>
      </c>
      <c r="E11" s="9">
        <f>60.5*0.5</f>
        <v>30.25</v>
      </c>
      <c r="H11" s="14">
        <f>B13/D13*1000</f>
        <v>217.85714285714283</v>
      </c>
      <c r="I11" s="14">
        <f>B12/E12*1000</f>
        <v>157.35384615384615</v>
      </c>
      <c r="J11" s="14">
        <f>C13/D13*1000</f>
        <v>157.35714285714283</v>
      </c>
      <c r="K11" s="14">
        <f>C12/E12*1000</f>
        <v>187.69230769230768</v>
      </c>
      <c r="M11" s="8">
        <f>D11/B11/1000</f>
        <v>1.180327868852459E-2</v>
      </c>
      <c r="N11" s="8">
        <f>D10/C10/1000</f>
        <v>1.3606557377049182E-2</v>
      </c>
      <c r="O11" s="8">
        <f>E11/B11/1000</f>
        <v>9.9180327868852464E-3</v>
      </c>
      <c r="P11" s="8">
        <f>E10/C10/1000</f>
        <v>9.8360655737704927E-3</v>
      </c>
      <c r="R11" s="14">
        <f>D13/C13</f>
        <v>6.3549704947798462</v>
      </c>
      <c r="S11" s="14">
        <f>-B11/E11*1000</f>
        <v>-100.82644628099173</v>
      </c>
      <c r="T11" s="14">
        <f>D13/C13/1000</f>
        <v>6.3549704947798462E-3</v>
      </c>
      <c r="U11" s="14">
        <f>-D11/E11</f>
        <v>-1.1900826446280992</v>
      </c>
    </row>
    <row r="12" spans="1:26" ht="18" x14ac:dyDescent="0.35">
      <c r="A12" s="1" t="s">
        <v>6</v>
      </c>
      <c r="B12" s="10">
        <f>2.557</f>
        <v>2.5569999999999999</v>
      </c>
      <c r="C12" s="9">
        <f>3.05</f>
        <v>3.05</v>
      </c>
      <c r="D12" s="9">
        <v>0</v>
      </c>
      <c r="E12" s="9">
        <f>32.5*0.5</f>
        <v>16.25</v>
      </c>
    </row>
    <row r="13" spans="1:26" ht="18" x14ac:dyDescent="0.35">
      <c r="A13" s="1" t="s">
        <v>7</v>
      </c>
      <c r="B13" s="9">
        <v>3.05</v>
      </c>
      <c r="C13" s="10">
        <f>2.203</f>
        <v>2.2029999999999998</v>
      </c>
      <c r="D13" s="9">
        <f>28*0.5</f>
        <v>14</v>
      </c>
      <c r="E13" s="9">
        <v>0</v>
      </c>
    </row>
    <row r="15" spans="1:26" x14ac:dyDescent="0.25">
      <c r="A15" s="25" t="s">
        <v>12</v>
      </c>
      <c r="B15" s="26"/>
      <c r="C15" s="26"/>
      <c r="D15" s="26"/>
      <c r="E15" s="27"/>
      <c r="H15" s="22" t="s">
        <v>24</v>
      </c>
      <c r="I15" s="23"/>
      <c r="J15" s="23"/>
      <c r="K15" s="24"/>
      <c r="N15" s="19" t="s">
        <v>29</v>
      </c>
      <c r="O15" s="20"/>
      <c r="P15" s="21"/>
      <c r="R15" s="22" t="s">
        <v>36</v>
      </c>
      <c r="S15" s="23"/>
      <c r="T15" s="23"/>
      <c r="U15" s="24"/>
      <c r="W15" s="22" t="s">
        <v>39</v>
      </c>
      <c r="X15" s="23"/>
      <c r="Y15" s="23"/>
      <c r="Z15" s="24"/>
    </row>
    <row r="16" spans="1:26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25" t="s">
        <v>12</v>
      </c>
      <c r="I16" s="26"/>
      <c r="J16" s="26"/>
      <c r="K16" s="27"/>
      <c r="N16" s="19" t="s">
        <v>31</v>
      </c>
      <c r="O16" s="20"/>
      <c r="P16" s="21"/>
      <c r="R16" s="25" t="s">
        <v>12</v>
      </c>
      <c r="S16" s="26"/>
      <c r="T16" s="26"/>
      <c r="U16" s="27"/>
      <c r="W16" s="25" t="s">
        <v>12</v>
      </c>
      <c r="X16" s="26"/>
      <c r="Y16" s="26"/>
      <c r="Z16" s="27"/>
    </row>
    <row r="17" spans="1:26" ht="18" x14ac:dyDescent="0.35">
      <c r="A17" s="1" t="s">
        <v>6</v>
      </c>
      <c r="B17" s="11">
        <f>2.158</f>
        <v>2.1579999999999999</v>
      </c>
      <c r="C17" s="9">
        <v>3.09</v>
      </c>
      <c r="D17" s="1">
        <v>0</v>
      </c>
      <c r="E17" s="1">
        <f>51*0.1</f>
        <v>5.1000000000000005</v>
      </c>
      <c r="H17" s="7" t="s">
        <v>8</v>
      </c>
      <c r="I17" s="7" t="s">
        <v>9</v>
      </c>
      <c r="J17" s="7" t="s">
        <v>10</v>
      </c>
      <c r="K17" s="7" t="s">
        <v>11</v>
      </c>
      <c r="R17" s="7" t="s">
        <v>8</v>
      </c>
      <c r="S17" s="7" t="s">
        <v>9</v>
      </c>
      <c r="T17" s="7" t="s">
        <v>10</v>
      </c>
      <c r="U17" s="7" t="s">
        <v>11</v>
      </c>
      <c r="W17" s="7" t="s">
        <v>8</v>
      </c>
      <c r="X17" s="7" t="s">
        <v>9</v>
      </c>
      <c r="Y17" s="7" t="s">
        <v>10</v>
      </c>
      <c r="Z17" s="7" t="s">
        <v>11</v>
      </c>
    </row>
    <row r="18" spans="1:26" ht="18" x14ac:dyDescent="0.35">
      <c r="A18" s="1" t="s">
        <v>7</v>
      </c>
      <c r="B18" s="1">
        <v>3.09</v>
      </c>
      <c r="C18" s="10">
        <f>2.351</f>
        <v>2.351</v>
      </c>
      <c r="D18" s="1">
        <f>55*0.1</f>
        <v>5.5</v>
      </c>
      <c r="E18" s="1">
        <v>0</v>
      </c>
      <c r="H18" s="14">
        <f>B18/D18*1000</f>
        <v>561.81818181818176</v>
      </c>
      <c r="I18" s="14">
        <f>B18/E17*1000</f>
        <v>605.88235294117646</v>
      </c>
      <c r="J18" s="14">
        <f>C18/D18*1000</f>
        <v>427.4545454545455</v>
      </c>
      <c r="K18" s="14">
        <f>C18/E17*1000</f>
        <v>460.98039215686271</v>
      </c>
      <c r="R18" s="14">
        <f>H4+H11</f>
        <v>589.80836236933783</v>
      </c>
      <c r="S18" s="14">
        <f t="shared" ref="S18:U18" si="0">I4+I11</f>
        <v>467.6479638009049</v>
      </c>
      <c r="T18" s="14">
        <f t="shared" si="0"/>
        <v>423.82055749128915</v>
      </c>
      <c r="U18" s="14">
        <f t="shared" si="0"/>
        <v>636.22171945701348</v>
      </c>
      <c r="W18" s="14">
        <f>ABS(H18-R18)</f>
        <v>27.990180551156072</v>
      </c>
      <c r="X18" s="14">
        <f t="shared" ref="X18:Z18" si="1">ABS(I18-S18)</f>
        <v>138.23438914027156</v>
      </c>
      <c r="Y18" s="14">
        <f t="shared" si="1"/>
        <v>3.6339879632563452</v>
      </c>
      <c r="Z18" s="14">
        <f t="shared" si="1"/>
        <v>175.24132730015077</v>
      </c>
    </row>
    <row r="20" spans="1:26" x14ac:dyDescent="0.25">
      <c r="A20" s="25" t="s">
        <v>13</v>
      </c>
      <c r="B20" s="26"/>
      <c r="C20" s="26"/>
      <c r="D20" s="26"/>
      <c r="E20" s="27"/>
      <c r="H20" s="17" t="s">
        <v>25</v>
      </c>
      <c r="I20" s="17"/>
      <c r="J20" s="17"/>
      <c r="K20" s="17"/>
      <c r="N20" s="19" t="s">
        <v>30</v>
      </c>
      <c r="O20" s="20"/>
      <c r="P20" s="21"/>
      <c r="R20" s="17" t="s">
        <v>37</v>
      </c>
      <c r="S20" s="17"/>
      <c r="T20" s="17"/>
      <c r="U20" s="17"/>
      <c r="W20" s="17" t="s">
        <v>40</v>
      </c>
      <c r="X20" s="17"/>
      <c r="Y20" s="17"/>
      <c r="Z20" s="17"/>
    </row>
    <row r="21" spans="1:26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6" t="s">
        <v>13</v>
      </c>
      <c r="I21" s="16"/>
      <c r="J21" s="16"/>
      <c r="K21" s="16"/>
      <c r="R21" s="16" t="s">
        <v>13</v>
      </c>
      <c r="S21" s="16"/>
      <c r="T21" s="16"/>
      <c r="U21" s="16"/>
      <c r="W21" s="16" t="s">
        <v>13</v>
      </c>
      <c r="X21" s="16"/>
      <c r="Y21" s="16"/>
      <c r="Z21" s="16"/>
    </row>
    <row r="22" spans="1:26" ht="18" x14ac:dyDescent="0.35">
      <c r="A22" s="1" t="s">
        <v>4</v>
      </c>
      <c r="B22" s="1">
        <v>0</v>
      </c>
      <c r="C22" s="9">
        <v>3.09</v>
      </c>
      <c r="D22" s="1">
        <f>0.5*83</f>
        <v>41.5</v>
      </c>
      <c r="E22" s="1">
        <f>0.25*23</f>
        <v>5.75</v>
      </c>
      <c r="H22" s="7" t="s">
        <v>14</v>
      </c>
      <c r="I22" s="7" t="s">
        <v>15</v>
      </c>
      <c r="J22" s="7" t="s">
        <v>16</v>
      </c>
      <c r="K22" s="7" t="s">
        <v>17</v>
      </c>
      <c r="R22" s="7" t="s">
        <v>14</v>
      </c>
      <c r="S22" s="7" t="s">
        <v>15</v>
      </c>
      <c r="T22" s="7" t="s">
        <v>16</v>
      </c>
      <c r="U22" s="7" t="s">
        <v>17</v>
      </c>
      <c r="W22" s="7" t="s">
        <v>14</v>
      </c>
      <c r="X22" s="7" t="s">
        <v>15</v>
      </c>
      <c r="Y22" s="7" t="s">
        <v>16</v>
      </c>
      <c r="Z22" s="7" t="s">
        <v>17</v>
      </c>
    </row>
    <row r="23" spans="1:26" ht="18" x14ac:dyDescent="0.35">
      <c r="A23" s="1" t="s">
        <v>5</v>
      </c>
      <c r="B23" s="9">
        <v>3.09</v>
      </c>
      <c r="C23" s="1">
        <v>0</v>
      </c>
      <c r="D23" s="1">
        <f>0.5*45</f>
        <v>22.5</v>
      </c>
      <c r="E23" s="1">
        <f>83*0.5</f>
        <v>41.5</v>
      </c>
      <c r="H23" s="8">
        <f>D23/1000/B23</f>
        <v>7.2815533980582527E-3</v>
      </c>
      <c r="I23" s="8">
        <f>D22/1000/C22</f>
        <v>1.3430420711974112E-2</v>
      </c>
      <c r="J23" s="8">
        <f>E23/1000/B23</f>
        <v>1.3430420711974112E-2</v>
      </c>
      <c r="K23" s="8">
        <f>E22/1000/C22</f>
        <v>1.8608414239482201E-3</v>
      </c>
      <c r="R23" s="8">
        <f>M4+M11</f>
        <v>1.7295081967213115E-2</v>
      </c>
      <c r="S23" s="8">
        <f t="shared" ref="S23:U23" si="2">N4+N11</f>
        <v>1.7377049180327869E-2</v>
      </c>
      <c r="T23" s="8">
        <f t="shared" si="2"/>
        <v>1.3688524590163936E-2</v>
      </c>
      <c r="U23" s="8">
        <f t="shared" si="2"/>
        <v>1.5081967213114757E-2</v>
      </c>
      <c r="W23" s="14">
        <f>ABS(H23-R23)</f>
        <v>1.0013528569154863E-2</v>
      </c>
      <c r="X23" s="14">
        <f t="shared" ref="X23" si="3">ABS(I23-S23)</f>
        <v>3.9466284683537575E-3</v>
      </c>
      <c r="Y23" s="14">
        <f t="shared" ref="Y23" si="4">ABS(J23-T23)</f>
        <v>2.5810387818982379E-4</v>
      </c>
      <c r="Z23" s="14">
        <f t="shared" ref="Z23" si="5">ABS(K23-U23)</f>
        <v>1.3221125789166536E-2</v>
      </c>
    </row>
    <row r="25" spans="1:26" x14ac:dyDescent="0.25">
      <c r="A25" s="25" t="s">
        <v>18</v>
      </c>
      <c r="B25" s="26"/>
      <c r="C25" s="26"/>
      <c r="D25" s="26"/>
      <c r="E25" s="27"/>
      <c r="H25" s="15" t="s">
        <v>26</v>
      </c>
      <c r="I25" s="15"/>
      <c r="J25" s="15"/>
      <c r="K25" s="15"/>
      <c r="R25" s="15" t="s">
        <v>38</v>
      </c>
      <c r="S25" s="15"/>
      <c r="T25" s="15"/>
      <c r="U25" s="15"/>
      <c r="W25" s="15" t="s">
        <v>41</v>
      </c>
      <c r="X25" s="15"/>
      <c r="Y25" s="15"/>
      <c r="Z25" s="15"/>
    </row>
    <row r="26" spans="1:26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6" t="s">
        <v>18</v>
      </c>
      <c r="I26" s="16"/>
      <c r="J26" s="16"/>
      <c r="K26" s="16"/>
      <c r="R26" s="16" t="s">
        <v>18</v>
      </c>
      <c r="S26" s="16"/>
      <c r="T26" s="16"/>
      <c r="U26" s="16"/>
      <c r="W26" s="16" t="s">
        <v>18</v>
      </c>
      <c r="X26" s="16"/>
      <c r="Y26" s="16"/>
      <c r="Z26" s="16"/>
    </row>
    <row r="27" spans="1:26" ht="18" x14ac:dyDescent="0.35">
      <c r="A27" s="1" t="s">
        <v>5</v>
      </c>
      <c r="B27" s="9">
        <v>3.09</v>
      </c>
      <c r="C27" s="9">
        <v>0</v>
      </c>
      <c r="D27" s="9">
        <f>0.5*41</f>
        <v>20.5</v>
      </c>
      <c r="E27" s="9">
        <f>0.1*60</f>
        <v>6</v>
      </c>
      <c r="H27" s="7" t="s">
        <v>19</v>
      </c>
      <c r="I27" s="7" t="s">
        <v>20</v>
      </c>
      <c r="J27" s="7" t="s">
        <v>21</v>
      </c>
      <c r="K27" s="7" t="s">
        <v>22</v>
      </c>
      <c r="R27" s="7" t="s">
        <v>19</v>
      </c>
      <c r="S27" s="7" t="s">
        <v>20</v>
      </c>
      <c r="T27" s="7" t="s">
        <v>21</v>
      </c>
      <c r="U27" s="7" t="s">
        <v>22</v>
      </c>
      <c r="W27" s="7" t="s">
        <v>19</v>
      </c>
      <c r="X27" s="7" t="s">
        <v>20</v>
      </c>
      <c r="Y27" s="7" t="s">
        <v>21</v>
      </c>
      <c r="Z27" s="7" t="s">
        <v>22</v>
      </c>
    </row>
    <row r="28" spans="1:26" ht="18" x14ac:dyDescent="0.35">
      <c r="A28" s="1" t="s">
        <v>7</v>
      </c>
      <c r="B28" s="9">
        <v>3.09</v>
      </c>
      <c r="C28" s="9">
        <v>1.35</v>
      </c>
      <c r="D28" s="9">
        <f>35.5*0.5</f>
        <v>17.75</v>
      </c>
      <c r="E28" s="9">
        <v>0</v>
      </c>
      <c r="H28" s="14">
        <f>B28/C28</f>
        <v>2.2888888888888888</v>
      </c>
      <c r="I28" s="14">
        <f>-B27/E27*1000</f>
        <v>-515</v>
      </c>
      <c r="J28" s="14">
        <f>D28/C28/1000</f>
        <v>1.3148148148148147E-2</v>
      </c>
      <c r="K28" s="14">
        <f>-D27/E27</f>
        <v>-3.4166666666666665</v>
      </c>
      <c r="R28" s="14">
        <f>R4*R11+S4*T11</f>
        <v>7.1853339164089753</v>
      </c>
      <c r="S28" s="14">
        <f>R4*S11+S4*U11</f>
        <v>174.88889309151426</v>
      </c>
      <c r="T28" s="14">
        <f>T4*R11+U4*T11</f>
        <v>1.4593164511468141E-2</v>
      </c>
      <c r="U28" s="14">
        <f>T4*S11+U4*U11</f>
        <v>1.3549936645422396</v>
      </c>
      <c r="W28" s="14">
        <f>ABS(H28-R28)</f>
        <v>4.8964450275200866</v>
      </c>
      <c r="X28" s="14">
        <f t="shared" ref="X28" si="6">ABS(I28-S28)</f>
        <v>689.88889309151432</v>
      </c>
      <c r="Y28" s="14">
        <f t="shared" ref="Y28" si="7">ABS(J28-T28)</f>
        <v>1.4450163633199942E-3</v>
      </c>
      <c r="Z28" s="14">
        <f t="shared" ref="Z28" si="8">ABS(K28-U28)</f>
        <v>4.7716603312089063</v>
      </c>
    </row>
    <row r="30" spans="1:26" x14ac:dyDescent="0.25">
      <c r="A30" s="25" t="s">
        <v>23</v>
      </c>
      <c r="B30" s="26"/>
      <c r="C30" s="26"/>
      <c r="D30" s="26"/>
      <c r="E30" s="27"/>
      <c r="H30" s="15" t="s">
        <v>26</v>
      </c>
      <c r="I30" s="15"/>
      <c r="J30" s="15"/>
      <c r="K30" s="15"/>
      <c r="R30" s="15" t="s">
        <v>38</v>
      </c>
      <c r="S30" s="15"/>
      <c r="T30" s="15"/>
      <c r="U30" s="15"/>
      <c r="W30" s="15" t="s">
        <v>41</v>
      </c>
      <c r="X30" s="15"/>
      <c r="Y30" s="15"/>
      <c r="Z30" s="15"/>
    </row>
    <row r="31" spans="1:26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6" t="s">
        <v>23</v>
      </c>
      <c r="I31" s="16"/>
      <c r="J31" s="16"/>
      <c r="K31" s="16"/>
      <c r="R31" s="16" t="s">
        <v>23</v>
      </c>
      <c r="S31" s="16"/>
      <c r="T31" s="16"/>
      <c r="U31" s="16"/>
      <c r="W31" s="16" t="s">
        <v>23</v>
      </c>
      <c r="X31" s="16"/>
      <c r="Y31" s="16"/>
      <c r="Z31" s="16"/>
    </row>
    <row r="32" spans="1:26" ht="18" x14ac:dyDescent="0.35">
      <c r="A32" s="1" t="s">
        <v>5</v>
      </c>
      <c r="B32" s="9">
        <v>3.09</v>
      </c>
      <c r="C32" s="1">
        <v>0</v>
      </c>
      <c r="D32" s="1">
        <f>29*0.5</f>
        <v>14.5</v>
      </c>
      <c r="E32" s="1">
        <f>0.1*66</f>
        <v>6.6000000000000005</v>
      </c>
      <c r="H32" s="7" t="s">
        <v>19</v>
      </c>
      <c r="I32" s="7" t="s">
        <v>20</v>
      </c>
      <c r="J32" s="7" t="s">
        <v>21</v>
      </c>
      <c r="K32" s="7" t="s">
        <v>22</v>
      </c>
      <c r="R32" s="7" t="s">
        <v>19</v>
      </c>
      <c r="S32" s="7" t="s">
        <v>20</v>
      </c>
      <c r="T32" s="7" t="s">
        <v>21</v>
      </c>
      <c r="U32" s="7" t="s">
        <v>22</v>
      </c>
      <c r="W32" s="7" t="s">
        <v>19</v>
      </c>
      <c r="X32" s="7" t="s">
        <v>20</v>
      </c>
      <c r="Y32" s="7" t="s">
        <v>21</v>
      </c>
      <c r="Z32" s="7" t="s">
        <v>22</v>
      </c>
    </row>
    <row r="33" spans="1:26" ht="18" x14ac:dyDescent="0.35">
      <c r="A33" s="1" t="s">
        <v>7</v>
      </c>
      <c r="B33" s="9">
        <v>3.09</v>
      </c>
      <c r="C33" s="10">
        <v>0.86899999999999999</v>
      </c>
      <c r="D33" s="9">
        <f>25*0.5</f>
        <v>12.5</v>
      </c>
      <c r="E33" s="1">
        <v>0</v>
      </c>
      <c r="H33" s="14">
        <f>B33/C33</f>
        <v>3.5558112773302644</v>
      </c>
      <c r="I33" s="14">
        <f>-B32/E32*1000</f>
        <v>-468.18181818181813</v>
      </c>
      <c r="J33" s="8">
        <f>E32/B33/1000</f>
        <v>2.1359223300970879E-3</v>
      </c>
      <c r="K33" s="14">
        <f>-D32/E32</f>
        <v>-2.1969696969696968</v>
      </c>
      <c r="R33" s="14">
        <f>R11*R4+S11*T4</f>
        <v>8.4923950341301602</v>
      </c>
      <c r="S33" s="14">
        <f>R11*S4+S11*U4</f>
        <v>-1538.5927855540797</v>
      </c>
      <c r="T33" s="8">
        <f>T11*R4+U11*T4</f>
        <v>4.4045685689373523E-3</v>
      </c>
      <c r="U33" s="14">
        <f>T11*S4+U11*U4</f>
        <v>4.7932546821054967E-2</v>
      </c>
      <c r="W33" s="14">
        <f>ABS(H33-R33)</f>
        <v>4.9365837567998962</v>
      </c>
      <c r="X33" s="14">
        <f t="shared" ref="X33" si="9">ABS(I33-S33)</f>
        <v>1070.4109673722614</v>
      </c>
      <c r="Y33" s="14">
        <f t="shared" ref="Y33" si="10">ABS(J33-T33)</f>
        <v>2.2686462388402644E-3</v>
      </c>
      <c r="Z33" s="14">
        <f t="shared" ref="Z33" si="11">ABS(K33-U33)</f>
        <v>2.2449022437907518</v>
      </c>
    </row>
  </sheetData>
  <sortState xmlns:xlrd2="http://schemas.microsoft.com/office/spreadsheetml/2017/richdata2" ref="M17:P24">
    <sortCondition ref="O17:O24"/>
  </sortState>
  <mergeCells count="45">
    <mergeCell ref="W26:Z26"/>
    <mergeCell ref="W30:Z30"/>
    <mergeCell ref="W31:Z31"/>
    <mergeCell ref="W15:Z15"/>
    <mergeCell ref="W16:Z16"/>
    <mergeCell ref="W20:Z20"/>
    <mergeCell ref="W21:Z21"/>
    <mergeCell ref="W25:Z25"/>
    <mergeCell ref="R21:U21"/>
    <mergeCell ref="R25:U25"/>
    <mergeCell ref="R26:U26"/>
    <mergeCell ref="R30:U30"/>
    <mergeCell ref="R31:U31"/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H15:K15"/>
    <mergeCell ref="H20:K20"/>
    <mergeCell ref="H25:K25"/>
    <mergeCell ref="H30:K30"/>
    <mergeCell ref="R1:U1"/>
    <mergeCell ref="R2:U2"/>
    <mergeCell ref="R8:U8"/>
    <mergeCell ref="R9:U9"/>
    <mergeCell ref="M1:P1"/>
    <mergeCell ref="M2:P2"/>
    <mergeCell ref="H8:K8"/>
    <mergeCell ref="M8:P8"/>
    <mergeCell ref="M9:P9"/>
    <mergeCell ref="N15:P15"/>
    <mergeCell ref="N20:P20"/>
    <mergeCell ref="N16:P16"/>
    <mergeCell ref="R15:U15"/>
    <mergeCell ref="R16:U16"/>
    <mergeCell ref="R20:U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E4E-8D07-412A-8ADE-7579EC4BF84A}">
  <dimension ref="A1:K8"/>
  <sheetViews>
    <sheetView tabSelected="1" topLeftCell="D1" workbookViewId="0">
      <selection activeCell="I3" sqref="I3"/>
    </sheetView>
  </sheetViews>
  <sheetFormatPr baseColWidth="10" defaultRowHeight="15" x14ac:dyDescent="0.25"/>
  <sheetData>
    <row r="1" spans="1:11" x14ac:dyDescent="0.25">
      <c r="A1" s="25" t="s">
        <v>27</v>
      </c>
      <c r="B1" s="26"/>
      <c r="C1" s="26"/>
      <c r="D1" s="26"/>
      <c r="E1" s="27"/>
      <c r="G1" s="28" t="s">
        <v>28</v>
      </c>
      <c r="H1" s="29"/>
      <c r="I1" s="29"/>
      <c r="J1" s="29"/>
      <c r="K1" s="30"/>
    </row>
    <row r="2" spans="1:11" ht="18" x14ac:dyDescent="0.35">
      <c r="A2" s="2" t="s">
        <v>32</v>
      </c>
      <c r="B2" s="2" t="s">
        <v>0</v>
      </c>
      <c r="C2" s="9" t="s">
        <v>1</v>
      </c>
      <c r="D2" s="9" t="s">
        <v>3</v>
      </c>
      <c r="E2" s="2" t="s">
        <v>33</v>
      </c>
      <c r="G2" s="2" t="s">
        <v>32</v>
      </c>
      <c r="H2" s="2" t="s">
        <v>0</v>
      </c>
      <c r="I2" s="9" t="s">
        <v>1</v>
      </c>
      <c r="J2" s="9" t="s">
        <v>2</v>
      </c>
      <c r="K2" s="2" t="s">
        <v>33</v>
      </c>
    </row>
    <row r="3" spans="1:11" x14ac:dyDescent="0.25">
      <c r="A3" s="2">
        <v>191.4</v>
      </c>
      <c r="B3" s="9">
        <v>3.09</v>
      </c>
      <c r="C3" s="10" t="s">
        <v>35</v>
      </c>
      <c r="D3" s="9" t="s">
        <v>35</v>
      </c>
      <c r="E3" s="9" t="s">
        <v>35</v>
      </c>
      <c r="G3" s="2">
        <v>80.2</v>
      </c>
      <c r="H3" s="9">
        <v>3.09</v>
      </c>
      <c r="I3" s="9">
        <v>0.82899999999999996</v>
      </c>
      <c r="J3" s="9">
        <f>38.5*0.5</f>
        <v>19.25</v>
      </c>
      <c r="K3" s="9" t="s">
        <v>34</v>
      </c>
    </row>
    <row r="4" spans="1:11" x14ac:dyDescent="0.25">
      <c r="A4" s="13"/>
      <c r="B4" s="13"/>
      <c r="C4" s="13"/>
      <c r="D4" s="13"/>
      <c r="E4" s="11"/>
      <c r="I4" s="9">
        <v>1.01</v>
      </c>
      <c r="J4" s="9">
        <f>33.5*0.5</f>
        <v>16.75</v>
      </c>
      <c r="K4" s="9">
        <v>61.6</v>
      </c>
    </row>
    <row r="5" spans="1:11" x14ac:dyDescent="0.25">
      <c r="C5" s="11"/>
      <c r="D5" s="11"/>
      <c r="E5" s="13"/>
      <c r="I5" s="9">
        <v>1.117</v>
      </c>
      <c r="J5" s="9">
        <f>31*0.5</f>
        <v>15.5</v>
      </c>
      <c r="K5" s="9">
        <v>73</v>
      </c>
    </row>
    <row r="6" spans="1:11" x14ac:dyDescent="0.25">
      <c r="C6" s="11"/>
      <c r="D6" s="11"/>
      <c r="E6" s="11"/>
      <c r="I6" s="12">
        <v>1.18</v>
      </c>
      <c r="J6" s="12">
        <f>28.5*0.5</f>
        <v>14.25</v>
      </c>
      <c r="K6" s="12">
        <v>80</v>
      </c>
    </row>
    <row r="7" spans="1:11" x14ac:dyDescent="0.25">
      <c r="C7" s="11"/>
      <c r="D7" s="11"/>
      <c r="E7" s="11"/>
      <c r="I7" s="9">
        <v>1.21</v>
      </c>
      <c r="J7" s="9">
        <f>28*0.5</f>
        <v>14</v>
      </c>
      <c r="K7" s="9">
        <v>88</v>
      </c>
    </row>
    <row r="8" spans="1:11" x14ac:dyDescent="0.25">
      <c r="C8" s="11"/>
      <c r="D8" s="11"/>
      <c r="E8" s="11"/>
      <c r="I8" s="9">
        <v>1.34</v>
      </c>
      <c r="J8" s="9">
        <f>24.5*0.5</f>
        <v>12.25</v>
      </c>
      <c r="K8" s="9">
        <v>120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Tomás</cp:lastModifiedBy>
  <dcterms:created xsi:type="dcterms:W3CDTF">2018-06-15T00:28:44Z</dcterms:created>
  <dcterms:modified xsi:type="dcterms:W3CDTF">2019-05-17T14:24:06Z</dcterms:modified>
</cp:coreProperties>
</file>