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stos\Documents\DATA SCIENCE BOOT CAMP\PREWORK_TLS\Module-1\"/>
    </mc:Choice>
  </mc:AlternateContent>
  <bookViews>
    <workbookView xWindow="0" yWindow="0" windowWidth="24000" windowHeight="10050"/>
  </bookViews>
  <sheets>
    <sheet name="Raw Data" sheetId="1" r:id="rId1"/>
    <sheet name="Category PivotTable" sheetId="2" r:id="rId2"/>
    <sheet name="Subcategory PivotTable" sheetId="3" r:id="rId3"/>
    <sheet name="Date Line Graph" sheetId="4" r:id="rId4"/>
    <sheet name="Bonus" sheetId="5" r:id="rId5"/>
  </sheets>
  <definedNames>
    <definedName name="_xlnm._FilterDatabase" localSheetId="0" hidden="1">'Raw Data'!$A$1:$T$1</definedName>
    <definedName name="alldata">'Raw Data'!$A$1:$T$4115</definedName>
    <definedName name="goal">'Raw Data'!$D$2:$D$4115</definedName>
    <definedName name="state">'Raw Data'!$F$2:$F$4115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9" i="5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2" i="5" l="1"/>
  <c r="D3" i="5"/>
  <c r="D4" i="5"/>
  <c r="D5" i="5"/>
  <c r="D6" i="5"/>
  <c r="D7" i="5"/>
  <c r="D8" i="5"/>
  <c r="D9" i="5"/>
  <c r="D10" i="5"/>
  <c r="D11" i="5"/>
  <c r="D12" i="5"/>
  <c r="D13" i="5"/>
  <c r="C13" i="5"/>
  <c r="C12" i="5"/>
  <c r="C11" i="5"/>
  <c r="C10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E10" i="5" l="1"/>
  <c r="H10" i="5" s="1"/>
  <c r="E7" i="5"/>
  <c r="H7" i="5" s="1"/>
  <c r="E11" i="5"/>
  <c r="H11" i="5" s="1"/>
  <c r="E8" i="5"/>
  <c r="F8" i="5" s="1"/>
  <c r="E12" i="5"/>
  <c r="F12" i="5" s="1"/>
  <c r="E9" i="5"/>
  <c r="G9" i="5" s="1"/>
  <c r="E13" i="5"/>
  <c r="G13" i="5" s="1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H12" i="5" l="1"/>
  <c r="H13" i="5"/>
  <c r="G12" i="5"/>
  <c r="F10" i="5"/>
  <c r="F11" i="5"/>
  <c r="G8" i="5"/>
  <c r="E4" i="5"/>
  <c r="F4" i="5" s="1"/>
  <c r="E5" i="5"/>
  <c r="G11" i="5"/>
  <c r="F7" i="5"/>
  <c r="G10" i="5"/>
  <c r="F13" i="5"/>
  <c r="E2" i="5"/>
  <c r="E6" i="5"/>
  <c r="G7" i="5"/>
  <c r="F9" i="5"/>
  <c r="E3" i="5"/>
  <c r="H8" i="5"/>
  <c r="H9" i="5"/>
  <c r="H3" i="5" l="1"/>
  <c r="G3" i="5"/>
  <c r="H6" i="5"/>
  <c r="G6" i="5"/>
  <c r="H2" i="5"/>
  <c r="G2" i="5"/>
  <c r="H4" i="5"/>
  <c r="G4" i="5"/>
  <c r="F2" i="5"/>
  <c r="H5" i="5"/>
  <c r="G5" i="5"/>
  <c r="F3" i="5"/>
  <c r="F6" i="5"/>
  <c r="F5" i="5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<sst xmlns="http://schemas.openxmlformats.org/spreadsheetml/2006/main" count="24819" uniqueCount="8400">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</sst>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6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[StarterBook_Toni_Stapleton.xlsx]Category PivotTable!PivotTable5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C0-407E-ADD2-31EE9C4C71C0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C0-407E-ADD2-31EE9C4C71C0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C0-407E-ADD2-31EE9C4C71C0}"/>
            </c:ext>
          </c:extLst>
        </c:ser>
        <c:ser>
          <c:idx val="3"/>
          <c:order val="3"/>
          <c:tx>
            <c:strRef>
              <c:f>'Category PivotTable'!$E$3:$E$4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6C0-407E-ADD2-31EE9C4C7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03552"/>
        <c:axId val="179293960"/>
      </c:barChart>
      <c:catAx>
        <c:axId val="1794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93960"/>
        <c:crosses val="autoZero"/>
        <c:auto val="1"/>
        <c:lblAlgn val="ctr"/>
        <c:lblOffset val="100"/>
        <c:noMultiLvlLbl val="0"/>
      </c:catAx>
      <c:valAx>
        <c:axId val="1792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[StarterBook_Toni_Stapleton.xlsx]Subcategory PivotTable!PivotTable6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09-4052-8794-F2BDD24B7FD9}"/>
            </c:ext>
          </c:extLst>
        </c:ser>
        <c:ser>
          <c:idx val="1"/>
          <c:order val="1"/>
          <c:tx>
            <c:strRef>
              <c:f>'Subcategory PivotTable'!$C$4:$C$5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09-4052-8794-F2BDD24B7FD9}"/>
            </c:ext>
          </c:extLst>
        </c:ser>
        <c:ser>
          <c:idx val="2"/>
          <c:order val="2"/>
          <c:tx>
            <c:strRef>
              <c:f>'Subcategory PivotTable'!$D$4:$D$5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09-4052-8794-F2BDD24B7FD9}"/>
            </c:ext>
          </c:extLst>
        </c:ser>
        <c:ser>
          <c:idx val="3"/>
          <c:order val="3"/>
          <c:tx>
            <c:strRef>
              <c:f>'Subcategory PivotTable'!$E$4:$E$5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09-4052-8794-F2BDD24B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8472120"/>
        <c:axId val="218472504"/>
      </c:barChart>
      <c:catAx>
        <c:axId val="21847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2504"/>
        <c:crosses val="autoZero"/>
        <c:auto val="1"/>
        <c:lblAlgn val="ctr"/>
        <c:lblOffset val="100"/>
        <c:noMultiLvlLbl val="0"/>
      </c:catAx>
      <c:valAx>
        <c:axId val="21847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[StarterBook_Toni_Stapleton.xlsx]Date Line Graph!PivotTable7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19-4682-AEBB-63306A9BAC7D}"/>
            </c:ext>
          </c:extLst>
        </c:ser>
        <c:ser>
          <c:idx val="1"/>
          <c:order val="1"/>
          <c:tx>
            <c:strRef>
              <c:f>'Date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0E-441F-9019-9BD751FD2DC0}"/>
            </c:ext>
          </c:extLst>
        </c:ser>
        <c:ser>
          <c:idx val="2"/>
          <c:order val="2"/>
          <c:tx>
            <c:strRef>
              <c:f>'Date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F0E-441F-9019-9BD751FD2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644712"/>
        <c:axId val="178721088"/>
      </c:lineChart>
      <c:catAx>
        <c:axId val="22464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21088"/>
        <c:crosses val="autoZero"/>
        <c:auto val="1"/>
        <c:lblAlgn val="ctr"/>
        <c:lblOffset val="100"/>
        <c:noMultiLvlLbl val="0"/>
      </c:catAx>
      <c:valAx>
        <c:axId val="1787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4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01-4797-AA73-27E958289A6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01-4797-AA73-27E958289A6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01-4797-AA73-27E958289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210472"/>
        <c:axId val="224269800"/>
      </c:lineChart>
      <c:catAx>
        <c:axId val="22421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69800"/>
        <c:crosses val="autoZero"/>
        <c:auto val="1"/>
        <c:lblAlgn val="ctr"/>
        <c:lblOffset val="100"/>
        <c:noMultiLvlLbl val="0"/>
      </c:catAx>
      <c:valAx>
        <c:axId val="22426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1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90486</xdr:colOff>
      <xdr:row>2</xdr:row>
      <xdr:rowOff>80961</xdr:rowOff>
    </xdr:from>
    <xdr:to>
      <xdr:col>18</xdr:col>
      <xdr:colOff>438149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3C6B7F5-0C90-4AFB-BFD3-7EDCF2F6D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80961</xdr:colOff>
      <xdr:row>5</xdr:row>
      <xdr:rowOff>23812</xdr:rowOff>
    </xdr:from>
    <xdr:to>
      <xdr:col>17</xdr:col>
      <xdr:colOff>333374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44A645F-F5BD-45A7-AC9B-9F5F66EF9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3</xdr:row>
      <xdr:rowOff>42862</xdr:rowOff>
    </xdr:from>
    <xdr:to>
      <xdr:col>18</xdr:col>
      <xdr:colOff>542925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596A3AB-4C87-476C-B8B0-5CEDAA2BB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638173</xdr:colOff>
      <xdr:row>15</xdr:row>
      <xdr:rowOff>14286</xdr:rowOff>
    </xdr:from>
    <xdr:to>
      <xdr:col>8</xdr:col>
      <xdr:colOff>600074</xdr:colOff>
      <xdr:row>41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653D118-C872-4F7B-A081-8FE86E7F9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13.452848958332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413.667910532407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m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55" zoomScaleNormal="55" workbookViewId="0">
      <selection activeCell="A7" sqref="A7"/>
    </sheetView>
  </sheetViews>
  <sheetFormatPr defaultRowHeight="15" x14ac:dyDescent="0.25"/>
  <cols>
    <col min="1" max="1" width="12.85546875" bestFit="1" customWidth="1"/>
    <col min="2" max="2" width="16.28515625" style="3" bestFit="1" customWidth="1"/>
    <col min="3" max="3" width="16.710937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8.42578125" bestFit="1" customWidth="1"/>
    <col min="16" max="16" width="31" bestFit="1" customWidth="1"/>
    <col min="17" max="17" width="20.85546875" bestFit="1" customWidth="1"/>
    <col min="18" max="18" width="26.42578125" bestFit="1" customWidth="1"/>
    <col min="19" max="19" width="40.85546875" bestFit="1" customWidth="1"/>
    <col min="20" max="20" width="3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8363</v>
      </c>
      <c r="T1" s="1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 t="shared" ref="O2:O65" si="0">ROUND(($E2/$D2)*100,0)</f>
        <v>137</v>
      </c>
      <c r="P2" s="14" t="str">
        <f t="shared" ref="P2:P65" si="1">IF($E2=0,"$0","$"&amp;ROUND(($E2/$L2),2))</f>
        <v>$63.92</v>
      </c>
      <c r="Q2" t="str">
        <f t="shared" ref="Q2:Q65" si="2">LEFT($N2,FIND("/",$N2)-1)</f>
        <v>film &amp; video</v>
      </c>
      <c r="R2" t="str">
        <f t="shared" ref="R2:R65" si="3">RIGHT($N2,LEN($N2)-FIND("/",$N2))</f>
        <v>television</v>
      </c>
      <c r="S2" s="8">
        <f t="shared" ref="S2:S65" si="4">(((J2/60)/60)/24)+DATE(1970,1,1)</f>
        <v>42177.007071759261</v>
      </c>
      <c r="T2" s="8">
        <f t="shared" ref="T2:T65" si="5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si="0"/>
        <v>143</v>
      </c>
      <c r="P3" s="14" t="str">
        <f t="shared" si="1"/>
        <v>$185.48</v>
      </c>
      <c r="Q3" t="str">
        <f t="shared" si="2"/>
        <v>film &amp; video</v>
      </c>
      <c r="R3" t="str">
        <f t="shared" si="3"/>
        <v>television</v>
      </c>
      <c r="S3" s="8">
        <f t="shared" si="4"/>
        <v>42766.600497685184</v>
      </c>
      <c r="T3" s="8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14" t="str">
        <f t="shared" si="1"/>
        <v>$15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14" t="str">
        <f t="shared" si="1"/>
        <v>$69.27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15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14" t="str">
        <f t="shared" si="1"/>
        <v>$190.55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14" t="str">
        <f t="shared" si="1"/>
        <v>$93.4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14" t="str">
        <f t="shared" si="1"/>
        <v>$146.88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14" t="str">
        <f t="shared" si="1"/>
        <v>$159.82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14" t="str">
        <f t="shared" si="1"/>
        <v>$291.79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14" t="str">
        <f t="shared" si="1"/>
        <v>$31.5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30" x14ac:dyDescent="0.25">
      <c r="A12">
        <v>10</v>
      </c>
      <c r="B12" s="3" t="s">
        <v>12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14" t="str">
        <f t="shared" si="1"/>
        <v>$158.68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14" t="str">
        <f t="shared" si="1"/>
        <v>$80.33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14" t="str">
        <f t="shared" si="1"/>
        <v>$59.96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14" t="str">
        <f t="shared" si="1"/>
        <v>$109.78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60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14" t="str">
        <f t="shared" si="1"/>
        <v>$147.71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135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14" t="str">
        <f t="shared" si="1"/>
        <v>$21.76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135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14" t="str">
        <f t="shared" si="1"/>
        <v>$171.84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120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14" t="str">
        <f t="shared" si="1"/>
        <v>$41.94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135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14" t="str">
        <f t="shared" si="1"/>
        <v>$93.26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135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14" t="str">
        <f t="shared" si="1"/>
        <v>$56.14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105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14" t="str">
        <f t="shared" si="1"/>
        <v>$80.16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135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14" t="str">
        <f t="shared" si="1"/>
        <v>$199.9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90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14" t="str">
        <f t="shared" si="1"/>
        <v>$51.25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120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14" t="str">
        <f t="shared" si="1"/>
        <v>$103.04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75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14" t="str">
        <f t="shared" si="1"/>
        <v>$66.35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135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14" t="str">
        <f t="shared" si="1"/>
        <v>$57.14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105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14" t="str">
        <f t="shared" si="1"/>
        <v>$102.11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120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14" t="str">
        <f t="shared" si="1"/>
        <v>$148.97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75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14" t="str">
        <f t="shared" si="1"/>
        <v>$169.61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150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14" t="str">
        <f t="shared" si="1"/>
        <v>$31.62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135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14" t="str">
        <f t="shared" si="1"/>
        <v>$76.45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120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14" t="str">
        <f t="shared" si="1"/>
        <v>$13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150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14" t="str">
        <f t="shared" si="1"/>
        <v>$320.45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135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14" t="str">
        <f t="shared" si="1"/>
        <v>$83.75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150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14" t="str">
        <f t="shared" si="1"/>
        <v>$49.88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105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14" t="str">
        <f t="shared" si="1"/>
        <v>$59.46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90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14" t="str">
        <f t="shared" si="1"/>
        <v>$193.84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135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14" t="str">
        <f t="shared" si="1"/>
        <v>$159.51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135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14" t="str">
        <f t="shared" si="1"/>
        <v>$41.68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150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14" t="str">
        <f t="shared" si="1"/>
        <v>$150.9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150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14" t="str">
        <f t="shared" si="1"/>
        <v>$126.69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135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14" t="str">
        <f t="shared" si="1"/>
        <v>$105.26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150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14" t="str">
        <f t="shared" si="1"/>
        <v>$117.51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120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14" t="str">
        <f t="shared" si="1"/>
        <v>$117.36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150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14" t="str">
        <f t="shared" si="1"/>
        <v>$133.33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120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14" t="str">
        <f t="shared" si="1"/>
        <v>$98.36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120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14" t="str">
        <f t="shared" si="1"/>
        <v>$194.44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150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14" t="str">
        <f t="shared" si="1"/>
        <v>$76.87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150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14" t="str">
        <f t="shared" si="1"/>
        <v>$56.82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60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14" t="str">
        <f t="shared" si="1"/>
        <v>$137.93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135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14" t="str">
        <f t="shared" si="1"/>
        <v>$27.27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150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14" t="str">
        <f t="shared" si="1"/>
        <v>$118.34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135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14" t="str">
        <f t="shared" si="1"/>
        <v>$223.48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75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14" t="str">
        <f t="shared" si="1"/>
        <v>$28.11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135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14" t="str">
        <f t="shared" si="1"/>
        <v>$194.23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135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14" t="str">
        <f t="shared" si="1"/>
        <v>$128.95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90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14" t="str">
        <f t="shared" si="1"/>
        <v>$49.32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135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14" t="str">
        <f t="shared" si="1"/>
        <v>$221.52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105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14" t="str">
        <f t="shared" si="1"/>
        <v>$137.21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135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14" t="str">
        <f t="shared" si="1"/>
        <v>$606.82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120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14" t="str">
        <f t="shared" si="1"/>
        <v>$43.04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135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14" t="str">
        <f t="shared" si="1"/>
        <v>$322.39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135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14" t="str">
        <f t="shared" si="1"/>
        <v>$96.71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135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14" t="str">
        <f t="shared" si="1"/>
        <v>$35.47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150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ref="O66:O129" si="6">ROUND(($E66/$D66)*100,0)</f>
        <v>173</v>
      </c>
      <c r="P66" s="14" t="str">
        <f t="shared" ref="P66:P129" si="7">IF($E66=0,"$0","$"&amp;ROUND(($E66/$L66),2))</f>
        <v>$86.67</v>
      </c>
      <c r="Q66" t="str">
        <f t="shared" ref="Q66:Q129" si="8">LEFT($N66,FIND("/",$N66)-1)</f>
        <v>film &amp; video</v>
      </c>
      <c r="R66" t="str">
        <f t="shared" ref="R66:R129" si="9">RIGHT($N66,LEN($N66)-FIND("/",$N66))</f>
        <v>shorts</v>
      </c>
      <c r="S66" s="8">
        <f t="shared" ref="S66:S129" si="10">(((J66/60)/60)/24)+DATE(1970,1,1)</f>
        <v>41433.01829861111</v>
      </c>
      <c r="T66" s="8">
        <f t="shared" ref="T66:T129" si="11">(((I66/60)/60)/24)+DATE(1970,1,1)</f>
        <v>41463.01829861111</v>
      </c>
    </row>
    <row r="67" spans="1:20" ht="90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si="6"/>
        <v>108</v>
      </c>
      <c r="P67" s="14" t="str">
        <f t="shared" si="7"/>
        <v>$132.05</v>
      </c>
      <c r="Q67" t="str">
        <f t="shared" si="8"/>
        <v>film &amp; video</v>
      </c>
      <c r="R67" t="str">
        <f t="shared" si="9"/>
        <v>shorts</v>
      </c>
      <c r="S67" s="8">
        <f t="shared" si="10"/>
        <v>41835.821226851855</v>
      </c>
      <c r="T67" s="8">
        <f t="shared" si="11"/>
        <v>41862.249305555553</v>
      </c>
    </row>
    <row r="68" spans="1:20" ht="75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6"/>
        <v>119</v>
      </c>
      <c r="P68" s="14" t="str">
        <f t="shared" si="7"/>
        <v>$91.23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135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6"/>
        <v>116</v>
      </c>
      <c r="P69" s="14" t="str">
        <f t="shared" si="7"/>
        <v>$116.25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135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6"/>
        <v>127</v>
      </c>
      <c r="P70" s="14" t="str">
        <f t="shared" si="7"/>
        <v>$21.19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150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6"/>
        <v>111</v>
      </c>
      <c r="P71" s="14" t="str">
        <f t="shared" si="7"/>
        <v>$62.33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150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6"/>
        <v>127</v>
      </c>
      <c r="P72" s="14" t="str">
        <f t="shared" si="7"/>
        <v>$37.41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120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6"/>
        <v>124</v>
      </c>
      <c r="P73" s="14" t="str">
        <f t="shared" si="7"/>
        <v>$69.72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135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6"/>
        <v>108</v>
      </c>
      <c r="P74" s="14" t="str">
        <f t="shared" si="7"/>
        <v>$58.17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135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6"/>
        <v>100</v>
      </c>
      <c r="P75" s="14" t="str">
        <f t="shared" si="7"/>
        <v>$50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135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6"/>
        <v>113</v>
      </c>
      <c r="P76" s="14" t="str">
        <f t="shared" si="7"/>
        <v>$19.47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120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6"/>
        <v>115</v>
      </c>
      <c r="P77" s="14" t="str">
        <f t="shared" si="7"/>
        <v>$85.96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120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6"/>
        <v>153</v>
      </c>
      <c r="P78" s="14" t="str">
        <f t="shared" si="7"/>
        <v>$30.67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105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6"/>
        <v>393</v>
      </c>
      <c r="P79" s="14" t="str">
        <f t="shared" si="7"/>
        <v>$60.38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65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6"/>
        <v>2702</v>
      </c>
      <c r="P80" s="14" t="str">
        <f t="shared" si="7"/>
        <v>$38.6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135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6"/>
        <v>127</v>
      </c>
      <c r="P81" s="14" t="str">
        <f t="shared" si="7"/>
        <v>$40.27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105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6"/>
        <v>107</v>
      </c>
      <c r="P82" s="14" t="str">
        <f t="shared" si="7"/>
        <v>$273.83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150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6"/>
        <v>198</v>
      </c>
      <c r="P83" s="14" t="str">
        <f t="shared" si="7"/>
        <v>$53.04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135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6"/>
        <v>100</v>
      </c>
      <c r="P84" s="14" t="str">
        <f t="shared" si="7"/>
        <v>$40.01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135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6"/>
        <v>103</v>
      </c>
      <c r="P85" s="14" t="str">
        <f t="shared" si="7"/>
        <v>$15.77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105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6"/>
        <v>100</v>
      </c>
      <c r="P86" s="14" t="str">
        <f t="shared" si="7"/>
        <v>$71.43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150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6"/>
        <v>126</v>
      </c>
      <c r="P87" s="14" t="str">
        <f t="shared" si="7"/>
        <v>$71.71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150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6"/>
        <v>106</v>
      </c>
      <c r="P88" s="14" t="str">
        <f t="shared" si="7"/>
        <v>$375.76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120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6"/>
        <v>105</v>
      </c>
      <c r="P89" s="14" t="str">
        <f t="shared" si="7"/>
        <v>$104.6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120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6"/>
        <v>103</v>
      </c>
      <c r="P90" s="14" t="str">
        <f t="shared" si="7"/>
        <v>$60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135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6"/>
        <v>115</v>
      </c>
      <c r="P91" s="14" t="str">
        <f t="shared" si="7"/>
        <v>$123.29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75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6"/>
        <v>100</v>
      </c>
      <c r="P92" s="14" t="str">
        <f t="shared" si="7"/>
        <v>$31.38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120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6"/>
        <v>120</v>
      </c>
      <c r="P93" s="14" t="str">
        <f t="shared" si="7"/>
        <v>$78.26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135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6"/>
        <v>105</v>
      </c>
      <c r="P94" s="14" t="str">
        <f t="shared" si="7"/>
        <v>$122.33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150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6"/>
        <v>111</v>
      </c>
      <c r="P95" s="14" t="str">
        <f t="shared" si="7"/>
        <v>$73.73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120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6"/>
        <v>104</v>
      </c>
      <c r="P96" s="14" t="str">
        <f t="shared" si="7"/>
        <v>$21.67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150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6"/>
        <v>131</v>
      </c>
      <c r="P97" s="14" t="str">
        <f t="shared" si="7"/>
        <v>$21.9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150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6"/>
        <v>115</v>
      </c>
      <c r="P98" s="14" t="str">
        <f t="shared" si="7"/>
        <v>$50.59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135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6"/>
        <v>106</v>
      </c>
      <c r="P99" s="14" t="str">
        <f t="shared" si="7"/>
        <v>$53.13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135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6"/>
        <v>106</v>
      </c>
      <c r="P100" s="14" t="str">
        <f t="shared" si="7"/>
        <v>$56.67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90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6"/>
        <v>106</v>
      </c>
      <c r="P101" s="14" t="str">
        <f t="shared" si="7"/>
        <v>$40.78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135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6"/>
        <v>100</v>
      </c>
      <c r="P102" s="14" t="str">
        <f t="shared" si="7"/>
        <v>$192.31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165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6"/>
        <v>100</v>
      </c>
      <c r="P103" s="14" t="str">
        <f t="shared" si="7"/>
        <v>$100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120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6"/>
        <v>128</v>
      </c>
      <c r="P104" s="14" t="str">
        <f t="shared" si="7"/>
        <v>$117.92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105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6"/>
        <v>105</v>
      </c>
      <c r="P105" s="14" t="str">
        <f t="shared" si="7"/>
        <v>$27.9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90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6"/>
        <v>120</v>
      </c>
      <c r="P106" s="14" t="str">
        <f t="shared" si="7"/>
        <v>$60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120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6"/>
        <v>107</v>
      </c>
      <c r="P107" s="14" t="str">
        <f t="shared" si="7"/>
        <v>$39.38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45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6"/>
        <v>101</v>
      </c>
      <c r="P108" s="14" t="str">
        <f t="shared" si="7"/>
        <v>$186.11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150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6"/>
        <v>102</v>
      </c>
      <c r="P109" s="14" t="str">
        <f t="shared" si="7"/>
        <v>$111.38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120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6"/>
        <v>247</v>
      </c>
      <c r="P110" s="14" t="str">
        <f t="shared" si="7"/>
        <v>$78.72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120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6"/>
        <v>220</v>
      </c>
      <c r="P111" s="14" t="str">
        <f t="shared" si="7"/>
        <v>$46.7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120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6"/>
        <v>131</v>
      </c>
      <c r="P112" s="14" t="str">
        <f t="shared" si="7"/>
        <v>$65.38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105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6"/>
        <v>155</v>
      </c>
      <c r="P113" s="14" t="str">
        <f t="shared" si="7"/>
        <v>$102.08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135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6"/>
        <v>104</v>
      </c>
      <c r="P114" s="14" t="str">
        <f t="shared" si="7"/>
        <v>$64.2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75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6"/>
        <v>141</v>
      </c>
      <c r="P115" s="14" t="str">
        <f t="shared" si="7"/>
        <v>$90.38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135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6"/>
        <v>103</v>
      </c>
      <c r="P116" s="14" t="str">
        <f t="shared" si="7"/>
        <v>$88.57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45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6"/>
        <v>140</v>
      </c>
      <c r="P117" s="14" t="str">
        <f t="shared" si="7"/>
        <v>$28.73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135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6"/>
        <v>114</v>
      </c>
      <c r="P118" s="14" t="str">
        <f t="shared" si="7"/>
        <v>$69.79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165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6"/>
        <v>100</v>
      </c>
      <c r="P119" s="14" t="str">
        <f t="shared" si="7"/>
        <v>$167.49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90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6"/>
        <v>113</v>
      </c>
      <c r="P120" s="14" t="str">
        <f t="shared" si="7"/>
        <v>$144.91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150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6"/>
        <v>105</v>
      </c>
      <c r="P121" s="14" t="str">
        <f t="shared" si="7"/>
        <v>$91.84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135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6"/>
        <v>0</v>
      </c>
      <c r="P122" s="14" t="str">
        <f t="shared" si="7"/>
        <v>$10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150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6"/>
        <v>0</v>
      </c>
      <c r="P123" s="14" t="str">
        <f t="shared" si="7"/>
        <v>$1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90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6"/>
        <v>0</v>
      </c>
      <c r="P124" s="14" t="str">
        <f t="shared" si="7"/>
        <v>$0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135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6"/>
        <v>0</v>
      </c>
      <c r="P125" s="14" t="str">
        <f t="shared" si="7"/>
        <v>$25.17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135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6"/>
        <v>0</v>
      </c>
      <c r="P126" s="14" t="str">
        <f t="shared" si="7"/>
        <v>$0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135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6"/>
        <v>14</v>
      </c>
      <c r="P127" s="14" t="str">
        <f t="shared" si="7"/>
        <v>$11.67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135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6"/>
        <v>6</v>
      </c>
      <c r="P128" s="14" t="str">
        <f t="shared" si="7"/>
        <v>$106.69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135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6"/>
        <v>2</v>
      </c>
      <c r="P129" s="14" t="str">
        <f t="shared" si="7"/>
        <v>$47.5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60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ref="O130:O193" si="12">ROUND(($E130/$D130)*100,0)</f>
        <v>2</v>
      </c>
      <c r="P130" s="14" t="str">
        <f t="shared" ref="P130:P193" si="13">IF($E130=0,"$0","$"&amp;ROUND(($E130/$L130),2))</f>
        <v>$311.17</v>
      </c>
      <c r="Q130" t="str">
        <f t="shared" ref="Q130:Q193" si="14">LEFT($N130,FIND("/",$N130)-1)</f>
        <v>film &amp; video</v>
      </c>
      <c r="R130" t="str">
        <f t="shared" ref="R130:R193" si="15">RIGHT($N130,LEN($N130)-FIND("/",$N130))</f>
        <v>science fiction</v>
      </c>
      <c r="S130" s="8">
        <f t="shared" ref="S130:S193" si="16">(((J130/60)/60)/24)+DATE(1970,1,1)</f>
        <v>42628.22792824074</v>
      </c>
      <c r="T130" s="8">
        <f t="shared" ref="T130:T193" si="17">(((I130/60)/60)/24)+DATE(1970,1,1)</f>
        <v>42663.22792824074</v>
      </c>
    </row>
    <row r="131" spans="1:20" ht="135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si="12"/>
        <v>0</v>
      </c>
      <c r="P131" s="14" t="str">
        <f t="shared" si="13"/>
        <v>$0</v>
      </c>
      <c r="Q131" t="str">
        <f t="shared" si="14"/>
        <v>film &amp; video</v>
      </c>
      <c r="R131" t="str">
        <f t="shared" si="15"/>
        <v>science fiction</v>
      </c>
      <c r="S131" s="8">
        <f t="shared" si="16"/>
        <v>41882.937303240738</v>
      </c>
      <c r="T131" s="8">
        <f t="shared" si="17"/>
        <v>41942.937303240738</v>
      </c>
    </row>
    <row r="132" spans="1:20" ht="135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2"/>
        <v>0</v>
      </c>
      <c r="P132" s="14" t="str">
        <f t="shared" si="13"/>
        <v>$0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2"/>
        <v>0</v>
      </c>
      <c r="P133" s="14" t="str">
        <f t="shared" si="13"/>
        <v>$0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135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2"/>
        <v>10</v>
      </c>
      <c r="P134" s="14" t="str">
        <f t="shared" si="13"/>
        <v>$94.51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105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2"/>
        <v>0</v>
      </c>
      <c r="P135" s="14" t="str">
        <f t="shared" si="13"/>
        <v>$0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60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2"/>
        <v>0</v>
      </c>
      <c r="P136" s="14" t="str">
        <f t="shared" si="13"/>
        <v>$0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120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2"/>
        <v>13</v>
      </c>
      <c r="P137" s="14" t="str">
        <f t="shared" si="13"/>
        <v>$80.6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150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2"/>
        <v>0</v>
      </c>
      <c r="P138" s="14" t="str">
        <f t="shared" si="13"/>
        <v>$0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150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2"/>
        <v>0</v>
      </c>
      <c r="P139" s="14" t="str">
        <f t="shared" si="13"/>
        <v>$0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120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2"/>
        <v>3</v>
      </c>
      <c r="P140" s="14" t="str">
        <f t="shared" si="13"/>
        <v>$81.24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90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2"/>
        <v>100</v>
      </c>
      <c r="P141" s="14" t="str">
        <f t="shared" si="13"/>
        <v>$500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135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2"/>
        <v>0</v>
      </c>
      <c r="P142" s="14" t="str">
        <f t="shared" si="13"/>
        <v>$0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120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2"/>
        <v>11</v>
      </c>
      <c r="P143" s="14" t="str">
        <f t="shared" si="13"/>
        <v>$46.18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135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2"/>
        <v>0</v>
      </c>
      <c r="P144" s="14" t="str">
        <f t="shared" si="13"/>
        <v>$10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120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2"/>
        <v>0</v>
      </c>
      <c r="P145" s="14" t="str">
        <f t="shared" si="13"/>
        <v>$0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120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2"/>
        <v>28</v>
      </c>
      <c r="P146" s="14" t="str">
        <f t="shared" si="13"/>
        <v>$55.95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135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2"/>
        <v>8</v>
      </c>
      <c r="P147" s="14" t="str">
        <f t="shared" si="13"/>
        <v>$37.56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150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2"/>
        <v>1</v>
      </c>
      <c r="P148" s="14" t="str">
        <f t="shared" si="13"/>
        <v>$38.33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60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2"/>
        <v>0</v>
      </c>
      <c r="P149" s="14" t="str">
        <f t="shared" si="13"/>
        <v>$0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120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2"/>
        <v>0</v>
      </c>
      <c r="P150" s="14" t="str">
        <f t="shared" si="13"/>
        <v>$20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135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2"/>
        <v>1</v>
      </c>
      <c r="P151" s="14" t="str">
        <f t="shared" si="13"/>
        <v>$15.33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105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2"/>
        <v>23</v>
      </c>
      <c r="P152" s="14" t="str">
        <f t="shared" si="13"/>
        <v>$449.43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135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2"/>
        <v>0</v>
      </c>
      <c r="P153" s="14" t="str">
        <f t="shared" si="13"/>
        <v>$28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90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2"/>
        <v>0</v>
      </c>
      <c r="P154" s="14" t="str">
        <f t="shared" si="13"/>
        <v>$15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135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2"/>
        <v>1</v>
      </c>
      <c r="P155" s="14" t="str">
        <f t="shared" si="13"/>
        <v>$35.9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90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2"/>
        <v>3</v>
      </c>
      <c r="P156" s="14" t="str">
        <f t="shared" si="13"/>
        <v>$13.33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150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2"/>
        <v>0</v>
      </c>
      <c r="P157" s="14" t="str">
        <f t="shared" si="13"/>
        <v>$20.25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135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2"/>
        <v>5</v>
      </c>
      <c r="P158" s="14" t="str">
        <f t="shared" si="13"/>
        <v>$119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120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2"/>
        <v>0</v>
      </c>
      <c r="P159" s="14" t="str">
        <f t="shared" si="13"/>
        <v>$4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135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2"/>
        <v>0</v>
      </c>
      <c r="P160" s="14" t="str">
        <f t="shared" si="13"/>
        <v>$0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120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2"/>
        <v>0</v>
      </c>
      <c r="P161" s="14" t="str">
        <f t="shared" si="13"/>
        <v>$10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135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2"/>
        <v>0</v>
      </c>
      <c r="P162" s="14" t="str">
        <f t="shared" si="13"/>
        <v>$0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135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</v>
      </c>
      <c r="P163" s="14" t="str">
        <f t="shared" si="13"/>
        <v>$5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120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2"/>
        <v>16</v>
      </c>
      <c r="P164" s="14" t="str">
        <f t="shared" si="13"/>
        <v>$43.5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150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2"/>
        <v>0</v>
      </c>
      <c r="P165" s="14" t="str">
        <f t="shared" si="13"/>
        <v>$0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135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2"/>
        <v>1</v>
      </c>
      <c r="P166" s="14" t="str">
        <f t="shared" si="13"/>
        <v>$91.43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75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2"/>
        <v>0</v>
      </c>
      <c r="P167" s="14" t="str">
        <f t="shared" si="13"/>
        <v>$0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120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2"/>
        <v>60</v>
      </c>
      <c r="P168" s="14" t="str">
        <f t="shared" si="13"/>
        <v>$3000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120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0</v>
      </c>
      <c r="P169" s="14" t="str">
        <f t="shared" si="13"/>
        <v>$5.5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120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2"/>
        <v>4</v>
      </c>
      <c r="P170" s="14" t="str">
        <f t="shared" si="13"/>
        <v>$108.33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135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2"/>
        <v>22</v>
      </c>
      <c r="P171" s="14" t="str">
        <f t="shared" si="13"/>
        <v>$56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150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2"/>
        <v>3</v>
      </c>
      <c r="P172" s="14" t="str">
        <f t="shared" si="13"/>
        <v>$32.5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120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2"/>
        <v>0</v>
      </c>
      <c r="P173" s="14" t="str">
        <f t="shared" si="13"/>
        <v>$1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120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2"/>
        <v>0</v>
      </c>
      <c r="P174" s="14" t="str">
        <f t="shared" si="13"/>
        <v>$0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135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2"/>
        <v>0</v>
      </c>
      <c r="P175" s="14" t="str">
        <f t="shared" si="13"/>
        <v>$0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150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2"/>
        <v>0</v>
      </c>
      <c r="P176" s="14" t="str">
        <f t="shared" si="13"/>
        <v>$0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120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2"/>
        <v>6</v>
      </c>
      <c r="P177" s="14" t="str">
        <f t="shared" si="13"/>
        <v>$49.88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150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2"/>
        <v>0</v>
      </c>
      <c r="P178" s="14" t="str">
        <f t="shared" si="13"/>
        <v>$0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75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2"/>
        <v>40</v>
      </c>
      <c r="P179" s="14" t="str">
        <f t="shared" si="13"/>
        <v>$25.71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105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2"/>
        <v>0</v>
      </c>
      <c r="P180" s="14" t="str">
        <f t="shared" si="13"/>
        <v>$0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75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2"/>
        <v>20</v>
      </c>
      <c r="P181" s="14" t="str">
        <f t="shared" si="13"/>
        <v>$100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135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2"/>
        <v>33</v>
      </c>
      <c r="P182" s="14" t="str">
        <f t="shared" si="13"/>
        <v>$30.85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135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2"/>
        <v>21</v>
      </c>
      <c r="P183" s="14" t="str">
        <f t="shared" si="13"/>
        <v>$180.5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135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2"/>
        <v>0</v>
      </c>
      <c r="P184" s="14" t="str">
        <f t="shared" si="13"/>
        <v>$0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45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2"/>
        <v>36</v>
      </c>
      <c r="P185" s="14" t="str">
        <f t="shared" si="13"/>
        <v>$373.5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150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2"/>
        <v>3</v>
      </c>
      <c r="P186" s="14" t="str">
        <f t="shared" si="13"/>
        <v>$25.5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30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2"/>
        <v>6</v>
      </c>
      <c r="P187" s="14" t="str">
        <f t="shared" si="13"/>
        <v>$220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135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2"/>
        <v>0</v>
      </c>
      <c r="P188" s="14" t="str">
        <f t="shared" si="13"/>
        <v>$0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90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2"/>
        <v>16</v>
      </c>
      <c r="P189" s="14" t="str">
        <f t="shared" si="13"/>
        <v>$160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150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2"/>
        <v>0</v>
      </c>
      <c r="P190" s="14" t="str">
        <f t="shared" si="13"/>
        <v>$0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135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2"/>
        <v>0</v>
      </c>
      <c r="P191" s="14" t="str">
        <f t="shared" si="13"/>
        <v>$69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45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</v>
      </c>
      <c r="P192" s="14" t="str">
        <f t="shared" si="13"/>
        <v>$50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120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2"/>
        <v>5</v>
      </c>
      <c r="P193" s="14" t="str">
        <f t="shared" si="13"/>
        <v>$83.33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150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ref="O194:O257" si="18">ROUND(($E194/$D194)*100,0)</f>
        <v>0</v>
      </c>
      <c r="P194" s="14" t="str">
        <f t="shared" ref="P194:P257" si="19">IF($E194=0,"$0","$"&amp;ROUND(($E194/$L194),2))</f>
        <v>$5.67</v>
      </c>
      <c r="Q194" t="str">
        <f t="shared" ref="Q194:Q257" si="20">LEFT($N194,FIND("/",$N194)-1)</f>
        <v>film &amp; video</v>
      </c>
      <c r="R194" t="str">
        <f t="shared" ref="R194:R257" si="21">RIGHT($N194,LEN($N194)-FIND("/",$N194))</f>
        <v>drama</v>
      </c>
      <c r="S194" s="8">
        <f t="shared" ref="S194:S257" si="22">(((J194/60)/60)/24)+DATE(1970,1,1)</f>
        <v>41899.792037037041</v>
      </c>
      <c r="T194" s="8">
        <f t="shared" ref="T194:T257" si="23">(((I194/60)/60)/24)+DATE(1970,1,1)</f>
        <v>41929.792037037041</v>
      </c>
    </row>
    <row r="195" spans="1:20" ht="150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si="18"/>
        <v>0</v>
      </c>
      <c r="P195" s="14" t="str">
        <f t="shared" si="19"/>
        <v>$0</v>
      </c>
      <c r="Q195" t="str">
        <f t="shared" si="20"/>
        <v>film &amp; video</v>
      </c>
      <c r="R195" t="str">
        <f t="shared" si="21"/>
        <v>drama</v>
      </c>
      <c r="S195" s="8">
        <f t="shared" si="22"/>
        <v>41911.934791666667</v>
      </c>
      <c r="T195" s="8">
        <f t="shared" si="23"/>
        <v>41971.976458333331</v>
      </c>
    </row>
    <row r="196" spans="1:20" ht="135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0</v>
      </c>
      <c r="P196" s="14" t="str">
        <f t="shared" si="19"/>
        <v>$1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135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s="14" t="str">
        <f t="shared" si="19"/>
        <v>$0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135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42</v>
      </c>
      <c r="P198" s="14" t="str">
        <f t="shared" si="19"/>
        <v>$77.11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150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10</v>
      </c>
      <c r="P199" s="14" t="str">
        <f t="shared" si="19"/>
        <v>$32.75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135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1</v>
      </c>
      <c r="P200" s="14" t="str">
        <f t="shared" si="19"/>
        <v>$46.5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135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s="14" t="str">
        <f t="shared" si="19"/>
        <v>$0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90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26</v>
      </c>
      <c r="P202" s="14" t="str">
        <f t="shared" si="19"/>
        <v>$87.31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135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58</v>
      </c>
      <c r="P203" s="14" t="str">
        <f t="shared" si="19"/>
        <v>$54.29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45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s="14" t="str">
        <f t="shared" si="19"/>
        <v>$0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135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30</v>
      </c>
      <c r="P205" s="14" t="str">
        <f t="shared" si="19"/>
        <v>$93.25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135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51</v>
      </c>
      <c r="P206" s="14" t="str">
        <f t="shared" si="19"/>
        <v>$117.68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120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16</v>
      </c>
      <c r="P207" s="14" t="str">
        <f t="shared" si="19"/>
        <v>$76.47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90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s="14" t="str">
        <f t="shared" si="19"/>
        <v>$0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135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15</v>
      </c>
      <c r="P209" s="14" t="str">
        <f t="shared" si="19"/>
        <v>$163.85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150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s="14" t="str">
        <f t="shared" si="19"/>
        <v>$0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135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s="14" t="str">
        <f t="shared" si="19"/>
        <v>$0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135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25</v>
      </c>
      <c r="P212" s="14" t="str">
        <f t="shared" si="19"/>
        <v>$91.82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135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45</v>
      </c>
      <c r="P213" s="14" t="str">
        <f t="shared" si="19"/>
        <v>$185.83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90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0</v>
      </c>
      <c r="P214" s="14" t="str">
        <f t="shared" si="19"/>
        <v>$1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105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0</v>
      </c>
      <c r="P215" s="14" t="str">
        <f t="shared" si="19"/>
        <v>$20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150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0</v>
      </c>
      <c r="P216" s="14" t="str">
        <f t="shared" si="19"/>
        <v>$1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135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0</v>
      </c>
      <c r="P217" s="14" t="str">
        <f t="shared" si="19"/>
        <v>$10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135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56</v>
      </c>
      <c r="P218" s="14" t="str">
        <f t="shared" si="19"/>
        <v>$331.54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30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12</v>
      </c>
      <c r="P219" s="14" t="str">
        <f t="shared" si="19"/>
        <v>$314.29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135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 s="14" t="str">
        <f t="shared" si="19"/>
        <v>$100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105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18</v>
      </c>
      <c r="P221" s="14" t="str">
        <f t="shared" si="19"/>
        <v>$115.99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135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1</v>
      </c>
      <c r="P222" s="14" t="str">
        <f t="shared" si="19"/>
        <v>$120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60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s="14" t="str">
        <f t="shared" si="19"/>
        <v>$0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120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 s="14" t="str">
        <f t="shared" si="19"/>
        <v>$65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135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s="14" t="str">
        <f t="shared" si="19"/>
        <v>$0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150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s="14" t="str">
        <f t="shared" si="19"/>
        <v>$0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120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s="14" t="str">
        <f t="shared" si="19"/>
        <v>$0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105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1</v>
      </c>
      <c r="P228" s="14" t="str">
        <f t="shared" si="19"/>
        <v>$125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120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s="14" t="str">
        <f t="shared" si="19"/>
        <v>$0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75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s="14" t="str">
        <f t="shared" si="19"/>
        <v>$0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135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s="14" t="str">
        <f t="shared" si="19"/>
        <v>$0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135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0</v>
      </c>
      <c r="P232" s="14" t="str">
        <f t="shared" si="19"/>
        <v>$30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150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s="14" t="str">
        <f t="shared" si="19"/>
        <v>$0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150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3</v>
      </c>
      <c r="P234" s="14" t="str">
        <f t="shared" si="19"/>
        <v>$15.71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120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s="14" t="str">
        <f t="shared" si="19"/>
        <v>$0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135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40</v>
      </c>
      <c r="P236" s="14" t="str">
        <f t="shared" si="19"/>
        <v>$80.2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90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s="14" t="str">
        <f t="shared" si="19"/>
        <v>$0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150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s="14" t="str">
        <f t="shared" si="19"/>
        <v>$0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60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0</v>
      </c>
      <c r="P239" s="14" t="str">
        <f t="shared" si="19"/>
        <v>$50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135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s="14" t="str">
        <f t="shared" si="19"/>
        <v>$0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120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 s="14" t="str">
        <f t="shared" si="19"/>
        <v>$50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150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108</v>
      </c>
      <c r="P242" s="14" t="str">
        <f t="shared" si="19"/>
        <v>$117.85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135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113</v>
      </c>
      <c r="P243" s="14" t="str">
        <f t="shared" si="19"/>
        <v>$109.04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135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113</v>
      </c>
      <c r="P244" s="14" t="str">
        <f t="shared" si="19"/>
        <v>$73.02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135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103</v>
      </c>
      <c r="P245" s="14" t="str">
        <f t="shared" si="19"/>
        <v>$78.2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15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114</v>
      </c>
      <c r="P246" s="14" t="str">
        <f t="shared" si="19"/>
        <v>$47.4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135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104</v>
      </c>
      <c r="P247" s="14" t="str">
        <f t="shared" si="19"/>
        <v>$54.02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120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305</v>
      </c>
      <c r="P248" s="14" t="str">
        <f t="shared" si="19"/>
        <v>$68.49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135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134</v>
      </c>
      <c r="P249" s="14" t="str">
        <f t="shared" si="19"/>
        <v>$108.15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150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101</v>
      </c>
      <c r="P250" s="14" t="str">
        <f t="shared" si="19"/>
        <v>$589.95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150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113</v>
      </c>
      <c r="P251" s="14" t="str">
        <f t="shared" si="19"/>
        <v>$48.05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120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106</v>
      </c>
      <c r="P252" s="14" t="str">
        <f t="shared" si="19"/>
        <v>$72.48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150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126</v>
      </c>
      <c r="P253" s="14" t="str">
        <f t="shared" si="19"/>
        <v>$57.08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120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185</v>
      </c>
      <c r="P254" s="14" t="str">
        <f t="shared" si="19"/>
        <v>$85.44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150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101</v>
      </c>
      <c r="P255" s="14" t="str">
        <f t="shared" si="19"/>
        <v>$215.86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120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117</v>
      </c>
      <c r="P256" s="14" t="str">
        <f t="shared" si="19"/>
        <v>$89.39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75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107</v>
      </c>
      <c r="P257" s="14" t="str">
        <f t="shared" si="19"/>
        <v>$45.42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135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ref="O258:O321" si="24">ROUND(($E258/$D258)*100,0)</f>
        <v>139</v>
      </c>
      <c r="P258" s="14" t="str">
        <f t="shared" ref="P258:P321" si="25">IF($E258=0,"$0","$"&amp;ROUND(($E258/$L258),2))</f>
        <v>$65.76</v>
      </c>
      <c r="Q258" t="str">
        <f t="shared" ref="Q258:Q321" si="26">LEFT($N258,FIND("/",$N258)-1)</f>
        <v>film &amp; video</v>
      </c>
      <c r="R258" t="str">
        <f t="shared" ref="R258:R321" si="27">RIGHT($N258,LEN($N258)-FIND("/",$N258))</f>
        <v>documentary</v>
      </c>
      <c r="S258" s="8">
        <f t="shared" ref="S258:S321" si="28">(((J258/60)/60)/24)+DATE(1970,1,1)</f>
        <v>41319.769293981481</v>
      </c>
      <c r="T258" s="8">
        <f t="shared" ref="T258:T321" si="29">(((I258/60)/60)/24)+DATE(1970,1,1)</f>
        <v>41349.769293981481</v>
      </c>
    </row>
    <row r="259" spans="1:20" ht="150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si="24"/>
        <v>107</v>
      </c>
      <c r="P259" s="14" t="str">
        <f t="shared" si="25"/>
        <v>$66.7</v>
      </c>
      <c r="Q259" t="str">
        <f t="shared" si="26"/>
        <v>film &amp; video</v>
      </c>
      <c r="R259" t="str">
        <f t="shared" si="27"/>
        <v>documentary</v>
      </c>
      <c r="S259" s="8">
        <f t="shared" si="28"/>
        <v>42479.626875000002</v>
      </c>
      <c r="T259" s="8">
        <f t="shared" si="29"/>
        <v>42509.626875000002</v>
      </c>
    </row>
    <row r="260" spans="1:20" ht="135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4"/>
        <v>191</v>
      </c>
      <c r="P260" s="14" t="str">
        <f t="shared" si="25"/>
        <v>$83.35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150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4"/>
        <v>132</v>
      </c>
      <c r="P261" s="14" t="str">
        <f t="shared" si="25"/>
        <v>$105.05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90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4"/>
        <v>106</v>
      </c>
      <c r="P262" s="14" t="str">
        <f t="shared" si="25"/>
        <v>$120.91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90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4"/>
        <v>107</v>
      </c>
      <c r="P263" s="14" t="str">
        <f t="shared" si="25"/>
        <v>$97.64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90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4"/>
        <v>240</v>
      </c>
      <c r="P264" s="14" t="str">
        <f t="shared" si="25"/>
        <v>$41.38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135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4"/>
        <v>118</v>
      </c>
      <c r="P265" s="14" t="str">
        <f t="shared" si="25"/>
        <v>$30.65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150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4"/>
        <v>118</v>
      </c>
      <c r="P266" s="14" t="str">
        <f t="shared" si="25"/>
        <v>$64.95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150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4"/>
        <v>111</v>
      </c>
      <c r="P267" s="14" t="str">
        <f t="shared" si="25"/>
        <v>$95.78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150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4"/>
        <v>146</v>
      </c>
      <c r="P268" s="14" t="str">
        <f t="shared" si="25"/>
        <v>$40.42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120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4"/>
        <v>132</v>
      </c>
      <c r="P269" s="14" t="str">
        <f t="shared" si="25"/>
        <v>$78.58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135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4"/>
        <v>111</v>
      </c>
      <c r="P270" s="14" t="str">
        <f t="shared" si="25"/>
        <v>$50.18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150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4"/>
        <v>147</v>
      </c>
      <c r="P271" s="14" t="str">
        <f t="shared" si="25"/>
        <v>$92.25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105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4"/>
        <v>153</v>
      </c>
      <c r="P272" s="14" t="str">
        <f t="shared" si="25"/>
        <v>$57.54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150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4"/>
        <v>105</v>
      </c>
      <c r="P273" s="14" t="str">
        <f t="shared" si="25"/>
        <v>$109.42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135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4"/>
        <v>177</v>
      </c>
      <c r="P274" s="14" t="str">
        <f t="shared" si="25"/>
        <v>$81.89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135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4"/>
        <v>108</v>
      </c>
      <c r="P275" s="14" t="str">
        <f t="shared" si="25"/>
        <v>$45.67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135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4"/>
        <v>156</v>
      </c>
      <c r="P276" s="14" t="str">
        <f t="shared" si="25"/>
        <v>$55.22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135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4"/>
        <v>108</v>
      </c>
      <c r="P277" s="14" t="str">
        <f t="shared" si="25"/>
        <v>$65.3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150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4"/>
        <v>148</v>
      </c>
      <c r="P278" s="14" t="str">
        <f t="shared" si="25"/>
        <v>$95.23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150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4"/>
        <v>110</v>
      </c>
      <c r="P279" s="14" t="str">
        <f t="shared" si="25"/>
        <v>$75.44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90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4"/>
        <v>150</v>
      </c>
      <c r="P280" s="14" t="str">
        <f t="shared" si="25"/>
        <v>$97.82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150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4"/>
        <v>157</v>
      </c>
      <c r="P281" s="14" t="str">
        <f t="shared" si="25"/>
        <v>$87.69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150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4"/>
        <v>156</v>
      </c>
      <c r="P282" s="14" t="str">
        <f t="shared" si="25"/>
        <v>$54.75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165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4"/>
        <v>121</v>
      </c>
      <c r="P283" s="14" t="str">
        <f t="shared" si="25"/>
        <v>$83.95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120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4"/>
        <v>101</v>
      </c>
      <c r="P284" s="14" t="str">
        <f t="shared" si="25"/>
        <v>$254.39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75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4"/>
        <v>114</v>
      </c>
      <c r="P285" s="14" t="str">
        <f t="shared" si="25"/>
        <v>$101.83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135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4"/>
        <v>105</v>
      </c>
      <c r="P286" s="14" t="str">
        <f t="shared" si="25"/>
        <v>$55.07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120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4"/>
        <v>229</v>
      </c>
      <c r="P287" s="14" t="str">
        <f t="shared" si="25"/>
        <v>$56.9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135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4"/>
        <v>109</v>
      </c>
      <c r="P288" s="14" t="str">
        <f t="shared" si="25"/>
        <v>$121.28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75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4"/>
        <v>176</v>
      </c>
      <c r="P289" s="14" t="str">
        <f t="shared" si="25"/>
        <v>$91.19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165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4"/>
        <v>103</v>
      </c>
      <c r="P290" s="14" t="str">
        <f t="shared" si="25"/>
        <v>$115.45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120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4"/>
        <v>105</v>
      </c>
      <c r="P291" s="14" t="str">
        <f t="shared" si="25"/>
        <v>$67.77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105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4"/>
        <v>107</v>
      </c>
      <c r="P292" s="14" t="str">
        <f t="shared" si="25"/>
        <v>$28.58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120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4"/>
        <v>120</v>
      </c>
      <c r="P293" s="14" t="str">
        <f t="shared" si="25"/>
        <v>$46.88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165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4"/>
        <v>102</v>
      </c>
      <c r="P294" s="14" t="str">
        <f t="shared" si="25"/>
        <v>$154.42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120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4"/>
        <v>101</v>
      </c>
      <c r="P295" s="14" t="str">
        <f t="shared" si="25"/>
        <v>$201.22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165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4"/>
        <v>100</v>
      </c>
      <c r="P296" s="14" t="str">
        <f t="shared" si="25"/>
        <v>$100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135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4"/>
        <v>133</v>
      </c>
      <c r="P297" s="14" t="str">
        <f t="shared" si="25"/>
        <v>$100.08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120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4"/>
        <v>119</v>
      </c>
      <c r="P298" s="14" t="str">
        <f t="shared" si="25"/>
        <v>$230.09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135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4"/>
        <v>101</v>
      </c>
      <c r="P299" s="14" t="str">
        <f t="shared" si="25"/>
        <v>$141.75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60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4"/>
        <v>109</v>
      </c>
      <c r="P300" s="14" t="str">
        <f t="shared" si="25"/>
        <v>$56.34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165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4"/>
        <v>179</v>
      </c>
      <c r="P301" s="14" t="str">
        <f t="shared" si="25"/>
        <v>$73.34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150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4"/>
        <v>102</v>
      </c>
      <c r="P302" s="14" t="str">
        <f t="shared" si="25"/>
        <v>$85.34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135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4"/>
        <v>119</v>
      </c>
      <c r="P303" s="14" t="str">
        <f t="shared" si="25"/>
        <v>$61.5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165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4"/>
        <v>100</v>
      </c>
      <c r="P304" s="14" t="str">
        <f t="shared" si="25"/>
        <v>$93.02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120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4"/>
        <v>137</v>
      </c>
      <c r="P305" s="14" t="str">
        <f t="shared" si="25"/>
        <v>$50.29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90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4"/>
        <v>232</v>
      </c>
      <c r="P306" s="14" t="str">
        <f t="shared" si="25"/>
        <v>$106.43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105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4"/>
        <v>130</v>
      </c>
      <c r="P307" s="14" t="str">
        <f t="shared" si="25"/>
        <v>$51.72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75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4"/>
        <v>293</v>
      </c>
      <c r="P308" s="14" t="str">
        <f t="shared" si="25"/>
        <v>$36.61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30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4"/>
        <v>111</v>
      </c>
      <c r="P309" s="14" t="str">
        <f t="shared" si="25"/>
        <v>$42.52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135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4"/>
        <v>106</v>
      </c>
      <c r="P310" s="14" t="str">
        <f t="shared" si="25"/>
        <v>$62.71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120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4"/>
        <v>119</v>
      </c>
      <c r="P311" s="14" t="str">
        <f t="shared" si="25"/>
        <v>$89.96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135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4"/>
        <v>104</v>
      </c>
      <c r="P312" s="14" t="str">
        <f t="shared" si="25"/>
        <v>$28.92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120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4"/>
        <v>104</v>
      </c>
      <c r="P313" s="14" t="str">
        <f t="shared" si="25"/>
        <v>$138.8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150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4"/>
        <v>112</v>
      </c>
      <c r="P314" s="14" t="str">
        <f t="shared" si="25"/>
        <v>$61.3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150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4"/>
        <v>105</v>
      </c>
      <c r="P315" s="14" t="str">
        <f t="shared" si="25"/>
        <v>$80.2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120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4"/>
        <v>385</v>
      </c>
      <c r="P316" s="14" t="str">
        <f t="shared" si="25"/>
        <v>$32.1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135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4"/>
        <v>101</v>
      </c>
      <c r="P317" s="14" t="str">
        <f t="shared" si="25"/>
        <v>$200.89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90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4"/>
        <v>114</v>
      </c>
      <c r="P318" s="14" t="str">
        <f t="shared" si="25"/>
        <v>$108.01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105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4"/>
        <v>101</v>
      </c>
      <c r="P319" s="14" t="str">
        <f t="shared" si="25"/>
        <v>$95.7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120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4"/>
        <v>283</v>
      </c>
      <c r="P320" s="14" t="str">
        <f t="shared" si="25"/>
        <v>$49.88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180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4"/>
        <v>113</v>
      </c>
      <c r="P321" s="14" t="str">
        <f t="shared" si="25"/>
        <v>$110.47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135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30">ROUND(($E322/$D322)*100,0)</f>
        <v>107</v>
      </c>
      <c r="P322" s="14" t="str">
        <f t="shared" ref="P322:P385" si="31">IF($E322=0,"$0","$"&amp;ROUND(($E322/$L322),2))</f>
        <v>$134.91</v>
      </c>
      <c r="Q322" t="str">
        <f t="shared" ref="Q322:Q385" si="32">LEFT($N322,FIND("/",$N322)-1)</f>
        <v>film &amp; video</v>
      </c>
      <c r="R322" t="str">
        <f t="shared" ref="R322:R385" si="33">RIGHT($N322,LEN($N322)-FIND("/",$N322))</f>
        <v>documentary</v>
      </c>
      <c r="S322" s="8">
        <f t="shared" ref="S322:S385" si="34">(((J322/60)/60)/24)+DATE(1970,1,1)</f>
        <v>42331.551307870366</v>
      </c>
      <c r="T322" s="8">
        <f t="shared" ref="T322:T385" si="35">(((I322/60)/60)/24)+DATE(1970,1,1)</f>
        <v>42360.958333333328</v>
      </c>
    </row>
    <row r="323" spans="1:20" ht="120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30"/>
        <v>103</v>
      </c>
      <c r="P323" s="14" t="str">
        <f t="shared" si="31"/>
        <v>$106.62</v>
      </c>
      <c r="Q323" t="str">
        <f t="shared" si="32"/>
        <v>film &amp; video</v>
      </c>
      <c r="R323" t="str">
        <f t="shared" si="33"/>
        <v>documentary</v>
      </c>
      <c r="S323" s="8">
        <f t="shared" si="34"/>
        <v>42647.446597222224</v>
      </c>
      <c r="T323" s="8">
        <f t="shared" si="35"/>
        <v>42682.488263888896</v>
      </c>
    </row>
    <row r="324" spans="1:20" ht="105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0"/>
        <v>108</v>
      </c>
      <c r="P324" s="14" t="str">
        <f t="shared" si="31"/>
        <v>$145.04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135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0"/>
        <v>123</v>
      </c>
      <c r="P325" s="14" t="str">
        <f t="shared" si="31"/>
        <v>$114.59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105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0"/>
        <v>102</v>
      </c>
      <c r="P326" s="14" t="str">
        <f t="shared" si="31"/>
        <v>$105.32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120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0"/>
        <v>104</v>
      </c>
      <c r="P327" s="14" t="str">
        <f t="shared" si="31"/>
        <v>$70.92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120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0"/>
        <v>113</v>
      </c>
      <c r="P328" s="14" t="str">
        <f t="shared" si="31"/>
        <v>$147.17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135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0"/>
        <v>136</v>
      </c>
      <c r="P329" s="14" t="str">
        <f t="shared" si="31"/>
        <v>$160.47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135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0"/>
        <v>104</v>
      </c>
      <c r="P330" s="14" t="str">
        <f t="shared" si="31"/>
        <v>$156.05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135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0"/>
        <v>106</v>
      </c>
      <c r="P331" s="14" t="str">
        <f t="shared" si="31"/>
        <v>$63.17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150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0"/>
        <v>102</v>
      </c>
      <c r="P332" s="14" t="str">
        <f t="shared" si="31"/>
        <v>$104.82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135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0"/>
        <v>107</v>
      </c>
      <c r="P333" s="14" t="str">
        <f t="shared" si="31"/>
        <v>$97.36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150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0"/>
        <v>113</v>
      </c>
      <c r="P334" s="14" t="str">
        <f t="shared" si="31"/>
        <v>$203.63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135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0"/>
        <v>125</v>
      </c>
      <c r="P335" s="14" t="str">
        <f t="shared" si="31"/>
        <v>$188.31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150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0"/>
        <v>101</v>
      </c>
      <c r="P336" s="14" t="str">
        <f t="shared" si="31"/>
        <v>$146.65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120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0"/>
        <v>103</v>
      </c>
      <c r="P337" s="14" t="str">
        <f t="shared" si="31"/>
        <v>$109.19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135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0"/>
        <v>117</v>
      </c>
      <c r="P338" s="14" t="str">
        <f t="shared" si="31"/>
        <v>$59.25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150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0"/>
        <v>101</v>
      </c>
      <c r="P339" s="14" t="str">
        <f t="shared" si="31"/>
        <v>$97.9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150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0"/>
        <v>110</v>
      </c>
      <c r="P340" s="14" t="str">
        <f t="shared" si="31"/>
        <v>$70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135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0"/>
        <v>108</v>
      </c>
      <c r="P341" s="14" t="str">
        <f t="shared" si="31"/>
        <v>$72.87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105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0"/>
        <v>125</v>
      </c>
      <c r="P342" s="14" t="str">
        <f t="shared" si="31"/>
        <v>$146.35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135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0"/>
        <v>107</v>
      </c>
      <c r="P343" s="14" t="str">
        <f t="shared" si="31"/>
        <v>$67.91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75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0"/>
        <v>100</v>
      </c>
      <c r="P344" s="14" t="str">
        <f t="shared" si="31"/>
        <v>$169.85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150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0"/>
        <v>102</v>
      </c>
      <c r="P345" s="14" t="str">
        <f t="shared" si="31"/>
        <v>$58.41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135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0"/>
        <v>102</v>
      </c>
      <c r="P346" s="14" t="str">
        <f t="shared" si="31"/>
        <v>$119.99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120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0"/>
        <v>123</v>
      </c>
      <c r="P347" s="14" t="str">
        <f t="shared" si="31"/>
        <v>$99.86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150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0"/>
        <v>170</v>
      </c>
      <c r="P348" s="14" t="str">
        <f t="shared" si="31"/>
        <v>$90.58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135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0"/>
        <v>112</v>
      </c>
      <c r="P349" s="14" t="str">
        <f t="shared" si="31"/>
        <v>$117.77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135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0"/>
        <v>103</v>
      </c>
      <c r="P350" s="14" t="str">
        <f t="shared" si="31"/>
        <v>$86.55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105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0"/>
        <v>107</v>
      </c>
      <c r="P351" s="14" t="str">
        <f t="shared" si="31"/>
        <v>$71.9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135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0"/>
        <v>115</v>
      </c>
      <c r="P352" s="14" t="str">
        <f t="shared" si="31"/>
        <v>$129.82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150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0"/>
        <v>127</v>
      </c>
      <c r="P353" s="14" t="str">
        <f t="shared" si="31"/>
        <v>$44.91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120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0"/>
        <v>117</v>
      </c>
      <c r="P354" s="14" t="str">
        <f t="shared" si="31"/>
        <v>$40.76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135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0"/>
        <v>109</v>
      </c>
      <c r="P355" s="14" t="str">
        <f t="shared" si="31"/>
        <v>$103.52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135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0"/>
        <v>104</v>
      </c>
      <c r="P356" s="14" t="str">
        <f t="shared" si="31"/>
        <v>$125.45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105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0"/>
        <v>116</v>
      </c>
      <c r="P357" s="14" t="str">
        <f t="shared" si="31"/>
        <v>$246.61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90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0"/>
        <v>103</v>
      </c>
      <c r="P358" s="14" t="str">
        <f t="shared" si="31"/>
        <v>$79.4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135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0"/>
        <v>174</v>
      </c>
      <c r="P359" s="14" t="str">
        <f t="shared" si="31"/>
        <v>$86.14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120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0"/>
        <v>103</v>
      </c>
      <c r="P360" s="14" t="str">
        <f t="shared" si="31"/>
        <v>$193.05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105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0"/>
        <v>105</v>
      </c>
      <c r="P361" s="14" t="str">
        <f t="shared" si="31"/>
        <v>$84.02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135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0"/>
        <v>101</v>
      </c>
      <c r="P362" s="14" t="str">
        <f t="shared" si="31"/>
        <v>$139.83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150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0"/>
        <v>111</v>
      </c>
      <c r="P363" s="14" t="str">
        <f t="shared" si="31"/>
        <v>$109.82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135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0"/>
        <v>124</v>
      </c>
      <c r="P364" s="14" t="str">
        <f t="shared" si="31"/>
        <v>$139.53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165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0"/>
        <v>101</v>
      </c>
      <c r="P365" s="14" t="str">
        <f t="shared" si="31"/>
        <v>$347.85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150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0"/>
        <v>110</v>
      </c>
      <c r="P366" s="14" t="str">
        <f t="shared" si="31"/>
        <v>$68.24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135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0"/>
        <v>104</v>
      </c>
      <c r="P367" s="14" t="str">
        <f t="shared" si="31"/>
        <v>$239.94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135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0"/>
        <v>101</v>
      </c>
      <c r="P368" s="14" t="str">
        <f t="shared" si="31"/>
        <v>$287.31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150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0"/>
        <v>103</v>
      </c>
      <c r="P369" s="14" t="str">
        <f t="shared" si="31"/>
        <v>$86.85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165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0"/>
        <v>104</v>
      </c>
      <c r="P370" s="14" t="str">
        <f t="shared" si="31"/>
        <v>$81.85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150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0"/>
        <v>110</v>
      </c>
      <c r="P371" s="14" t="str">
        <f t="shared" si="31"/>
        <v>$42.87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135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0"/>
        <v>122</v>
      </c>
      <c r="P372" s="14" t="str">
        <f t="shared" si="31"/>
        <v>$709.42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135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0"/>
        <v>114</v>
      </c>
      <c r="P373" s="14" t="str">
        <f t="shared" si="31"/>
        <v>$161.26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90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0"/>
        <v>125</v>
      </c>
      <c r="P374" s="14" t="str">
        <f t="shared" si="31"/>
        <v>$41.78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135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0"/>
        <v>107</v>
      </c>
      <c r="P375" s="14" t="str">
        <f t="shared" si="31"/>
        <v>$89.89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135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0"/>
        <v>131</v>
      </c>
      <c r="P376" s="14" t="str">
        <f t="shared" si="31"/>
        <v>$45.05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135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0"/>
        <v>120</v>
      </c>
      <c r="P377" s="14" t="str">
        <f t="shared" si="31"/>
        <v>$42.86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150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0"/>
        <v>106</v>
      </c>
      <c r="P378" s="14" t="str">
        <f t="shared" si="31"/>
        <v>$54.08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120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0"/>
        <v>114</v>
      </c>
      <c r="P379" s="14" t="str">
        <f t="shared" si="31"/>
        <v>$103.22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165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0"/>
        <v>112</v>
      </c>
      <c r="P380" s="14" t="str">
        <f t="shared" si="31"/>
        <v>$40.4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150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0"/>
        <v>116</v>
      </c>
      <c r="P381" s="14" t="str">
        <f t="shared" si="31"/>
        <v>$116.86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150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0"/>
        <v>142</v>
      </c>
      <c r="P382" s="14" t="str">
        <f t="shared" si="31"/>
        <v>$115.51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120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0"/>
        <v>105</v>
      </c>
      <c r="P383" s="14" t="str">
        <f t="shared" si="31"/>
        <v>$104.31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150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0"/>
        <v>256</v>
      </c>
      <c r="P384" s="14" t="str">
        <f t="shared" si="31"/>
        <v>$69.77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135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0"/>
        <v>207</v>
      </c>
      <c r="P385" s="14" t="str">
        <f t="shared" si="31"/>
        <v>$43.02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135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ref="O386:O449" si="36">ROUND(($E386/$D386)*100,0)</f>
        <v>112</v>
      </c>
      <c r="P386" s="14" t="str">
        <f t="shared" ref="P386:P449" si="37">IF($E386=0,"$0","$"&amp;ROUND(($E386/$L386),2))</f>
        <v>$58.54</v>
      </c>
      <c r="Q386" t="str">
        <f t="shared" ref="Q386:Q449" si="38">LEFT($N386,FIND("/",$N386)-1)</f>
        <v>film &amp; video</v>
      </c>
      <c r="R386" t="str">
        <f t="shared" ref="R386:R449" si="39">RIGHT($N386,LEN($N386)-FIND("/",$N386))</f>
        <v>documentary</v>
      </c>
      <c r="S386" s="8">
        <f t="shared" ref="S386:S449" si="40">(((J386/60)/60)/24)+DATE(1970,1,1)</f>
        <v>41980.781793981485</v>
      </c>
      <c r="T386" s="8">
        <f t="shared" ref="T386:T449" si="41">(((I386/60)/60)/24)+DATE(1970,1,1)</f>
        <v>42010.781793981485</v>
      </c>
    </row>
    <row r="387" spans="1:20" ht="135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si="36"/>
        <v>106</v>
      </c>
      <c r="P387" s="14" t="str">
        <f t="shared" si="37"/>
        <v>$111.8</v>
      </c>
      <c r="Q387" t="str">
        <f t="shared" si="38"/>
        <v>film &amp; video</v>
      </c>
      <c r="R387" t="str">
        <f t="shared" si="39"/>
        <v>documentary</v>
      </c>
      <c r="S387" s="8">
        <f t="shared" si="40"/>
        <v>41934.584502314814</v>
      </c>
      <c r="T387" s="8">
        <f t="shared" si="41"/>
        <v>41964.626168981486</v>
      </c>
    </row>
    <row r="388" spans="1:20" ht="135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6"/>
        <v>100</v>
      </c>
      <c r="P388" s="14" t="str">
        <f t="shared" si="37"/>
        <v>$46.23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150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6"/>
        <v>214</v>
      </c>
      <c r="P389" s="14" t="str">
        <f t="shared" si="37"/>
        <v>$144.69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120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6"/>
        <v>126</v>
      </c>
      <c r="P390" s="14" t="str">
        <f t="shared" si="37"/>
        <v>$88.85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150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6"/>
        <v>182</v>
      </c>
      <c r="P391" s="14" t="str">
        <f t="shared" si="37"/>
        <v>$81.75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120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6"/>
        <v>100</v>
      </c>
      <c r="P392" s="14" t="str">
        <f t="shared" si="37"/>
        <v>$71.43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120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6"/>
        <v>101</v>
      </c>
      <c r="P393" s="14" t="str">
        <f t="shared" si="37"/>
        <v>$104.26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135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6"/>
        <v>101</v>
      </c>
      <c r="P394" s="14" t="str">
        <f t="shared" si="37"/>
        <v>$90.62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105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6"/>
        <v>110</v>
      </c>
      <c r="P395" s="14" t="str">
        <f t="shared" si="37"/>
        <v>$157.33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135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6"/>
        <v>112</v>
      </c>
      <c r="P396" s="14" t="str">
        <f t="shared" si="37"/>
        <v>$105.18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135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6"/>
        <v>108</v>
      </c>
      <c r="P397" s="14" t="str">
        <f t="shared" si="37"/>
        <v>$58.72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135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6"/>
        <v>107</v>
      </c>
      <c r="P398" s="14" t="str">
        <f t="shared" si="37"/>
        <v>$81.63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150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6"/>
        <v>104</v>
      </c>
      <c r="P399" s="14" t="str">
        <f t="shared" si="37"/>
        <v>$56.46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120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6"/>
        <v>125</v>
      </c>
      <c r="P400" s="14" t="str">
        <f t="shared" si="37"/>
        <v>$140.1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135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6"/>
        <v>107</v>
      </c>
      <c r="P401" s="14" t="str">
        <f t="shared" si="37"/>
        <v>$224.85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120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6"/>
        <v>112</v>
      </c>
      <c r="P402" s="14" t="str">
        <f t="shared" si="37"/>
        <v>$181.13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150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6"/>
        <v>104</v>
      </c>
      <c r="P403" s="14" t="str">
        <f t="shared" si="37"/>
        <v>$711.04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135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6"/>
        <v>142</v>
      </c>
      <c r="P404" s="14" t="str">
        <f t="shared" si="37"/>
        <v>$65.88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120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6"/>
        <v>105</v>
      </c>
      <c r="P405" s="14" t="str">
        <f t="shared" si="37"/>
        <v>$75.19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105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6"/>
        <v>103</v>
      </c>
      <c r="P406" s="14" t="str">
        <f t="shared" si="37"/>
        <v>$133.14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105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6"/>
        <v>108</v>
      </c>
      <c r="P407" s="14" t="str">
        <f t="shared" si="37"/>
        <v>$55.2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135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6"/>
        <v>108</v>
      </c>
      <c r="P408" s="14" t="str">
        <f t="shared" si="37"/>
        <v>$86.16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105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6"/>
        <v>102</v>
      </c>
      <c r="P409" s="14" t="str">
        <f t="shared" si="37"/>
        <v>$92.32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120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6"/>
        <v>101</v>
      </c>
      <c r="P410" s="14" t="str">
        <f t="shared" si="37"/>
        <v>$160.16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135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6"/>
        <v>137</v>
      </c>
      <c r="P411" s="14" t="str">
        <f t="shared" si="37"/>
        <v>$45.6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135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6"/>
        <v>128</v>
      </c>
      <c r="P412" s="14" t="str">
        <f t="shared" si="37"/>
        <v>$183.29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135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6"/>
        <v>101</v>
      </c>
      <c r="P413" s="14" t="str">
        <f t="shared" si="37"/>
        <v>$125.79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135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6"/>
        <v>127</v>
      </c>
      <c r="P414" s="14" t="str">
        <f t="shared" si="37"/>
        <v>$57.65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135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6"/>
        <v>105</v>
      </c>
      <c r="P415" s="14" t="str">
        <f t="shared" si="37"/>
        <v>$78.66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135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6"/>
        <v>103</v>
      </c>
      <c r="P416" s="14" t="str">
        <f t="shared" si="37"/>
        <v>$91.48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150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6"/>
        <v>102</v>
      </c>
      <c r="P417" s="14" t="str">
        <f t="shared" si="37"/>
        <v>$68.1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105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6"/>
        <v>120</v>
      </c>
      <c r="P418" s="14" t="str">
        <f t="shared" si="37"/>
        <v>$48.09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135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6"/>
        <v>100</v>
      </c>
      <c r="P419" s="14" t="str">
        <f t="shared" si="37"/>
        <v>$202.42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135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6"/>
        <v>101</v>
      </c>
      <c r="P420" s="14" t="str">
        <f t="shared" si="37"/>
        <v>$216.75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120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6"/>
        <v>100</v>
      </c>
      <c r="P421" s="14" t="str">
        <f t="shared" si="37"/>
        <v>$110.07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135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6"/>
        <v>0</v>
      </c>
      <c r="P422" s="14" t="str">
        <f t="shared" si="37"/>
        <v>$4.83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135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6"/>
        <v>2</v>
      </c>
      <c r="P423" s="14" t="str">
        <f t="shared" si="37"/>
        <v>$50.17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135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6"/>
        <v>1</v>
      </c>
      <c r="P424" s="14" t="str">
        <f t="shared" si="37"/>
        <v>$35.83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120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6"/>
        <v>1</v>
      </c>
      <c r="P425" s="14" t="str">
        <f t="shared" si="37"/>
        <v>$11.77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120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6"/>
        <v>7</v>
      </c>
      <c r="P426" s="14" t="str">
        <f t="shared" si="37"/>
        <v>$40.78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135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6"/>
        <v>0</v>
      </c>
      <c r="P427" s="14" t="str">
        <f t="shared" si="37"/>
        <v>$3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135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6"/>
        <v>1</v>
      </c>
      <c r="P428" s="14" t="str">
        <f t="shared" si="37"/>
        <v>$16.63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150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6"/>
        <v>0</v>
      </c>
      <c r="P429" s="14" t="str">
        <f t="shared" si="37"/>
        <v>$0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75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6"/>
        <v>6</v>
      </c>
      <c r="P430" s="14" t="str">
        <f t="shared" si="37"/>
        <v>$52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165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6"/>
        <v>0</v>
      </c>
      <c r="P431" s="14" t="str">
        <f t="shared" si="37"/>
        <v>$0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105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6"/>
        <v>2</v>
      </c>
      <c r="P432" s="14" t="str">
        <f t="shared" si="37"/>
        <v>$4.8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120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6"/>
        <v>14</v>
      </c>
      <c r="P433" s="14" t="str">
        <f t="shared" si="37"/>
        <v>$51.88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150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6"/>
        <v>10</v>
      </c>
      <c r="P434" s="14" t="str">
        <f t="shared" si="37"/>
        <v>$71.25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150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6"/>
        <v>0</v>
      </c>
      <c r="P435" s="14" t="str">
        <f t="shared" si="37"/>
        <v>$0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135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6"/>
        <v>5</v>
      </c>
      <c r="P436" s="14" t="str">
        <f t="shared" si="37"/>
        <v>$62.5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150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6"/>
        <v>0</v>
      </c>
      <c r="P437" s="14" t="str">
        <f t="shared" si="37"/>
        <v>$1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135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6"/>
        <v>0</v>
      </c>
      <c r="P438" s="14" t="str">
        <f t="shared" si="37"/>
        <v>$0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135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6"/>
        <v>0</v>
      </c>
      <c r="P439" s="14" t="str">
        <f t="shared" si="37"/>
        <v>$0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120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6"/>
        <v>9</v>
      </c>
      <c r="P440" s="14" t="str">
        <f t="shared" si="37"/>
        <v>$170.55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135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6"/>
        <v>0</v>
      </c>
      <c r="P441" s="14" t="str">
        <f t="shared" si="37"/>
        <v>$0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120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6"/>
        <v>0</v>
      </c>
      <c r="P442" s="14" t="str">
        <f t="shared" si="37"/>
        <v>$5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135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6"/>
        <v>0</v>
      </c>
      <c r="P443" s="14" t="str">
        <f t="shared" si="37"/>
        <v>$0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30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6"/>
        <v>39</v>
      </c>
      <c r="P444" s="14" t="str">
        <f t="shared" si="37"/>
        <v>$393.59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135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6"/>
        <v>0</v>
      </c>
      <c r="P445" s="14" t="str">
        <f t="shared" si="37"/>
        <v>$5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105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6"/>
        <v>5</v>
      </c>
      <c r="P446" s="14" t="str">
        <f t="shared" si="37"/>
        <v>$50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120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6"/>
        <v>0</v>
      </c>
      <c r="P447" s="14" t="str">
        <f t="shared" si="37"/>
        <v>$1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135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6"/>
        <v>7</v>
      </c>
      <c r="P448" s="14" t="str">
        <f t="shared" si="37"/>
        <v>$47.88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135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0</v>
      </c>
      <c r="P449" s="14" t="str">
        <f t="shared" si="37"/>
        <v>$5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135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ref="O450:O513" si="42">ROUND(($E450/$D450)*100,0)</f>
        <v>3</v>
      </c>
      <c r="P450" s="14" t="str">
        <f t="shared" ref="P450:P513" si="43">IF($E450=0,"$0","$"&amp;ROUND(($E450/$L450),2))</f>
        <v>$20.5</v>
      </c>
      <c r="Q450" t="str">
        <f t="shared" ref="Q450:Q513" si="44">LEFT($N450,FIND("/",$N450)-1)</f>
        <v>film &amp; video</v>
      </c>
      <c r="R450" t="str">
        <f t="shared" ref="R450:R513" si="45">RIGHT($N450,LEN($N450)-FIND("/",$N450))</f>
        <v>animation</v>
      </c>
      <c r="S450" s="8">
        <f t="shared" ref="S450:S513" si="46">(((J450/60)/60)/24)+DATE(1970,1,1)</f>
        <v>41753.758043981477</v>
      </c>
      <c r="T450" s="8">
        <f t="shared" ref="T450:T513" si="47">(((I450/60)/60)/24)+DATE(1970,1,1)</f>
        <v>41773.758043981477</v>
      </c>
    </row>
    <row r="451" spans="1:20" ht="150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si="42"/>
        <v>2</v>
      </c>
      <c r="P451" s="14" t="str">
        <f t="shared" si="43"/>
        <v>$9</v>
      </c>
      <c r="Q451" t="str">
        <f t="shared" si="44"/>
        <v>film &amp; video</v>
      </c>
      <c r="R451" t="str">
        <f t="shared" si="45"/>
        <v>animation</v>
      </c>
      <c r="S451" s="8">
        <f t="shared" si="46"/>
        <v>41534.568113425928</v>
      </c>
      <c r="T451" s="8">
        <f t="shared" si="47"/>
        <v>41564.568113425928</v>
      </c>
    </row>
    <row r="452" spans="1:20" ht="150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2"/>
        <v>1</v>
      </c>
      <c r="P452" s="14" t="str">
        <f t="shared" si="43"/>
        <v>$56.57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150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2"/>
        <v>0</v>
      </c>
      <c r="P453" s="14" t="str">
        <f t="shared" si="43"/>
        <v>$0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90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2"/>
        <v>64</v>
      </c>
      <c r="P454" s="14" t="str">
        <f t="shared" si="43"/>
        <v>$40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135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2"/>
        <v>0</v>
      </c>
      <c r="P455" s="14" t="str">
        <f t="shared" si="43"/>
        <v>$13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120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2"/>
        <v>1</v>
      </c>
      <c r="P456" s="14" t="str">
        <f t="shared" si="43"/>
        <v>$16.4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165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2"/>
        <v>0</v>
      </c>
      <c r="P457" s="14" t="str">
        <f t="shared" si="43"/>
        <v>$22.5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165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2"/>
        <v>1</v>
      </c>
      <c r="P458" s="14" t="str">
        <f t="shared" si="43"/>
        <v>$20.33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135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2"/>
        <v>0</v>
      </c>
      <c r="P459" s="14" t="str">
        <f t="shared" si="43"/>
        <v>$0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135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2"/>
        <v>8</v>
      </c>
      <c r="P460" s="14" t="str">
        <f t="shared" si="43"/>
        <v>$16.76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120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2"/>
        <v>0</v>
      </c>
      <c r="P461" s="14" t="str">
        <f t="shared" si="43"/>
        <v>$25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75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2"/>
        <v>0</v>
      </c>
      <c r="P462" s="14" t="str">
        <f t="shared" si="43"/>
        <v>$12.5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150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2"/>
        <v>0</v>
      </c>
      <c r="P463" s="14" t="str">
        <f t="shared" si="43"/>
        <v>$0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135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2"/>
        <v>0</v>
      </c>
      <c r="P464" s="14" t="str">
        <f t="shared" si="43"/>
        <v>$0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120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2"/>
        <v>2</v>
      </c>
      <c r="P465" s="14" t="str">
        <f t="shared" si="43"/>
        <v>$113.64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90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2"/>
        <v>0</v>
      </c>
      <c r="P466" s="14" t="str">
        <f t="shared" si="43"/>
        <v>$1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60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2"/>
        <v>27</v>
      </c>
      <c r="P467" s="14" t="str">
        <f t="shared" si="43"/>
        <v>$17.25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150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2"/>
        <v>1</v>
      </c>
      <c r="P468" s="14" t="str">
        <f t="shared" si="43"/>
        <v>$15.2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150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2"/>
        <v>22</v>
      </c>
      <c r="P469" s="14" t="str">
        <f t="shared" si="43"/>
        <v>$110.64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150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2"/>
        <v>0</v>
      </c>
      <c r="P470" s="14" t="str">
        <f t="shared" si="43"/>
        <v>$0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75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2"/>
        <v>0</v>
      </c>
      <c r="P471" s="14" t="str">
        <f t="shared" si="43"/>
        <v>$0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135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2"/>
        <v>1</v>
      </c>
      <c r="P472" s="14" t="str">
        <f t="shared" si="43"/>
        <v>$25.5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120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2"/>
        <v>12</v>
      </c>
      <c r="P473" s="14" t="str">
        <f t="shared" si="43"/>
        <v>$38.48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150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2"/>
        <v>18</v>
      </c>
      <c r="P474" s="14" t="str">
        <f t="shared" si="43"/>
        <v>$28.2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120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2"/>
        <v>3</v>
      </c>
      <c r="P475" s="14" t="str">
        <f t="shared" si="43"/>
        <v>$61.5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135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2"/>
        <v>0</v>
      </c>
      <c r="P476" s="14" t="str">
        <f t="shared" si="43"/>
        <v>$1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135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2"/>
        <v>0</v>
      </c>
      <c r="P477" s="14" t="str">
        <f t="shared" si="43"/>
        <v>$0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45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2"/>
        <v>2</v>
      </c>
      <c r="P478" s="14" t="str">
        <f t="shared" si="43"/>
        <v>$39.57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135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2"/>
        <v>0</v>
      </c>
      <c r="P479" s="14" t="str">
        <f t="shared" si="43"/>
        <v>$0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120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2"/>
        <v>0</v>
      </c>
      <c r="P480" s="14" t="str">
        <f t="shared" si="43"/>
        <v>$0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120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2"/>
        <v>33</v>
      </c>
      <c r="P481" s="14" t="str">
        <f t="shared" si="43"/>
        <v>$88.8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135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2"/>
        <v>19</v>
      </c>
      <c r="P482" s="14" t="str">
        <f t="shared" si="43"/>
        <v>$55.46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150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2"/>
        <v>6</v>
      </c>
      <c r="P483" s="14" t="str">
        <f t="shared" si="43"/>
        <v>$87.14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120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2"/>
        <v>0</v>
      </c>
      <c r="P484" s="14" t="str">
        <f t="shared" si="43"/>
        <v>$10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150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2"/>
        <v>50</v>
      </c>
      <c r="P485" s="14" t="str">
        <f t="shared" si="43"/>
        <v>$51.22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135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2"/>
        <v>0</v>
      </c>
      <c r="P486" s="14" t="str">
        <f t="shared" si="43"/>
        <v>$13.55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90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2"/>
        <v>22</v>
      </c>
      <c r="P487" s="14" t="str">
        <f t="shared" si="43"/>
        <v>$66.52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120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2"/>
        <v>0</v>
      </c>
      <c r="P488" s="14" t="str">
        <f t="shared" si="43"/>
        <v>$50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135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2"/>
        <v>0</v>
      </c>
      <c r="P489" s="14" t="str">
        <f t="shared" si="43"/>
        <v>$0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120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2"/>
        <v>0</v>
      </c>
      <c r="P490" s="14" t="str">
        <f t="shared" si="43"/>
        <v>$0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135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2"/>
        <v>0</v>
      </c>
      <c r="P491" s="14" t="str">
        <f t="shared" si="43"/>
        <v>$71.67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30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2"/>
        <v>0</v>
      </c>
      <c r="P492" s="14" t="str">
        <f t="shared" si="43"/>
        <v>$0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135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2"/>
        <v>0</v>
      </c>
      <c r="P493" s="14" t="str">
        <f t="shared" si="43"/>
        <v>$0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120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2"/>
        <v>0</v>
      </c>
      <c r="P494" s="14" t="str">
        <f t="shared" si="43"/>
        <v>$0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120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2"/>
        <v>0</v>
      </c>
      <c r="P495" s="14" t="str">
        <f t="shared" si="43"/>
        <v>$0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150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2"/>
        <v>0</v>
      </c>
      <c r="P496" s="14" t="str">
        <f t="shared" si="43"/>
        <v>$10.33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120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2"/>
        <v>0</v>
      </c>
      <c r="P497" s="14" t="str">
        <f t="shared" si="43"/>
        <v>$0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105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2"/>
        <v>0</v>
      </c>
      <c r="P498" s="14" t="str">
        <f t="shared" si="43"/>
        <v>$1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45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2"/>
        <v>1</v>
      </c>
      <c r="P499" s="14" t="str">
        <f t="shared" si="43"/>
        <v>$10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135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2"/>
        <v>5</v>
      </c>
      <c r="P500" s="14" t="str">
        <f t="shared" si="43"/>
        <v>$136.09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135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2"/>
        <v>10</v>
      </c>
      <c r="P501" s="14" t="str">
        <f t="shared" si="43"/>
        <v>$73.46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150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2"/>
        <v>3</v>
      </c>
      <c r="P502" s="14" t="str">
        <f t="shared" si="43"/>
        <v>$53.75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150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s="14" t="str">
        <f t="shared" si="43"/>
        <v>$0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135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2"/>
        <v>1</v>
      </c>
      <c r="P504" s="14" t="str">
        <f t="shared" si="43"/>
        <v>$57.5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120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2"/>
        <v>2</v>
      </c>
      <c r="P505" s="14" t="str">
        <f t="shared" si="43"/>
        <v>$12.67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150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2"/>
        <v>1</v>
      </c>
      <c r="P506" s="14" t="str">
        <f t="shared" si="43"/>
        <v>$67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120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2"/>
        <v>0</v>
      </c>
      <c r="P507" s="14" t="str">
        <f t="shared" si="43"/>
        <v>$3.71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105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2"/>
        <v>0</v>
      </c>
      <c r="P508" s="14" t="str">
        <f t="shared" si="43"/>
        <v>$250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150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2"/>
        <v>3</v>
      </c>
      <c r="P509" s="14" t="str">
        <f t="shared" si="43"/>
        <v>$64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150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2"/>
        <v>1</v>
      </c>
      <c r="P510" s="14" t="str">
        <f t="shared" si="43"/>
        <v>$133.33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105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2"/>
        <v>0</v>
      </c>
      <c r="P511" s="14" t="str">
        <f t="shared" si="43"/>
        <v>$10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120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2"/>
        <v>0</v>
      </c>
      <c r="P512" s="14" t="str">
        <f t="shared" si="43"/>
        <v>$0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120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2"/>
        <v>3</v>
      </c>
      <c r="P513" s="14" t="str">
        <f t="shared" si="43"/>
        <v>$30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150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ref="O514:O577" si="48">ROUND(($E514/$D514)*100,0)</f>
        <v>0</v>
      </c>
      <c r="P514" s="14" t="str">
        <f t="shared" ref="P514:P577" si="49">IF($E514=0,"$0","$"&amp;ROUND(($E514/$L514),2))</f>
        <v>$5.5</v>
      </c>
      <c r="Q514" t="str">
        <f t="shared" ref="Q514:Q577" si="50">LEFT($N514,FIND("/",$N514)-1)</f>
        <v>film &amp; video</v>
      </c>
      <c r="R514" t="str">
        <f t="shared" ref="R514:R577" si="51">RIGHT($N514,LEN($N514)-FIND("/",$N514))</f>
        <v>animation</v>
      </c>
      <c r="S514" s="8">
        <f t="shared" ref="S514:S577" si="52">(((J514/60)/60)/24)+DATE(1970,1,1)</f>
        <v>42649.742210648154</v>
      </c>
      <c r="T514" s="8">
        <f t="shared" ref="T514:T577" si="53">(((I514/60)/60)/24)+DATE(1970,1,1)</f>
        <v>42694.783877314811</v>
      </c>
    </row>
    <row r="515" spans="1:20" ht="105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si="48"/>
        <v>14</v>
      </c>
      <c r="P515" s="14" t="str">
        <f t="shared" si="49"/>
        <v>$102.38</v>
      </c>
      <c r="Q515" t="str">
        <f t="shared" si="50"/>
        <v>film &amp; video</v>
      </c>
      <c r="R515" t="str">
        <f t="shared" si="51"/>
        <v>animation</v>
      </c>
      <c r="S515" s="8">
        <f t="shared" si="52"/>
        <v>42552.653993055559</v>
      </c>
      <c r="T515" s="8">
        <f t="shared" si="53"/>
        <v>42597.291666666672</v>
      </c>
    </row>
    <row r="516" spans="1:20" ht="120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8"/>
        <v>3</v>
      </c>
      <c r="P516" s="14" t="str">
        <f t="shared" si="49"/>
        <v>$16.67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120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8"/>
        <v>25</v>
      </c>
      <c r="P517" s="14" t="str">
        <f t="shared" si="49"/>
        <v>$725.03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75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8"/>
        <v>0</v>
      </c>
      <c r="P518" s="14" t="str">
        <f t="shared" si="49"/>
        <v>$0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120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8"/>
        <v>1</v>
      </c>
      <c r="P519" s="14" t="str">
        <f t="shared" si="49"/>
        <v>$68.33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135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8"/>
        <v>0</v>
      </c>
      <c r="P520" s="14" t="str">
        <f t="shared" si="49"/>
        <v>$0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150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8"/>
        <v>23</v>
      </c>
      <c r="P521" s="14" t="str">
        <f t="shared" si="49"/>
        <v>$39.23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120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8"/>
        <v>102</v>
      </c>
      <c r="P522" s="14" t="str">
        <f t="shared" si="49"/>
        <v>$150.15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150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8"/>
        <v>105</v>
      </c>
      <c r="P523" s="14" t="str">
        <f t="shared" si="49"/>
        <v>$93.43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105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8"/>
        <v>115</v>
      </c>
      <c r="P524" s="14" t="str">
        <f t="shared" si="49"/>
        <v>$110.97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150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8"/>
        <v>121</v>
      </c>
      <c r="P525" s="14" t="str">
        <f t="shared" si="49"/>
        <v>$71.79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135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8"/>
        <v>109</v>
      </c>
      <c r="P526" s="14" t="str">
        <f t="shared" si="49"/>
        <v>$29.26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150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8"/>
        <v>100</v>
      </c>
      <c r="P527" s="14" t="str">
        <f t="shared" si="49"/>
        <v>$1000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120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8"/>
        <v>114</v>
      </c>
      <c r="P528" s="14" t="str">
        <f t="shared" si="49"/>
        <v>$74.35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150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8"/>
        <v>101</v>
      </c>
      <c r="P529" s="14" t="str">
        <f t="shared" si="49"/>
        <v>$63.83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45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8"/>
        <v>116</v>
      </c>
      <c r="P530" s="14" t="str">
        <f t="shared" si="49"/>
        <v>$44.33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150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8"/>
        <v>130</v>
      </c>
      <c r="P531" s="14" t="str">
        <f t="shared" si="49"/>
        <v>$86.94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135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8"/>
        <v>108</v>
      </c>
      <c r="P532" s="14" t="str">
        <f t="shared" si="49"/>
        <v>$126.55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150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8"/>
        <v>100</v>
      </c>
      <c r="P533" s="14" t="str">
        <f t="shared" si="49"/>
        <v>$129.03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150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8"/>
        <v>123</v>
      </c>
      <c r="P534" s="14" t="str">
        <f t="shared" si="49"/>
        <v>$71.24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135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8"/>
        <v>100</v>
      </c>
      <c r="P535" s="14" t="str">
        <f t="shared" si="49"/>
        <v>$117.88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135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8"/>
        <v>105</v>
      </c>
      <c r="P536" s="14" t="str">
        <f t="shared" si="49"/>
        <v>$327.08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105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8"/>
        <v>103</v>
      </c>
      <c r="P537" s="14" t="str">
        <f t="shared" si="49"/>
        <v>$34.75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150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8"/>
        <v>118</v>
      </c>
      <c r="P538" s="14" t="str">
        <f t="shared" si="49"/>
        <v>$100.06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135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8"/>
        <v>121</v>
      </c>
      <c r="P539" s="14" t="str">
        <f t="shared" si="49"/>
        <v>$40.85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135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8"/>
        <v>302</v>
      </c>
      <c r="P540" s="14" t="str">
        <f t="shared" si="49"/>
        <v>$252.02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120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8"/>
        <v>101</v>
      </c>
      <c r="P541" s="14" t="str">
        <f t="shared" si="49"/>
        <v>$25.16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135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8"/>
        <v>0</v>
      </c>
      <c r="P542" s="14" t="str">
        <f t="shared" si="49"/>
        <v>$1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135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8"/>
        <v>1</v>
      </c>
      <c r="P543" s="14" t="str">
        <f t="shared" si="49"/>
        <v>$25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120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8"/>
        <v>0</v>
      </c>
      <c r="P544" s="14" t="str">
        <f t="shared" si="49"/>
        <v>$1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135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8"/>
        <v>0</v>
      </c>
      <c r="P545" s="14" t="str">
        <f t="shared" si="49"/>
        <v>$35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135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8"/>
        <v>1</v>
      </c>
      <c r="P546" s="14" t="str">
        <f t="shared" si="49"/>
        <v>$3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150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8"/>
        <v>27</v>
      </c>
      <c r="P547" s="14" t="str">
        <f t="shared" si="49"/>
        <v>$402.71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135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8"/>
        <v>0</v>
      </c>
      <c r="P548" s="14" t="str">
        <f t="shared" si="49"/>
        <v>$26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150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8"/>
        <v>0</v>
      </c>
      <c r="P549" s="14" t="str">
        <f t="shared" si="49"/>
        <v>$0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120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8"/>
        <v>0</v>
      </c>
      <c r="P550" s="14" t="str">
        <f t="shared" si="49"/>
        <v>$9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135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8"/>
        <v>3</v>
      </c>
      <c r="P551" s="14" t="str">
        <f t="shared" si="49"/>
        <v>$8.5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135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8"/>
        <v>1</v>
      </c>
      <c r="P552" s="14" t="str">
        <f t="shared" si="49"/>
        <v>$8.75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135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8"/>
        <v>5</v>
      </c>
      <c r="P553" s="14" t="str">
        <f t="shared" si="49"/>
        <v>$135.04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120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8"/>
        <v>0</v>
      </c>
      <c r="P554" s="14" t="str">
        <f t="shared" si="49"/>
        <v>$0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135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8"/>
        <v>0</v>
      </c>
      <c r="P555" s="14" t="str">
        <f t="shared" si="49"/>
        <v>$20.5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135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8"/>
        <v>37</v>
      </c>
      <c r="P556" s="14" t="str">
        <f t="shared" si="49"/>
        <v>$64.36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135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8"/>
        <v>0</v>
      </c>
      <c r="P557" s="14" t="str">
        <f t="shared" si="49"/>
        <v>$0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75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8"/>
        <v>3</v>
      </c>
      <c r="P558" s="14" t="str">
        <f t="shared" si="49"/>
        <v>$200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135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8"/>
        <v>1</v>
      </c>
      <c r="P559" s="14" t="str">
        <f t="shared" si="49"/>
        <v>$68.3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135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8"/>
        <v>0</v>
      </c>
      <c r="P560" s="14" t="str">
        <f t="shared" si="49"/>
        <v>$0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135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8"/>
        <v>0</v>
      </c>
      <c r="P561" s="14" t="str">
        <f t="shared" si="49"/>
        <v>$50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120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8"/>
        <v>0</v>
      </c>
      <c r="P562" s="14" t="str">
        <f t="shared" si="49"/>
        <v>$4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150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8"/>
        <v>0</v>
      </c>
      <c r="P563" s="14" t="str">
        <f t="shared" si="49"/>
        <v>$27.5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135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8"/>
        <v>0</v>
      </c>
      <c r="P564" s="14" t="str">
        <f t="shared" si="49"/>
        <v>$0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135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8"/>
        <v>0</v>
      </c>
      <c r="P565" s="14" t="str">
        <f t="shared" si="49"/>
        <v>$34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150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8"/>
        <v>0</v>
      </c>
      <c r="P566" s="14" t="str">
        <f t="shared" si="49"/>
        <v>$1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135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8"/>
        <v>0</v>
      </c>
      <c r="P567" s="14" t="str">
        <f t="shared" si="49"/>
        <v>$0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135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8"/>
        <v>0</v>
      </c>
      <c r="P568" s="14" t="str">
        <f t="shared" si="49"/>
        <v>$1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150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8"/>
        <v>0</v>
      </c>
      <c r="P569" s="14" t="str">
        <f t="shared" si="49"/>
        <v>$0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150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8"/>
        <v>1</v>
      </c>
      <c r="P570" s="14" t="str">
        <f t="shared" si="49"/>
        <v>$49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135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8"/>
        <v>1</v>
      </c>
      <c r="P571" s="14" t="str">
        <f t="shared" si="49"/>
        <v>$20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90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8"/>
        <v>0</v>
      </c>
      <c r="P572" s="14" t="str">
        <f t="shared" si="49"/>
        <v>$142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150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8"/>
        <v>0</v>
      </c>
      <c r="P573" s="14" t="str">
        <f t="shared" si="49"/>
        <v>$53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135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8"/>
        <v>0</v>
      </c>
      <c r="P574" s="14" t="str">
        <f t="shared" si="49"/>
        <v>$0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135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8"/>
        <v>0</v>
      </c>
      <c r="P575" s="14" t="str">
        <f t="shared" si="49"/>
        <v>$38.44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135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8"/>
        <v>1</v>
      </c>
      <c r="P576" s="14" t="str">
        <f t="shared" si="49"/>
        <v>$20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150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8"/>
        <v>0</v>
      </c>
      <c r="P577" s="14" t="str">
        <f t="shared" si="49"/>
        <v>$64.75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135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ref="O578:O641" si="54">ROUND(($E578/$D578)*100,0)</f>
        <v>0</v>
      </c>
      <c r="P578" s="14" t="str">
        <f t="shared" ref="P578:P641" si="55">IF($E578=0,"$0","$"&amp;ROUND(($E578/$L578),2))</f>
        <v>$1</v>
      </c>
      <c r="Q578" t="str">
        <f t="shared" ref="Q578:Q641" si="56">LEFT($N578,FIND("/",$N578)-1)</f>
        <v>technology</v>
      </c>
      <c r="R578" t="str">
        <f t="shared" ref="R578:R641" si="57">RIGHT($N578,LEN($N578)-FIND("/",$N578))</f>
        <v>web</v>
      </c>
      <c r="S578" s="8">
        <f t="shared" ref="S578:S641" si="58">(((J578/60)/60)/24)+DATE(1970,1,1)</f>
        <v>42031.471666666665</v>
      </c>
      <c r="T578" s="8">
        <f t="shared" ref="T578:T641" si="59">(((I578/60)/60)/24)+DATE(1970,1,1)</f>
        <v>42091.43</v>
      </c>
    </row>
    <row r="579" spans="1:20" ht="150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si="54"/>
        <v>0</v>
      </c>
      <c r="P579" s="14" t="str">
        <f t="shared" si="55"/>
        <v>$10</v>
      </c>
      <c r="Q579" t="str">
        <f t="shared" si="56"/>
        <v>technology</v>
      </c>
      <c r="R579" t="str">
        <f t="shared" si="57"/>
        <v>web</v>
      </c>
      <c r="S579" s="8">
        <f t="shared" si="58"/>
        <v>42450.589143518519</v>
      </c>
      <c r="T579" s="8">
        <f t="shared" si="59"/>
        <v>42510.589143518519</v>
      </c>
    </row>
    <row r="580" spans="1:20" ht="75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0</v>
      </c>
      <c r="P580" s="14" t="str">
        <f t="shared" si="55"/>
        <v>$2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105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</v>
      </c>
      <c r="P581" s="14" t="str">
        <f t="shared" si="55"/>
        <v>$35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135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0</v>
      </c>
      <c r="P582" s="14" t="str">
        <f t="shared" si="55"/>
        <v>$1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135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s="14" t="str">
        <f t="shared" si="55"/>
        <v>$0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150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s="14" t="str">
        <f t="shared" si="55"/>
        <v>$0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105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0</v>
      </c>
      <c r="P585" s="14" t="str">
        <f t="shared" si="55"/>
        <v>$1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105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 s="14" t="str">
        <f t="shared" si="55"/>
        <v>$5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105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s="14" t="str">
        <f t="shared" si="55"/>
        <v>$0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105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1</v>
      </c>
      <c r="P588" s="14" t="str">
        <f t="shared" si="55"/>
        <v>$14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165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</v>
      </c>
      <c r="P589" s="14" t="str">
        <f t="shared" si="55"/>
        <v>$389.29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135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</v>
      </c>
      <c r="P590" s="14" t="str">
        <f t="shared" si="55"/>
        <v>$150.5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30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0</v>
      </c>
      <c r="P591" s="14" t="str">
        <f t="shared" si="55"/>
        <v>$1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150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</v>
      </c>
      <c r="P592" s="14" t="str">
        <f t="shared" si="55"/>
        <v>$24.78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135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0</v>
      </c>
      <c r="P593" s="14" t="str">
        <f t="shared" si="55"/>
        <v>$30.5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135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</v>
      </c>
      <c r="P594" s="14" t="str">
        <f t="shared" si="55"/>
        <v>$250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150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 s="14" t="str">
        <f t="shared" si="55"/>
        <v>$16.43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75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</v>
      </c>
      <c r="P596" s="14" t="str">
        <f t="shared" si="55"/>
        <v>$13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135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</v>
      </c>
      <c r="P597" s="14" t="str">
        <f t="shared" si="55"/>
        <v>$53.25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90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</v>
      </c>
      <c r="P598" s="14" t="str">
        <f t="shared" si="55"/>
        <v>$3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120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</v>
      </c>
      <c r="P599" s="14" t="str">
        <f t="shared" si="55"/>
        <v>$10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90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 s="14" t="str">
        <f t="shared" si="55"/>
        <v>$121.43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150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0</v>
      </c>
      <c r="P601" s="14" t="str">
        <f t="shared" si="55"/>
        <v>$15.5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90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 s="14" t="str">
        <f t="shared" si="55"/>
        <v>$100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135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</v>
      </c>
      <c r="P603" s="14" t="str">
        <f t="shared" si="55"/>
        <v>$23.33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120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s="14" t="str">
        <f t="shared" si="55"/>
        <v>$0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120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4</v>
      </c>
      <c r="P605" s="14" t="str">
        <f t="shared" si="55"/>
        <v>$45.39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150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s="14" t="str">
        <f t="shared" si="55"/>
        <v>$0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60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3</v>
      </c>
      <c r="P607" s="14" t="str">
        <f t="shared" si="55"/>
        <v>$16.38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150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</v>
      </c>
      <c r="P608" s="14" t="str">
        <f t="shared" si="55"/>
        <v>$10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120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s="14" t="str">
        <f t="shared" si="55"/>
        <v>$0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135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1</v>
      </c>
      <c r="P610" s="14" t="str">
        <f t="shared" si="55"/>
        <v>$292.2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150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1</v>
      </c>
      <c r="P611" s="14" t="str">
        <f t="shared" si="55"/>
        <v>$5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120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s="14" t="str">
        <f t="shared" si="55"/>
        <v>$0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165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s="14" t="str">
        <f t="shared" si="55"/>
        <v>$0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75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s="14" t="str">
        <f t="shared" si="55"/>
        <v>$0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150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</v>
      </c>
      <c r="P615" s="14" t="str">
        <f t="shared" si="55"/>
        <v>$105.93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120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s="14" t="str">
        <f t="shared" si="55"/>
        <v>$0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105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s="14" t="str">
        <f t="shared" si="55"/>
        <v>$0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150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s="14" t="str">
        <f t="shared" si="55"/>
        <v>$0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150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 s="14" t="str">
        <f t="shared" si="55"/>
        <v>$20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135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s="14" t="str">
        <f t="shared" si="55"/>
        <v>$0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75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0</v>
      </c>
      <c r="P621" s="14" t="str">
        <f t="shared" si="55"/>
        <v>$1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120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 s="14" t="str">
        <f t="shared" si="55"/>
        <v>$300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135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</v>
      </c>
      <c r="P623" s="14" t="str">
        <f t="shared" si="55"/>
        <v>$87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150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6</v>
      </c>
      <c r="P624" s="14" t="str">
        <f t="shared" si="55"/>
        <v>$37.89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135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s="14" t="str">
        <f t="shared" si="55"/>
        <v>$0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105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s="14" t="str">
        <f t="shared" si="55"/>
        <v>$0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150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s="14" t="str">
        <f t="shared" si="55"/>
        <v>$0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135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</v>
      </c>
      <c r="P628" s="14" t="str">
        <f t="shared" si="55"/>
        <v>$111.41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135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</v>
      </c>
      <c r="P629" s="14" t="str">
        <f t="shared" si="55"/>
        <v>$90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105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s="14" t="str">
        <f t="shared" si="55"/>
        <v>$0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150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</v>
      </c>
      <c r="P631" s="14" t="str">
        <f t="shared" si="55"/>
        <v>$116.67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165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0</v>
      </c>
      <c r="P632" s="14" t="str">
        <f t="shared" si="55"/>
        <v>$10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90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</v>
      </c>
      <c r="P633" s="14" t="str">
        <f t="shared" si="55"/>
        <v>$76.67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90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s="14" t="str">
        <f t="shared" si="55"/>
        <v>$0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135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</v>
      </c>
      <c r="P635" s="14" t="str">
        <f t="shared" si="55"/>
        <v>$49.8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120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</v>
      </c>
      <c r="P636" s="14" t="str">
        <f t="shared" si="55"/>
        <v>$1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75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0</v>
      </c>
      <c r="P637" s="14" t="str">
        <f t="shared" si="55"/>
        <v>$2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90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</v>
      </c>
      <c r="P638" s="14" t="str">
        <f t="shared" si="55"/>
        <v>$4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150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s="14" t="str">
        <f t="shared" si="55"/>
        <v>$0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0</v>
      </c>
      <c r="P640" s="14" t="str">
        <f t="shared" si="55"/>
        <v>$3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75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0</v>
      </c>
      <c r="P641" s="14" t="str">
        <f t="shared" si="55"/>
        <v>$1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135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ref="O642:O705" si="60">ROUND(($E642/$D642)*100,0)</f>
        <v>144</v>
      </c>
      <c r="P642" s="14" t="str">
        <f t="shared" ref="P642:P705" si="61">IF($E642=0,"$0","$"&amp;ROUND(($E642/$L642),2))</f>
        <v>$50.5</v>
      </c>
      <c r="Q642" t="str">
        <f t="shared" ref="Q642:Q705" si="62">LEFT($N642,FIND("/",$N642)-1)</f>
        <v>technology</v>
      </c>
      <c r="R642" t="str">
        <f t="shared" ref="R642:R705" si="63">RIGHT($N642,LEN($N642)-FIND("/",$N642))</f>
        <v>wearables</v>
      </c>
      <c r="S642" s="8">
        <f t="shared" ref="S642:S705" si="64">(((J642/60)/60)/24)+DATE(1970,1,1)</f>
        <v>42683.420312500006</v>
      </c>
      <c r="T642" s="8">
        <f t="shared" ref="T642:T705" si="65">(((I642/60)/60)/24)+DATE(1970,1,1)</f>
        <v>42698.958333333328</v>
      </c>
    </row>
    <row r="643" spans="1:20" ht="150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si="60"/>
        <v>119</v>
      </c>
      <c r="P643" s="14" t="str">
        <f t="shared" si="61"/>
        <v>$151.32</v>
      </c>
      <c r="Q643" t="str">
        <f t="shared" si="62"/>
        <v>technology</v>
      </c>
      <c r="R643" t="str">
        <f t="shared" si="63"/>
        <v>wearables</v>
      </c>
      <c r="S643" s="8">
        <f t="shared" si="64"/>
        <v>42199.57</v>
      </c>
      <c r="T643" s="8">
        <f t="shared" si="65"/>
        <v>42229.57</v>
      </c>
    </row>
    <row r="644" spans="1:20" ht="150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</v>
      </c>
      <c r="P644" s="14" t="str">
        <f t="shared" si="61"/>
        <v>$134.36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105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106</v>
      </c>
      <c r="P645" s="14" t="str">
        <f t="shared" si="61"/>
        <v>$174.03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135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</v>
      </c>
      <c r="P646" s="14" t="str">
        <f t="shared" si="61"/>
        <v>$73.49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75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279</v>
      </c>
      <c r="P647" s="14" t="str">
        <f t="shared" si="61"/>
        <v>$23.52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150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132</v>
      </c>
      <c r="P648" s="14" t="str">
        <f t="shared" si="61"/>
        <v>$39.07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135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</v>
      </c>
      <c r="P649" s="14" t="str">
        <f t="shared" si="61"/>
        <v>$125.94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60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127</v>
      </c>
      <c r="P650" s="14" t="str">
        <f t="shared" si="61"/>
        <v>$1644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150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140</v>
      </c>
      <c r="P651" s="14" t="str">
        <f t="shared" si="61"/>
        <v>$42.67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135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</v>
      </c>
      <c r="P652" s="14" t="str">
        <f t="shared" si="61"/>
        <v>$35.13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120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101</v>
      </c>
      <c r="P653" s="14" t="str">
        <f t="shared" si="61"/>
        <v>$239.35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150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</v>
      </c>
      <c r="P654" s="14" t="str">
        <f t="shared" si="61"/>
        <v>$107.64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150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</v>
      </c>
      <c r="P655" s="14" t="str">
        <f t="shared" si="61"/>
        <v>$95.83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135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</v>
      </c>
      <c r="P656" s="14" t="str">
        <f t="shared" si="61"/>
        <v>$31.66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120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147</v>
      </c>
      <c r="P657" s="14" t="str">
        <f t="shared" si="61"/>
        <v>$42.89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120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214</v>
      </c>
      <c r="P658" s="14" t="str">
        <f t="shared" si="61"/>
        <v>$122.74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150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126</v>
      </c>
      <c r="P659" s="14" t="str">
        <f t="shared" si="61"/>
        <v>$190.45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150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</v>
      </c>
      <c r="P660" s="14" t="str">
        <f t="shared" si="61"/>
        <v>$109.34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45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101</v>
      </c>
      <c r="P661" s="14" t="str">
        <f t="shared" si="61"/>
        <v>$143.67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135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</v>
      </c>
      <c r="P662" s="14" t="str">
        <f t="shared" si="61"/>
        <v>$84.94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120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1</v>
      </c>
      <c r="P663" s="14" t="str">
        <f t="shared" si="61"/>
        <v>$10.56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105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</v>
      </c>
      <c r="P664" s="14" t="str">
        <f t="shared" si="61"/>
        <v>$39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150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</v>
      </c>
      <c r="P665" s="14" t="str">
        <f t="shared" si="61"/>
        <v>$100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135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8</v>
      </c>
      <c r="P666" s="14" t="str">
        <f t="shared" si="61"/>
        <v>$31.17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135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19</v>
      </c>
      <c r="P667" s="14" t="str">
        <f t="shared" si="61"/>
        <v>$155.33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135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0</v>
      </c>
      <c r="P668" s="14" t="str">
        <f t="shared" si="61"/>
        <v>$2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150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</v>
      </c>
      <c r="P669" s="14" t="str">
        <f t="shared" si="61"/>
        <v>$178.93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120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5</v>
      </c>
      <c r="P670" s="14" t="str">
        <f t="shared" si="61"/>
        <v>$27.36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135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22</v>
      </c>
      <c r="P671" s="14" t="str">
        <f t="shared" si="61"/>
        <v>$1536.25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150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</v>
      </c>
      <c r="P672" s="14" t="str">
        <f t="shared" si="61"/>
        <v>$85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150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</v>
      </c>
      <c r="P673" s="14" t="str">
        <f t="shared" si="61"/>
        <v>$788.53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150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22</v>
      </c>
      <c r="P674" s="14" t="str">
        <f t="shared" si="61"/>
        <v>$50.3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150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</v>
      </c>
      <c r="P675" s="14" t="str">
        <f t="shared" si="61"/>
        <v>$68.33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90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</v>
      </c>
      <c r="P676" s="14" t="str">
        <f t="shared" si="61"/>
        <v>$7.5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135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15</v>
      </c>
      <c r="P677" s="14" t="str">
        <f t="shared" si="61"/>
        <v>$34.27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135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</v>
      </c>
      <c r="P678" s="14" t="str">
        <f t="shared" si="61"/>
        <v>$61.29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135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26</v>
      </c>
      <c r="P679" s="14" t="str">
        <f t="shared" si="61"/>
        <v>$133.25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135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4</v>
      </c>
      <c r="P680" s="14" t="str">
        <f t="shared" si="61"/>
        <v>$65.18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135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</v>
      </c>
      <c r="P681" s="14" t="str">
        <f t="shared" si="61"/>
        <v>$93.9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150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26</v>
      </c>
      <c r="P682" s="14" t="str">
        <f t="shared" si="61"/>
        <v>$150.65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135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</v>
      </c>
      <c r="P683" s="14" t="str">
        <f t="shared" si="61"/>
        <v>$1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135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</v>
      </c>
      <c r="P684" s="14" t="str">
        <f t="shared" si="61"/>
        <v>$13.25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150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1</v>
      </c>
      <c r="P685" s="14" t="str">
        <f t="shared" si="61"/>
        <v>$99.33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60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</v>
      </c>
      <c r="P686" s="14" t="str">
        <f t="shared" si="61"/>
        <v>$177.39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150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28</v>
      </c>
      <c r="P687" s="14" t="str">
        <f t="shared" si="61"/>
        <v>$55.3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120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s="14" t="str">
        <f t="shared" si="61"/>
        <v>$0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135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4</v>
      </c>
      <c r="P689" s="14" t="str">
        <f t="shared" si="61"/>
        <v>$591.67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150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73</v>
      </c>
      <c r="P690" s="14" t="str">
        <f t="shared" si="61"/>
        <v>$405.5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150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58</v>
      </c>
      <c r="P691" s="14" t="str">
        <f t="shared" si="61"/>
        <v>$343.15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90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</v>
      </c>
      <c r="P692" s="14" t="str">
        <f t="shared" si="61"/>
        <v>$72.59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135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1</v>
      </c>
      <c r="P693" s="14" t="str">
        <f t="shared" si="61"/>
        <v>$26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150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7</v>
      </c>
      <c r="P694" s="14" t="str">
        <f t="shared" si="61"/>
        <v>$6.5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105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</v>
      </c>
      <c r="P695" s="14" t="str">
        <f t="shared" si="61"/>
        <v>$119.39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150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</v>
      </c>
      <c r="P696" s="14" t="str">
        <f t="shared" si="61"/>
        <v>$84.29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150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</v>
      </c>
      <c r="P697" s="14" t="str">
        <f t="shared" si="61"/>
        <v>$90.86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90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0</v>
      </c>
      <c r="P698" s="14" t="str">
        <f t="shared" si="61"/>
        <v>$1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150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</v>
      </c>
      <c r="P699" s="14" t="str">
        <f t="shared" si="61"/>
        <v>$20.34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150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</v>
      </c>
      <c r="P700" s="14" t="str">
        <f t="shared" si="61"/>
        <v>$530.69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135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</v>
      </c>
      <c r="P701" s="14" t="str">
        <f t="shared" si="61"/>
        <v>$120.39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135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3</v>
      </c>
      <c r="P702" s="14" t="str">
        <f t="shared" si="61"/>
        <v>$13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150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27</v>
      </c>
      <c r="P703" s="14" t="str">
        <f t="shared" si="61"/>
        <v>$291.33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135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31</v>
      </c>
      <c r="P704" s="14" t="str">
        <f t="shared" si="61"/>
        <v>$124.92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135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6</v>
      </c>
      <c r="P705" s="14" t="str">
        <f t="shared" si="61"/>
        <v>$119.57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105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ref="O706:O769" si="66">ROUND(($E706/$D706)*100,0)</f>
        <v>1</v>
      </c>
      <c r="P706" s="14" t="str">
        <f t="shared" ref="P706:P769" si="67">IF($E706=0,"$0","$"&amp;ROUND(($E706/$L706),2))</f>
        <v>$120.25</v>
      </c>
      <c r="Q706" t="str">
        <f t="shared" ref="Q706:Q769" si="68">LEFT($N706,FIND("/",$N706)-1)</f>
        <v>technology</v>
      </c>
      <c r="R706" t="str">
        <f t="shared" ref="R706:R769" si="69">RIGHT($N706,LEN($N706)-FIND("/",$N706))</f>
        <v>wearables</v>
      </c>
      <c r="S706" s="8">
        <f t="shared" ref="S706:S769" si="70">(((J706/60)/60)/24)+DATE(1970,1,1)</f>
        <v>42726.192916666667</v>
      </c>
      <c r="T706" s="8">
        <f t="shared" ref="T706:T769" si="71">(((I706/60)/60)/24)+DATE(1970,1,1)</f>
        <v>42786.192916666667</v>
      </c>
    </row>
    <row r="707" spans="1:20" ht="75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si="66"/>
        <v>1</v>
      </c>
      <c r="P707" s="14" t="str">
        <f t="shared" si="67"/>
        <v>$195.4</v>
      </c>
      <c r="Q707" t="str">
        <f t="shared" si="68"/>
        <v>technology</v>
      </c>
      <c r="R707" t="str">
        <f t="shared" si="69"/>
        <v>wearables</v>
      </c>
      <c r="S707" s="8">
        <f t="shared" si="70"/>
        <v>42726.491643518515</v>
      </c>
      <c r="T707" s="8">
        <f t="shared" si="71"/>
        <v>42756.491643518515</v>
      </c>
    </row>
    <row r="708" spans="1:20" ht="150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s="14" t="str">
        <f t="shared" si="67"/>
        <v>$0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135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79</v>
      </c>
      <c r="P709" s="14" t="str">
        <f t="shared" si="67"/>
        <v>$117.7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135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</v>
      </c>
      <c r="P710" s="14" t="str">
        <f t="shared" si="67"/>
        <v>$23.95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90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</v>
      </c>
      <c r="P711" s="14" t="str">
        <f t="shared" si="67"/>
        <v>$30.5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90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s="14" t="str">
        <f t="shared" si="67"/>
        <v>$0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165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34</v>
      </c>
      <c r="P713" s="14" t="str">
        <f t="shared" si="67"/>
        <v>$99.97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150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</v>
      </c>
      <c r="P714" s="14" t="str">
        <f t="shared" si="67"/>
        <v>$26.25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135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1</v>
      </c>
      <c r="P715" s="14" t="str">
        <f t="shared" si="67"/>
        <v>$199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120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15</v>
      </c>
      <c r="P716" s="14" t="str">
        <f t="shared" si="67"/>
        <v>$80.32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150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</v>
      </c>
      <c r="P717" s="14" t="str">
        <f t="shared" si="67"/>
        <v>$115.75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120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</v>
      </c>
      <c r="P718" s="14" t="str">
        <f t="shared" si="67"/>
        <v>$44.69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45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</v>
      </c>
      <c r="P719" s="14" t="str">
        <f t="shared" si="67"/>
        <v>$76.25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165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1</v>
      </c>
      <c r="P720" s="14" t="str">
        <f t="shared" si="67"/>
        <v>$22.5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150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</v>
      </c>
      <c r="P721" s="14" t="str">
        <f t="shared" si="67"/>
        <v>$19.4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135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144</v>
      </c>
      <c r="P722" s="14" t="str">
        <f t="shared" si="67"/>
        <v>$66.71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135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</v>
      </c>
      <c r="P723" s="14" t="str">
        <f t="shared" si="67"/>
        <v>$84.14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135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</v>
      </c>
      <c r="P724" s="14" t="str">
        <f t="shared" si="67"/>
        <v>$215.73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90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</v>
      </c>
      <c r="P725" s="14" t="str">
        <f t="shared" si="67"/>
        <v>$54.69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120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</v>
      </c>
      <c r="P726" s="14" t="str">
        <f t="shared" si="67"/>
        <v>$51.63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135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</v>
      </c>
      <c r="P727" s="14" t="str">
        <f t="shared" si="67"/>
        <v>$143.36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150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</v>
      </c>
      <c r="P728" s="14" t="str">
        <f t="shared" si="67"/>
        <v>$72.43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150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156</v>
      </c>
      <c r="P729" s="14" t="str">
        <f t="shared" si="67"/>
        <v>$36.53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120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106</v>
      </c>
      <c r="P730" s="14" t="str">
        <f t="shared" si="67"/>
        <v>$60.9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135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131</v>
      </c>
      <c r="P731" s="14" t="str">
        <f t="shared" si="67"/>
        <v>$43.55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60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</v>
      </c>
      <c r="P732" s="14" t="str">
        <f t="shared" si="67"/>
        <v>$99.77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120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 s="14" t="str">
        <f t="shared" si="67"/>
        <v>$88.73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135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 s="14" t="str">
        <f t="shared" si="67"/>
        <v>$4.92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150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</v>
      </c>
      <c r="P735" s="14" t="str">
        <f t="shared" si="67"/>
        <v>$17.82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90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126</v>
      </c>
      <c r="P736" s="14" t="str">
        <f t="shared" si="67"/>
        <v>$187.19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120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</v>
      </c>
      <c r="P737" s="14" t="str">
        <f t="shared" si="67"/>
        <v>$234.81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135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</v>
      </c>
      <c r="P738" s="14" t="str">
        <f t="shared" si="67"/>
        <v>$105.05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150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</v>
      </c>
      <c r="P739" s="14" t="str">
        <f t="shared" si="67"/>
        <v>$56.67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75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107</v>
      </c>
      <c r="P740" s="14" t="str">
        <f t="shared" si="67"/>
        <v>$39.05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150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</v>
      </c>
      <c r="P741" s="14" t="str">
        <f t="shared" si="67"/>
        <v>$68.35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150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</v>
      </c>
      <c r="P742" s="14" t="str">
        <f t="shared" si="67"/>
        <v>$169.58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60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</v>
      </c>
      <c r="P743" s="14" t="str">
        <f t="shared" si="67"/>
        <v>$141.42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135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111</v>
      </c>
      <c r="P744" s="14" t="str">
        <f t="shared" si="67"/>
        <v>$67.39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135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 s="14" t="str">
        <f t="shared" si="67"/>
        <v>$54.27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105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</v>
      </c>
      <c r="P746" s="14" t="str">
        <f t="shared" si="67"/>
        <v>$82.52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135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</v>
      </c>
      <c r="P747" s="14" t="str">
        <f t="shared" si="67"/>
        <v>$53.73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45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</v>
      </c>
      <c r="P748" s="14" t="str">
        <f t="shared" si="67"/>
        <v>$34.21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135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</v>
      </c>
      <c r="P749" s="14" t="str">
        <f t="shared" si="67"/>
        <v>$127.33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120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</v>
      </c>
      <c r="P750" s="14" t="str">
        <f t="shared" si="67"/>
        <v>$45.57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135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106</v>
      </c>
      <c r="P751" s="14" t="str">
        <f t="shared" si="67"/>
        <v>$95.96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135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103</v>
      </c>
      <c r="P752" s="14" t="str">
        <f t="shared" si="67"/>
        <v>$77.27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120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119</v>
      </c>
      <c r="P753" s="14" t="str">
        <f t="shared" si="67"/>
        <v>$57.34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135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112</v>
      </c>
      <c r="P754" s="14" t="str">
        <f t="shared" si="67"/>
        <v>$53.19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150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 s="14" t="str">
        <f t="shared" si="67"/>
        <v>$492.31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135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104</v>
      </c>
      <c r="P756" s="14" t="str">
        <f t="shared" si="67"/>
        <v>$42.35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135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102</v>
      </c>
      <c r="P757" s="14" t="str">
        <f t="shared" si="67"/>
        <v>$37.47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135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118</v>
      </c>
      <c r="P758" s="14" t="str">
        <f t="shared" si="67"/>
        <v>$37.45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135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 s="14" t="str">
        <f t="shared" si="67"/>
        <v>$33.06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90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 s="14" t="str">
        <f t="shared" si="67"/>
        <v>$134.21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120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102</v>
      </c>
      <c r="P761" s="14" t="str">
        <f t="shared" si="67"/>
        <v>$51.47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135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s="14" t="str">
        <f t="shared" si="67"/>
        <v>$0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120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5</v>
      </c>
      <c r="P763" s="14" t="str">
        <f t="shared" si="67"/>
        <v>$39.17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120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s="14" t="str">
        <f t="shared" si="67"/>
        <v>$0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135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</v>
      </c>
      <c r="P765" s="14" t="str">
        <f t="shared" si="67"/>
        <v>$5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120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s="14" t="str">
        <f t="shared" si="67"/>
        <v>$0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150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</v>
      </c>
      <c r="P767" s="14" t="str">
        <f t="shared" si="67"/>
        <v>$57.3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135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s="14" t="str">
        <f t="shared" si="67"/>
        <v>$0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120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4</v>
      </c>
      <c r="P769" s="14" t="str">
        <f t="shared" si="67"/>
        <v>$59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150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ref="O770:O833" si="72">ROUND(($E770/$D770)*100,0)</f>
        <v>0</v>
      </c>
      <c r="P770" s="14" t="str">
        <f t="shared" ref="P770:P833" si="73">IF($E770=0,"$0","$"&amp;ROUND(($E770/$L770),2))</f>
        <v>$0</v>
      </c>
      <c r="Q770" t="str">
        <f t="shared" ref="Q770:Q833" si="74">LEFT($N770,FIND("/",$N770)-1)</f>
        <v>publishing</v>
      </c>
      <c r="R770" t="str">
        <f t="shared" ref="R770:R833" si="75">RIGHT($N770,LEN($N770)-FIND("/",$N770))</f>
        <v>fiction</v>
      </c>
      <c r="S770" s="8">
        <f t="shared" ref="S770:S833" si="76">(((J770/60)/60)/24)+DATE(1970,1,1)</f>
        <v>41594.207060185188</v>
      </c>
      <c r="T770" s="8">
        <f t="shared" ref="T770:T833" si="77">(((I770/60)/60)/24)+DATE(1970,1,1)</f>
        <v>41624.207060185188</v>
      </c>
    </row>
    <row r="771" spans="1:20" ht="150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si="72"/>
        <v>41</v>
      </c>
      <c r="P771" s="14" t="str">
        <f t="shared" si="73"/>
        <v>$31.85</v>
      </c>
      <c r="Q771" t="str">
        <f t="shared" si="74"/>
        <v>publishing</v>
      </c>
      <c r="R771" t="str">
        <f t="shared" si="75"/>
        <v>fiction</v>
      </c>
      <c r="S771" s="8">
        <f t="shared" si="76"/>
        <v>41604.996458333335</v>
      </c>
      <c r="T771" s="8">
        <f t="shared" si="77"/>
        <v>41634.996458333335</v>
      </c>
    </row>
    <row r="772" spans="1:20" ht="150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2"/>
        <v>0</v>
      </c>
      <c r="P772" s="14" t="str">
        <f t="shared" si="73"/>
        <v>$0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120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2"/>
        <v>0</v>
      </c>
      <c r="P773" s="14" t="str">
        <f t="shared" si="73"/>
        <v>$10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165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2"/>
        <v>3</v>
      </c>
      <c r="P774" s="14" t="str">
        <f t="shared" si="73"/>
        <v>$50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135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2"/>
        <v>1</v>
      </c>
      <c r="P775" s="14" t="str">
        <f t="shared" si="73"/>
        <v>$16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135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2"/>
        <v>70</v>
      </c>
      <c r="P776" s="14" t="str">
        <f t="shared" si="73"/>
        <v>$39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105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2"/>
        <v>2</v>
      </c>
      <c r="P777" s="14" t="str">
        <f t="shared" si="73"/>
        <v>$34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135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2"/>
        <v>51</v>
      </c>
      <c r="P778" s="14" t="str">
        <f t="shared" si="73"/>
        <v>$63.12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135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2"/>
        <v>1</v>
      </c>
      <c r="P779" s="14" t="str">
        <f t="shared" si="73"/>
        <v>$7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105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2"/>
        <v>0</v>
      </c>
      <c r="P780" s="14" t="str">
        <f t="shared" si="73"/>
        <v>$2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150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2"/>
        <v>3</v>
      </c>
      <c r="P781" s="14" t="str">
        <f t="shared" si="73"/>
        <v>$66.67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105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2"/>
        <v>104</v>
      </c>
      <c r="P782" s="14" t="str">
        <f t="shared" si="73"/>
        <v>$38.52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120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2"/>
        <v>133</v>
      </c>
      <c r="P783" s="14" t="str">
        <f t="shared" si="73"/>
        <v>$42.61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135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2"/>
        <v>100</v>
      </c>
      <c r="P784" s="14" t="str">
        <f t="shared" si="73"/>
        <v>$50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120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2"/>
        <v>148</v>
      </c>
      <c r="P785" s="14" t="str">
        <f t="shared" si="73"/>
        <v>$63.49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135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2"/>
        <v>103</v>
      </c>
      <c r="P786" s="14" t="str">
        <f t="shared" si="73"/>
        <v>$102.5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150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2"/>
        <v>181</v>
      </c>
      <c r="P787" s="14" t="str">
        <f t="shared" si="73"/>
        <v>$31.14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120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2"/>
        <v>143</v>
      </c>
      <c r="P788" s="14" t="str">
        <f t="shared" si="73"/>
        <v>$162.27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135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2"/>
        <v>114</v>
      </c>
      <c r="P789" s="14" t="str">
        <f t="shared" si="73"/>
        <v>$80.59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135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2"/>
        <v>204</v>
      </c>
      <c r="P790" s="14" t="str">
        <f t="shared" si="73"/>
        <v>$59.85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120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2"/>
        <v>109</v>
      </c>
      <c r="P791" s="14" t="str">
        <f t="shared" si="73"/>
        <v>$132.86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135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2"/>
        <v>144</v>
      </c>
      <c r="P792" s="14" t="str">
        <f t="shared" si="73"/>
        <v>$92.55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135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2"/>
        <v>104</v>
      </c>
      <c r="P793" s="14" t="str">
        <f t="shared" si="73"/>
        <v>$60.86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75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2"/>
        <v>100</v>
      </c>
      <c r="P794" s="14" t="str">
        <f t="shared" si="73"/>
        <v>$41.85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150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2"/>
        <v>103</v>
      </c>
      <c r="P795" s="14" t="str">
        <f t="shared" si="73"/>
        <v>$88.33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135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2"/>
        <v>105</v>
      </c>
      <c r="P796" s="14" t="str">
        <f t="shared" si="73"/>
        <v>$158.96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135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2"/>
        <v>112</v>
      </c>
      <c r="P797" s="14" t="str">
        <f t="shared" si="73"/>
        <v>$85.05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135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2"/>
        <v>101</v>
      </c>
      <c r="P798" s="14" t="str">
        <f t="shared" si="73"/>
        <v>$112.61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135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2"/>
        <v>108</v>
      </c>
      <c r="P799" s="14" t="str">
        <f t="shared" si="73"/>
        <v>$45.44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120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2"/>
        <v>115</v>
      </c>
      <c r="P800" s="14" t="str">
        <f t="shared" si="73"/>
        <v>$46.22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135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2"/>
        <v>100</v>
      </c>
      <c r="P801" s="14" t="str">
        <f t="shared" si="73"/>
        <v>$178.61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105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2"/>
        <v>152</v>
      </c>
      <c r="P802" s="14" t="str">
        <f t="shared" si="73"/>
        <v>$40.75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120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2"/>
        <v>112</v>
      </c>
      <c r="P803" s="14" t="str">
        <f t="shared" si="73"/>
        <v>$43.73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150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2"/>
        <v>101</v>
      </c>
      <c r="P804" s="14" t="str">
        <f t="shared" si="73"/>
        <v>$81.07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135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2"/>
        <v>123</v>
      </c>
      <c r="P805" s="14" t="str">
        <f t="shared" si="73"/>
        <v>$74.61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135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2"/>
        <v>100</v>
      </c>
      <c r="P806" s="14" t="str">
        <f t="shared" si="73"/>
        <v>$305.56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120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2"/>
        <v>105</v>
      </c>
      <c r="P807" s="14" t="str">
        <f t="shared" si="73"/>
        <v>$58.33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60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2"/>
        <v>104</v>
      </c>
      <c r="P808" s="14" t="str">
        <f t="shared" si="73"/>
        <v>$117.68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75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2"/>
        <v>105</v>
      </c>
      <c r="P809" s="14" t="str">
        <f t="shared" si="73"/>
        <v>$73.77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135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2"/>
        <v>100</v>
      </c>
      <c r="P810" s="14" t="str">
        <f t="shared" si="73"/>
        <v>$104.65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105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2"/>
        <v>104</v>
      </c>
      <c r="P811" s="14" t="str">
        <f t="shared" si="73"/>
        <v>$79.83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135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2"/>
        <v>105</v>
      </c>
      <c r="P812" s="14" t="str">
        <f t="shared" si="73"/>
        <v>$58.33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90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2"/>
        <v>104</v>
      </c>
      <c r="P813" s="14" t="str">
        <f t="shared" si="73"/>
        <v>$86.67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135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2"/>
        <v>152</v>
      </c>
      <c r="P814" s="14" t="str">
        <f t="shared" si="73"/>
        <v>$27.61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75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2"/>
        <v>160</v>
      </c>
      <c r="P815" s="14" t="str">
        <f t="shared" si="73"/>
        <v>$25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135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2"/>
        <v>127</v>
      </c>
      <c r="P816" s="14" t="str">
        <f t="shared" si="73"/>
        <v>$45.46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60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2"/>
        <v>107</v>
      </c>
      <c r="P817" s="14" t="str">
        <f t="shared" si="73"/>
        <v>$99.53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90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2"/>
        <v>115</v>
      </c>
      <c r="P818" s="14" t="str">
        <f t="shared" si="73"/>
        <v>$39.31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135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2"/>
        <v>137</v>
      </c>
      <c r="P819" s="14" t="str">
        <f t="shared" si="73"/>
        <v>$89.42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135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2"/>
        <v>156</v>
      </c>
      <c r="P820" s="14" t="str">
        <f t="shared" si="73"/>
        <v>$28.68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60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2"/>
        <v>109</v>
      </c>
      <c r="P821" s="14" t="str">
        <f t="shared" si="73"/>
        <v>$31.07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120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2"/>
        <v>134</v>
      </c>
      <c r="P822" s="14" t="str">
        <f t="shared" si="73"/>
        <v>$70.55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120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2"/>
        <v>100</v>
      </c>
      <c r="P823" s="14" t="str">
        <f t="shared" si="73"/>
        <v>$224.13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105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2"/>
        <v>119</v>
      </c>
      <c r="P824" s="14" t="str">
        <f t="shared" si="73"/>
        <v>$51.81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120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2"/>
        <v>180</v>
      </c>
      <c r="P825" s="14" t="str">
        <f t="shared" si="73"/>
        <v>$43.52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135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2"/>
        <v>134</v>
      </c>
      <c r="P826" s="14" t="str">
        <f t="shared" si="73"/>
        <v>$39.82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105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2"/>
        <v>100</v>
      </c>
      <c r="P827" s="14" t="str">
        <f t="shared" si="73"/>
        <v>$126.81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135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2"/>
        <v>101</v>
      </c>
      <c r="P828" s="14" t="str">
        <f t="shared" si="73"/>
        <v>$113.88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150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2"/>
        <v>103</v>
      </c>
      <c r="P829" s="14" t="str">
        <f t="shared" si="73"/>
        <v>$28.18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150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2"/>
        <v>107</v>
      </c>
      <c r="P830" s="14" t="str">
        <f t="shared" si="73"/>
        <v>$36.61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150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2"/>
        <v>104</v>
      </c>
      <c r="P831" s="14" t="str">
        <f t="shared" si="73"/>
        <v>$32.5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120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2"/>
        <v>108</v>
      </c>
      <c r="P832" s="14" t="str">
        <f t="shared" si="73"/>
        <v>$60.66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90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2"/>
        <v>233</v>
      </c>
      <c r="P833" s="14" t="str">
        <f t="shared" si="73"/>
        <v>$175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135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ref="O834:O897" si="78">ROUND(($E834/$D834)*100,0)</f>
        <v>101</v>
      </c>
      <c r="P834" s="14" t="str">
        <f t="shared" ref="P834:P897" si="79">IF($E834=0,"$0","$"&amp;ROUND(($E834/$L834),2))</f>
        <v>$97.99</v>
      </c>
      <c r="Q834" t="str">
        <f t="shared" ref="Q834:Q897" si="80">LEFT($N834,FIND("/",$N834)-1)</f>
        <v>music</v>
      </c>
      <c r="R834" t="str">
        <f t="shared" ref="R834:R897" si="81">RIGHT($N834,LEN($N834)-FIND("/",$N834))</f>
        <v>rock</v>
      </c>
      <c r="S834" s="8">
        <f t="shared" ref="S834:S897" si="82">(((J834/60)/60)/24)+DATE(1970,1,1)</f>
        <v>40869.675173611111</v>
      </c>
      <c r="T834" s="8">
        <f t="shared" ref="T834:T897" si="83">(((I834/60)/60)/24)+DATE(1970,1,1)</f>
        <v>40929.342361111114</v>
      </c>
    </row>
    <row r="835" spans="1:20" ht="45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si="78"/>
        <v>102</v>
      </c>
      <c r="P835" s="14" t="str">
        <f t="shared" si="79"/>
        <v>$148.78</v>
      </c>
      <c r="Q835" t="str">
        <f t="shared" si="80"/>
        <v>music</v>
      </c>
      <c r="R835" t="str">
        <f t="shared" si="81"/>
        <v>rock</v>
      </c>
      <c r="S835" s="8">
        <f t="shared" si="82"/>
        <v>41718.878182870372</v>
      </c>
      <c r="T835" s="8">
        <f t="shared" si="83"/>
        <v>41748.878182870372</v>
      </c>
    </row>
    <row r="836" spans="1:20" ht="150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8"/>
        <v>131</v>
      </c>
      <c r="P836" s="14" t="str">
        <f t="shared" si="79"/>
        <v>$96.08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135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8"/>
        <v>117</v>
      </c>
      <c r="P837" s="14" t="str">
        <f t="shared" si="79"/>
        <v>$58.63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45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8"/>
        <v>101</v>
      </c>
      <c r="P838" s="14" t="str">
        <f t="shared" si="79"/>
        <v>$109.71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105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8"/>
        <v>122</v>
      </c>
      <c r="P839" s="14" t="str">
        <f t="shared" si="79"/>
        <v>$49.11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135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8"/>
        <v>145</v>
      </c>
      <c r="P840" s="14" t="str">
        <f t="shared" si="79"/>
        <v>$47.67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120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8"/>
        <v>117</v>
      </c>
      <c r="P841" s="14" t="str">
        <f t="shared" si="79"/>
        <v>$60.74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120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8"/>
        <v>120</v>
      </c>
      <c r="P842" s="14" t="str">
        <f t="shared" si="79"/>
        <v>$63.38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135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8"/>
        <v>101</v>
      </c>
      <c r="P843" s="14" t="str">
        <f t="shared" si="79"/>
        <v>$53.89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120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8"/>
        <v>104</v>
      </c>
      <c r="P844" s="14" t="str">
        <f t="shared" si="79"/>
        <v>$66.87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135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8"/>
        <v>267</v>
      </c>
      <c r="P845" s="14" t="str">
        <f t="shared" si="79"/>
        <v>$63.1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150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8"/>
        <v>194</v>
      </c>
      <c r="P846" s="14" t="str">
        <f t="shared" si="79"/>
        <v>$36.63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120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8"/>
        <v>120</v>
      </c>
      <c r="P847" s="14" t="str">
        <f t="shared" si="79"/>
        <v>$34.01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120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8"/>
        <v>122</v>
      </c>
      <c r="P848" s="14" t="str">
        <f t="shared" si="79"/>
        <v>$28.55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60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8"/>
        <v>100</v>
      </c>
      <c r="P849" s="14" t="str">
        <f t="shared" si="79"/>
        <v>$10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135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8"/>
        <v>100</v>
      </c>
      <c r="P850" s="14" t="str">
        <f t="shared" si="79"/>
        <v>$18.75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135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8"/>
        <v>120</v>
      </c>
      <c r="P851" s="14" t="str">
        <f t="shared" si="79"/>
        <v>$41.7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120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8"/>
        <v>155</v>
      </c>
      <c r="P852" s="14" t="str">
        <f t="shared" si="79"/>
        <v>$46.67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105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8"/>
        <v>130</v>
      </c>
      <c r="P853" s="14" t="str">
        <f t="shared" si="79"/>
        <v>$37.27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90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8"/>
        <v>105</v>
      </c>
      <c r="P854" s="14" t="str">
        <f t="shared" si="79"/>
        <v>$59.26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120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8"/>
        <v>100</v>
      </c>
      <c r="P855" s="14" t="str">
        <f t="shared" si="79"/>
        <v>$30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120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8"/>
        <v>118</v>
      </c>
      <c r="P856" s="14" t="str">
        <f t="shared" si="79"/>
        <v>$65.86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105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8"/>
        <v>103</v>
      </c>
      <c r="P857" s="14" t="str">
        <f t="shared" si="79"/>
        <v>$31.91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150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8"/>
        <v>218</v>
      </c>
      <c r="P858" s="14" t="str">
        <f t="shared" si="79"/>
        <v>$19.46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105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8"/>
        <v>100</v>
      </c>
      <c r="P859" s="14" t="str">
        <f t="shared" si="79"/>
        <v>$50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135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8"/>
        <v>144</v>
      </c>
      <c r="P860" s="14" t="str">
        <f t="shared" si="79"/>
        <v>$22.74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105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8"/>
        <v>105</v>
      </c>
      <c r="P861" s="14" t="str">
        <f t="shared" si="79"/>
        <v>$42.72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135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8"/>
        <v>18</v>
      </c>
      <c r="P862" s="14" t="str">
        <f t="shared" si="79"/>
        <v>$52.92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135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8"/>
        <v>2</v>
      </c>
      <c r="P863" s="14" t="str">
        <f t="shared" si="79"/>
        <v>$50.5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120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8"/>
        <v>0</v>
      </c>
      <c r="P864" s="14" t="str">
        <f t="shared" si="79"/>
        <v>$42.5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105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8"/>
        <v>5</v>
      </c>
      <c r="P865" s="14" t="str">
        <f t="shared" si="79"/>
        <v>$18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120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8"/>
        <v>42</v>
      </c>
      <c r="P866" s="14" t="str">
        <f t="shared" si="79"/>
        <v>$34.18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150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8"/>
        <v>2</v>
      </c>
      <c r="P867" s="14" t="str">
        <f t="shared" si="79"/>
        <v>$22.5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120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8"/>
        <v>18</v>
      </c>
      <c r="P868" s="14" t="str">
        <f t="shared" si="79"/>
        <v>$58.18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165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8"/>
        <v>24</v>
      </c>
      <c r="P869" s="14" t="str">
        <f t="shared" si="79"/>
        <v>$109.18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165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8"/>
        <v>0</v>
      </c>
      <c r="P870" s="14" t="str">
        <f t="shared" si="79"/>
        <v>$50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150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8"/>
        <v>12</v>
      </c>
      <c r="P871" s="14" t="str">
        <f t="shared" si="79"/>
        <v>$346.67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120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8"/>
        <v>0</v>
      </c>
      <c r="P872" s="14" t="str">
        <f t="shared" si="79"/>
        <v>$12.4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150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8"/>
        <v>5</v>
      </c>
      <c r="P873" s="14" t="str">
        <f t="shared" si="79"/>
        <v>$27.08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120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8"/>
        <v>1</v>
      </c>
      <c r="P874" s="14" t="str">
        <f t="shared" si="79"/>
        <v>$32.5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90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8"/>
        <v>1</v>
      </c>
      <c r="P875" s="14" t="str">
        <f t="shared" si="79"/>
        <v>$9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150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8"/>
        <v>24</v>
      </c>
      <c r="P876" s="14" t="str">
        <f t="shared" si="79"/>
        <v>$34.76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150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8"/>
        <v>0</v>
      </c>
      <c r="P877" s="14" t="str">
        <f t="shared" si="79"/>
        <v>$0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60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8"/>
        <v>41</v>
      </c>
      <c r="P878" s="14" t="str">
        <f t="shared" si="79"/>
        <v>$28.58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135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8"/>
        <v>68</v>
      </c>
      <c r="P879" s="14" t="str">
        <f t="shared" si="79"/>
        <v>$46.59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135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8"/>
        <v>1</v>
      </c>
      <c r="P880" s="14" t="str">
        <f t="shared" si="79"/>
        <v>$32.5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135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8"/>
        <v>31</v>
      </c>
      <c r="P881" s="14" t="str">
        <f t="shared" si="79"/>
        <v>$21.47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135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8"/>
        <v>3</v>
      </c>
      <c r="P882" s="14" t="str">
        <f t="shared" si="79"/>
        <v>$14.13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105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8"/>
        <v>1</v>
      </c>
      <c r="P883" s="14" t="str">
        <f t="shared" si="79"/>
        <v>$30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135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8"/>
        <v>20</v>
      </c>
      <c r="P884" s="14" t="str">
        <f t="shared" si="79"/>
        <v>$21.57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150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8"/>
        <v>40</v>
      </c>
      <c r="P885" s="14" t="str">
        <f t="shared" si="79"/>
        <v>$83.38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105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8"/>
        <v>1</v>
      </c>
      <c r="P886" s="14" t="str">
        <f t="shared" si="79"/>
        <v>$10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135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8"/>
        <v>75</v>
      </c>
      <c r="P887" s="14" t="str">
        <f t="shared" si="79"/>
        <v>$35.71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150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8"/>
        <v>41</v>
      </c>
      <c r="P888" s="14" t="str">
        <f t="shared" si="79"/>
        <v>$29.29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135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8"/>
        <v>0</v>
      </c>
      <c r="P889" s="14" t="str">
        <f t="shared" si="79"/>
        <v>$0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150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8"/>
        <v>7</v>
      </c>
      <c r="P890" s="14" t="str">
        <f t="shared" si="79"/>
        <v>$18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135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8"/>
        <v>9</v>
      </c>
      <c r="P891" s="14" t="str">
        <f t="shared" si="79"/>
        <v>$73.76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150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8"/>
        <v>4</v>
      </c>
      <c r="P892" s="14" t="str">
        <f t="shared" si="79"/>
        <v>$31.25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120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8"/>
        <v>3</v>
      </c>
      <c r="P893" s="14" t="str">
        <f t="shared" si="79"/>
        <v>$28.89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120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8"/>
        <v>41</v>
      </c>
      <c r="P894" s="14" t="str">
        <f t="shared" si="79"/>
        <v>$143.82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120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8"/>
        <v>10</v>
      </c>
      <c r="P895" s="14" t="str">
        <f t="shared" si="79"/>
        <v>$40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165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8"/>
        <v>39</v>
      </c>
      <c r="P896" s="14" t="str">
        <f t="shared" si="79"/>
        <v>$147.81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135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8"/>
        <v>2</v>
      </c>
      <c r="P897" s="14" t="str">
        <f t="shared" si="79"/>
        <v>$27.86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135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ref="O898:O961" si="84">ROUND(($E898/$D898)*100,0)</f>
        <v>40</v>
      </c>
      <c r="P898" s="14" t="str">
        <f t="shared" ref="P898:P961" si="85">IF($E898=0,"$0","$"&amp;ROUND(($E898/$L898),2))</f>
        <v>$44.44</v>
      </c>
      <c r="Q898" t="str">
        <f t="shared" ref="Q898:Q961" si="86">LEFT($N898,FIND("/",$N898)-1)</f>
        <v>music</v>
      </c>
      <c r="R898" t="str">
        <f t="shared" ref="R898:R961" si="87">RIGHT($N898,LEN($N898)-FIND("/",$N898))</f>
        <v>indie rock</v>
      </c>
      <c r="S898" s="8">
        <f t="shared" ref="S898:S961" si="88">(((J898/60)/60)/24)+DATE(1970,1,1)</f>
        <v>42218.872986111113</v>
      </c>
      <c r="T898" s="8">
        <f t="shared" ref="T898:T961" si="89">(((I898/60)/60)/24)+DATE(1970,1,1)</f>
        <v>42244.166666666672</v>
      </c>
    </row>
    <row r="899" spans="1:20" ht="150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si="84"/>
        <v>0</v>
      </c>
      <c r="P899" s="14" t="str">
        <f t="shared" si="85"/>
        <v>$0</v>
      </c>
      <c r="Q899" t="str">
        <f t="shared" si="86"/>
        <v>music</v>
      </c>
      <c r="R899" t="str">
        <f t="shared" si="87"/>
        <v>indie rock</v>
      </c>
      <c r="S899" s="8">
        <f t="shared" si="88"/>
        <v>41211.688750000001</v>
      </c>
      <c r="T899" s="8">
        <f t="shared" si="89"/>
        <v>41241.730416666665</v>
      </c>
    </row>
    <row r="900" spans="1:20" ht="120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4"/>
        <v>3</v>
      </c>
      <c r="P900" s="14" t="str">
        <f t="shared" si="85"/>
        <v>$35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105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4"/>
        <v>37</v>
      </c>
      <c r="P901" s="14" t="str">
        <f t="shared" si="85"/>
        <v>$35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90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4"/>
        <v>0</v>
      </c>
      <c r="P902" s="14" t="str">
        <f t="shared" si="85"/>
        <v>$10.5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165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4"/>
        <v>0</v>
      </c>
      <c r="P903" s="14" t="str">
        <f t="shared" si="85"/>
        <v>$0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150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4"/>
        <v>0</v>
      </c>
      <c r="P904" s="14" t="str">
        <f t="shared" si="85"/>
        <v>$30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120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4"/>
        <v>3</v>
      </c>
      <c r="P905" s="14" t="str">
        <f t="shared" si="85"/>
        <v>$40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135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4"/>
        <v>0</v>
      </c>
      <c r="P906" s="14" t="str">
        <f t="shared" si="85"/>
        <v>$50.33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105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4"/>
        <v>3</v>
      </c>
      <c r="P907" s="14" t="str">
        <f t="shared" si="85"/>
        <v>$32.67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75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4"/>
        <v>0</v>
      </c>
      <c r="P908" s="14" t="str">
        <f t="shared" si="85"/>
        <v>$0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105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4"/>
        <v>0</v>
      </c>
      <c r="P909" s="14" t="str">
        <f t="shared" si="85"/>
        <v>$0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105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4"/>
        <v>0</v>
      </c>
      <c r="P910" s="14" t="str">
        <f t="shared" si="85"/>
        <v>$0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150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4"/>
        <v>3</v>
      </c>
      <c r="P911" s="14" t="str">
        <f t="shared" si="85"/>
        <v>$65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120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4"/>
        <v>22</v>
      </c>
      <c r="P912" s="14" t="str">
        <f t="shared" si="85"/>
        <v>$24.6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135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4"/>
        <v>0</v>
      </c>
      <c r="P913" s="14" t="str">
        <f t="shared" si="85"/>
        <v>$0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105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4"/>
        <v>1</v>
      </c>
      <c r="P914" s="14" t="str">
        <f t="shared" si="85"/>
        <v>$15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135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4"/>
        <v>7</v>
      </c>
      <c r="P915" s="14" t="str">
        <f t="shared" si="85"/>
        <v>$82.58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120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4"/>
        <v>0</v>
      </c>
      <c r="P916" s="14" t="str">
        <f t="shared" si="85"/>
        <v>$0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120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4"/>
        <v>6</v>
      </c>
      <c r="P917" s="14" t="str">
        <f t="shared" si="85"/>
        <v>$41.67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120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4"/>
        <v>0</v>
      </c>
      <c r="P918" s="14" t="str">
        <f t="shared" si="85"/>
        <v>$0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135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4"/>
        <v>1</v>
      </c>
      <c r="P919" s="14" t="str">
        <f t="shared" si="85"/>
        <v>$30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165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4"/>
        <v>5</v>
      </c>
      <c r="P920" s="14" t="str">
        <f t="shared" si="85"/>
        <v>$19.6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45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4"/>
        <v>1</v>
      </c>
      <c r="P921" s="14" t="str">
        <f t="shared" si="85"/>
        <v>$100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120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4"/>
        <v>0</v>
      </c>
      <c r="P922" s="14" t="str">
        <f t="shared" si="85"/>
        <v>$0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135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4"/>
        <v>31</v>
      </c>
      <c r="P923" s="14" t="str">
        <f t="shared" si="85"/>
        <v>$231.75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120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4"/>
        <v>21</v>
      </c>
      <c r="P924" s="14" t="str">
        <f t="shared" si="85"/>
        <v>$189.33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135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4"/>
        <v>2</v>
      </c>
      <c r="P925" s="14" t="str">
        <f t="shared" si="85"/>
        <v>$55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120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4"/>
        <v>11</v>
      </c>
      <c r="P926" s="14" t="str">
        <f t="shared" si="85"/>
        <v>$21.8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120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4"/>
        <v>3</v>
      </c>
      <c r="P927" s="14" t="str">
        <f t="shared" si="85"/>
        <v>$32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165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4"/>
        <v>0</v>
      </c>
      <c r="P928" s="14" t="str">
        <f t="shared" si="85"/>
        <v>$0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75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4"/>
        <v>0</v>
      </c>
      <c r="P929" s="14" t="str">
        <f t="shared" si="85"/>
        <v>$0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105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4"/>
        <v>11</v>
      </c>
      <c r="P930" s="14" t="str">
        <f t="shared" si="85"/>
        <v>$56.25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135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4"/>
        <v>0</v>
      </c>
      <c r="P931" s="14" t="str">
        <f t="shared" si="85"/>
        <v>$0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135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4"/>
        <v>38</v>
      </c>
      <c r="P932" s="14" t="str">
        <f t="shared" si="85"/>
        <v>$69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135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4"/>
        <v>7</v>
      </c>
      <c r="P933" s="14" t="str">
        <f t="shared" si="85"/>
        <v>$18.71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105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4"/>
        <v>15</v>
      </c>
      <c r="P934" s="14" t="str">
        <f t="shared" si="85"/>
        <v>$46.03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135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4"/>
        <v>6</v>
      </c>
      <c r="P935" s="14" t="str">
        <f t="shared" si="85"/>
        <v>$60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135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4"/>
        <v>30</v>
      </c>
      <c r="P936" s="14" t="str">
        <f t="shared" si="85"/>
        <v>$50.67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135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4"/>
        <v>1</v>
      </c>
      <c r="P937" s="14" t="str">
        <f t="shared" si="85"/>
        <v>$25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105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4"/>
        <v>0</v>
      </c>
      <c r="P938" s="14" t="str">
        <f t="shared" si="85"/>
        <v>$0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135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4"/>
        <v>1</v>
      </c>
      <c r="P939" s="14" t="str">
        <f t="shared" si="85"/>
        <v>$20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105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4"/>
        <v>0</v>
      </c>
      <c r="P940" s="14" t="str">
        <f t="shared" si="85"/>
        <v>$25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135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4"/>
        <v>1</v>
      </c>
      <c r="P941" s="14" t="str">
        <f t="shared" si="85"/>
        <v>$20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120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4"/>
        <v>17</v>
      </c>
      <c r="P942" s="14" t="str">
        <f t="shared" si="85"/>
        <v>$110.29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120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4"/>
        <v>2</v>
      </c>
      <c r="P943" s="14" t="str">
        <f t="shared" si="85"/>
        <v>$37.45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135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4"/>
        <v>9</v>
      </c>
      <c r="P944" s="14" t="str">
        <f t="shared" si="85"/>
        <v>$41.75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90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4"/>
        <v>10</v>
      </c>
      <c r="P945" s="14" t="str">
        <f t="shared" si="85"/>
        <v>$24.08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120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4"/>
        <v>13</v>
      </c>
      <c r="P946" s="14" t="str">
        <f t="shared" si="85"/>
        <v>$69.41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120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4"/>
        <v>2</v>
      </c>
      <c r="P947" s="14" t="str">
        <f t="shared" si="85"/>
        <v>$155.25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105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4"/>
        <v>2</v>
      </c>
      <c r="P948" s="14" t="str">
        <f t="shared" si="85"/>
        <v>$57.2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135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4"/>
        <v>0</v>
      </c>
      <c r="P949" s="14" t="str">
        <f t="shared" si="85"/>
        <v>$0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120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4"/>
        <v>12</v>
      </c>
      <c r="P950" s="14" t="str">
        <f t="shared" si="85"/>
        <v>$60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135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4"/>
        <v>1</v>
      </c>
      <c r="P951" s="14" t="str">
        <f t="shared" si="85"/>
        <v>$39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105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4"/>
        <v>28</v>
      </c>
      <c r="P952" s="14" t="str">
        <f t="shared" si="85"/>
        <v>$58.42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45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4"/>
        <v>38</v>
      </c>
      <c r="P953" s="14" t="str">
        <f t="shared" si="85"/>
        <v>$158.64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90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4"/>
        <v>40</v>
      </c>
      <c r="P954" s="14" t="str">
        <f t="shared" si="85"/>
        <v>$99.86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120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4"/>
        <v>1</v>
      </c>
      <c r="P955" s="14" t="str">
        <f t="shared" si="85"/>
        <v>$25.2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120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4"/>
        <v>43</v>
      </c>
      <c r="P956" s="14" t="str">
        <f t="shared" si="85"/>
        <v>$89.19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120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4"/>
        <v>6</v>
      </c>
      <c r="P957" s="14" t="str">
        <f t="shared" si="85"/>
        <v>$182.62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135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4"/>
        <v>2</v>
      </c>
      <c r="P958" s="14" t="str">
        <f t="shared" si="85"/>
        <v>$50.65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75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4"/>
        <v>2</v>
      </c>
      <c r="P959" s="14" t="str">
        <f t="shared" si="85"/>
        <v>$33.29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150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4"/>
        <v>11</v>
      </c>
      <c r="P960" s="14" t="str">
        <f t="shared" si="85"/>
        <v>$51.82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135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4"/>
        <v>39</v>
      </c>
      <c r="P961" s="14" t="str">
        <f t="shared" si="85"/>
        <v>$113.63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120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ref="O962:O1025" si="90">ROUND(($E962/$D962)*100,0)</f>
        <v>46</v>
      </c>
      <c r="P962" s="14" t="str">
        <f t="shared" ref="P962:P1025" si="91">IF($E962=0,"$0","$"&amp;ROUND(($E962/$L962),2))</f>
        <v>$136.46</v>
      </c>
      <c r="Q962" t="str">
        <f t="shared" ref="Q962:Q1025" si="92">LEFT($N962,FIND("/",$N962)-1)</f>
        <v>technology</v>
      </c>
      <c r="R962" t="str">
        <f t="shared" ref="R962:R1025" si="93">RIGHT($N962,LEN($N962)-FIND("/",$N962))</f>
        <v>wearables</v>
      </c>
      <c r="S962" s="8">
        <f t="shared" ref="S962:S1025" si="94">(((J962/60)/60)/24)+DATE(1970,1,1)</f>
        <v>42766.626793981486</v>
      </c>
      <c r="T962" s="8">
        <f t="shared" ref="T962:T1025" si="95">(((I962/60)/60)/24)+DATE(1970,1,1)</f>
        <v>42808.585127314815</v>
      </c>
    </row>
    <row r="963" spans="1:20" ht="90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si="90"/>
        <v>42</v>
      </c>
      <c r="P963" s="14" t="str">
        <f t="shared" si="91"/>
        <v>$364.35</v>
      </c>
      <c r="Q963" t="str">
        <f t="shared" si="92"/>
        <v>technology</v>
      </c>
      <c r="R963" t="str">
        <f t="shared" si="93"/>
        <v>wearables</v>
      </c>
      <c r="S963" s="8">
        <f t="shared" si="94"/>
        <v>42740.693692129629</v>
      </c>
      <c r="T963" s="8">
        <f t="shared" si="95"/>
        <v>42786.791666666672</v>
      </c>
    </row>
    <row r="964" spans="1:20" ht="135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90"/>
        <v>28</v>
      </c>
      <c r="P964" s="14" t="str">
        <f t="shared" si="91"/>
        <v>$19.24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75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90"/>
        <v>1</v>
      </c>
      <c r="P965" s="14" t="str">
        <f t="shared" si="91"/>
        <v>$41.89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135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90"/>
        <v>1</v>
      </c>
      <c r="P966" s="14" t="str">
        <f t="shared" si="91"/>
        <v>$30.31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135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90"/>
        <v>1</v>
      </c>
      <c r="P967" s="14" t="str">
        <f t="shared" si="91"/>
        <v>$49.67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120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90"/>
        <v>15</v>
      </c>
      <c r="P968" s="14" t="str">
        <f t="shared" si="91"/>
        <v>$59.2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120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90"/>
        <v>18</v>
      </c>
      <c r="P969" s="14" t="str">
        <f t="shared" si="91"/>
        <v>$43.98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150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90"/>
        <v>1</v>
      </c>
      <c r="P970" s="14" t="str">
        <f t="shared" si="91"/>
        <v>$26.5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75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90"/>
        <v>47</v>
      </c>
      <c r="P971" s="14" t="str">
        <f t="shared" si="91"/>
        <v>$1272.73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150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90"/>
        <v>46</v>
      </c>
      <c r="P972" s="14" t="str">
        <f t="shared" si="91"/>
        <v>$164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120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90"/>
        <v>0</v>
      </c>
      <c r="P973" s="14" t="str">
        <f t="shared" si="91"/>
        <v>$45.2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135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90"/>
        <v>35</v>
      </c>
      <c r="P974" s="14" t="str">
        <f t="shared" si="91"/>
        <v>$153.89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135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90"/>
        <v>2</v>
      </c>
      <c r="P975" s="14" t="str">
        <f t="shared" si="91"/>
        <v>$51.38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120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90"/>
        <v>1</v>
      </c>
      <c r="P976" s="14" t="str">
        <f t="shared" si="91"/>
        <v>$93.33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135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90"/>
        <v>3</v>
      </c>
      <c r="P977" s="14" t="str">
        <f t="shared" si="91"/>
        <v>$108.63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120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90"/>
        <v>2</v>
      </c>
      <c r="P978" s="14" t="str">
        <f t="shared" si="91"/>
        <v>$160.5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135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90"/>
        <v>34</v>
      </c>
      <c r="P979" s="14" t="str">
        <f t="shared" si="91"/>
        <v>$75.75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120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90"/>
        <v>56</v>
      </c>
      <c r="P980" s="14" t="str">
        <f t="shared" si="91"/>
        <v>$790.84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150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90"/>
        <v>83</v>
      </c>
      <c r="P981" s="14" t="str">
        <f t="shared" si="91"/>
        <v>$301.94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150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90"/>
        <v>15</v>
      </c>
      <c r="P982" s="14" t="str">
        <f t="shared" si="91"/>
        <v>$47.94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150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90"/>
        <v>0</v>
      </c>
      <c r="P983" s="14" t="str">
        <f t="shared" si="91"/>
        <v>$2.75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105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90"/>
        <v>0</v>
      </c>
      <c r="P984" s="14" t="str">
        <f t="shared" si="91"/>
        <v>$1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150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90"/>
        <v>30</v>
      </c>
      <c r="P985" s="14" t="str">
        <f t="shared" si="91"/>
        <v>$171.79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150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90"/>
        <v>1</v>
      </c>
      <c r="P986" s="14" t="str">
        <f t="shared" si="91"/>
        <v>$35.33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135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90"/>
        <v>6</v>
      </c>
      <c r="P987" s="14" t="str">
        <f t="shared" si="91"/>
        <v>$82.09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150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90"/>
        <v>13</v>
      </c>
      <c r="P988" s="14" t="str">
        <f t="shared" si="91"/>
        <v>$110.87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135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90"/>
        <v>13</v>
      </c>
      <c r="P989" s="14" t="str">
        <f t="shared" si="91"/>
        <v>$161.22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135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90"/>
        <v>0</v>
      </c>
      <c r="P990" s="14" t="str">
        <f t="shared" si="91"/>
        <v>$0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45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90"/>
        <v>17</v>
      </c>
      <c r="P991" s="14" t="str">
        <f t="shared" si="91"/>
        <v>$52.41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150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90"/>
        <v>0</v>
      </c>
      <c r="P992" s="14" t="str">
        <f t="shared" si="91"/>
        <v>$13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150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90"/>
        <v>4</v>
      </c>
      <c r="P993" s="14" t="str">
        <f t="shared" si="91"/>
        <v>$30.29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105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90"/>
        <v>0</v>
      </c>
      <c r="P994" s="14" t="str">
        <f t="shared" si="91"/>
        <v>$116.75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120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90"/>
        <v>25</v>
      </c>
      <c r="P995" s="14" t="str">
        <f t="shared" si="91"/>
        <v>$89.6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165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90"/>
        <v>2</v>
      </c>
      <c r="P996" s="14" t="str">
        <f t="shared" si="91"/>
        <v>$424.45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135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90"/>
        <v>7</v>
      </c>
      <c r="P997" s="14" t="str">
        <f t="shared" si="91"/>
        <v>$80.67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120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90"/>
        <v>2</v>
      </c>
      <c r="P998" s="14" t="str">
        <f t="shared" si="91"/>
        <v>$13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90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90"/>
        <v>1</v>
      </c>
      <c r="P999" s="14" t="str">
        <f t="shared" si="91"/>
        <v>$8.13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120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90"/>
        <v>59</v>
      </c>
      <c r="P1000" s="14" t="str">
        <f t="shared" si="91"/>
        <v>$153.43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105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90"/>
        <v>8</v>
      </c>
      <c r="P1001" s="14" t="str">
        <f t="shared" si="91"/>
        <v>$292.08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135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90"/>
        <v>2</v>
      </c>
      <c r="P1002" s="14" t="str">
        <f t="shared" si="91"/>
        <v>$3304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135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90"/>
        <v>104</v>
      </c>
      <c r="P1003" s="14" t="str">
        <f t="shared" si="91"/>
        <v>$1300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135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90"/>
        <v>30</v>
      </c>
      <c r="P1004" s="14" t="str">
        <f t="shared" si="91"/>
        <v>$134.55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105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90"/>
        <v>16</v>
      </c>
      <c r="P1005" s="14" t="str">
        <f t="shared" si="91"/>
        <v>$214.07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90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90"/>
        <v>82</v>
      </c>
      <c r="P1006" s="14" t="str">
        <f t="shared" si="91"/>
        <v>$216.34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105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90"/>
        <v>75</v>
      </c>
      <c r="P1007" s="14" t="str">
        <f t="shared" si="91"/>
        <v>$932.31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120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90"/>
        <v>6</v>
      </c>
      <c r="P1008" s="14" t="str">
        <f t="shared" si="91"/>
        <v>$29.25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120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90"/>
        <v>44</v>
      </c>
      <c r="P1009" s="14" t="str">
        <f t="shared" si="91"/>
        <v>$174.95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165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90"/>
        <v>0</v>
      </c>
      <c r="P1010" s="14" t="str">
        <f t="shared" si="91"/>
        <v>$250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150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90"/>
        <v>13</v>
      </c>
      <c r="P1011" s="14" t="str">
        <f t="shared" si="91"/>
        <v>$65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150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90"/>
        <v>0</v>
      </c>
      <c r="P1012" s="14" t="str">
        <f t="shared" si="91"/>
        <v>$55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120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90"/>
        <v>0</v>
      </c>
      <c r="P1013" s="14" t="str">
        <f t="shared" si="91"/>
        <v>$75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165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90"/>
        <v>21535</v>
      </c>
      <c r="P1014" s="14" t="str">
        <f t="shared" si="91"/>
        <v>$1389.36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135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90"/>
        <v>35</v>
      </c>
      <c r="P1015" s="14" t="str">
        <f t="shared" si="91"/>
        <v>$95.91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90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90"/>
        <v>31</v>
      </c>
      <c r="P1016" s="14" t="str">
        <f t="shared" si="91"/>
        <v>$191.25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105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90"/>
        <v>3</v>
      </c>
      <c r="P1017" s="14" t="str">
        <f t="shared" si="91"/>
        <v>$40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120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90"/>
        <v>3</v>
      </c>
      <c r="P1018" s="14" t="str">
        <f t="shared" si="91"/>
        <v>$74.79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165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90"/>
        <v>23</v>
      </c>
      <c r="P1019" s="14" t="str">
        <f t="shared" si="91"/>
        <v>$161.12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120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90"/>
        <v>3</v>
      </c>
      <c r="P1020" s="14" t="str">
        <f t="shared" si="91"/>
        <v>$88.71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120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90"/>
        <v>47</v>
      </c>
      <c r="P1021" s="14" t="str">
        <f t="shared" si="91"/>
        <v>$53.25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135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90"/>
        <v>206</v>
      </c>
      <c r="P1022" s="14" t="str">
        <f t="shared" si="91"/>
        <v>$106.2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105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90"/>
        <v>352</v>
      </c>
      <c r="P1023" s="14" t="str">
        <f t="shared" si="91"/>
        <v>$22.08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90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90"/>
        <v>115</v>
      </c>
      <c r="P1024" s="14" t="str">
        <f t="shared" si="91"/>
        <v>$31.05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120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90"/>
        <v>237</v>
      </c>
      <c r="P1025" s="14" t="str">
        <f t="shared" si="91"/>
        <v>$36.21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135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ref="O1026:O1089" si="96">ROUND(($E1026/$D1026)*100,0)</f>
        <v>119</v>
      </c>
      <c r="P1026" s="14" t="str">
        <f t="shared" ref="P1026:P1089" si="97">IF($E1026=0,"$0","$"&amp;ROUND(($E1026/$L1026),2))</f>
        <v>$388.98</v>
      </c>
      <c r="Q1026" t="str">
        <f t="shared" ref="Q1026:Q1089" si="98">LEFT($N1026,FIND("/",$N1026)-1)</f>
        <v>music</v>
      </c>
      <c r="R1026" t="str">
        <f t="shared" ref="R1026:R1089" si="99">RIGHT($N1026,LEN($N1026)-FIND("/",$N1026))</f>
        <v>electronic music</v>
      </c>
      <c r="S1026" s="8">
        <f t="shared" ref="S1026:S1089" si="100">(((J1026/60)/60)/24)+DATE(1970,1,1)</f>
        <v>42370.580590277779</v>
      </c>
      <c r="T1026" s="8">
        <f t="shared" ref="T1026:T1089" si="101">(((I1026/60)/60)/24)+DATE(1970,1,1)</f>
        <v>42400.580590277779</v>
      </c>
    </row>
    <row r="1027" spans="1:20" ht="90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si="96"/>
        <v>110</v>
      </c>
      <c r="P1027" s="14" t="str">
        <f t="shared" si="97"/>
        <v>$71.85</v>
      </c>
      <c r="Q1027" t="str">
        <f t="shared" si="98"/>
        <v>music</v>
      </c>
      <c r="R1027" t="str">
        <f t="shared" si="99"/>
        <v>electronic music</v>
      </c>
      <c r="S1027" s="8">
        <f t="shared" si="100"/>
        <v>42049.833761574075</v>
      </c>
      <c r="T1027" s="8">
        <f t="shared" si="101"/>
        <v>42079.792094907403</v>
      </c>
    </row>
    <row r="1028" spans="1:20" ht="150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6"/>
        <v>100</v>
      </c>
      <c r="P1028" s="14" t="str">
        <f t="shared" si="97"/>
        <v>$57.38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135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6"/>
        <v>103</v>
      </c>
      <c r="P1029" s="14" t="str">
        <f t="shared" si="97"/>
        <v>$69.67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120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6"/>
        <v>117</v>
      </c>
      <c r="P1030" s="14" t="str">
        <f t="shared" si="97"/>
        <v>$45.99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105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6"/>
        <v>112</v>
      </c>
      <c r="P1031" s="14" t="str">
        <f t="shared" si="97"/>
        <v>$79.26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60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6"/>
        <v>342</v>
      </c>
      <c r="P1032" s="14" t="str">
        <f t="shared" si="97"/>
        <v>$43.03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150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6"/>
        <v>107</v>
      </c>
      <c r="P1033" s="14" t="str">
        <f t="shared" si="97"/>
        <v>$108.48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45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6"/>
        <v>108</v>
      </c>
      <c r="P1034" s="14" t="str">
        <f t="shared" si="97"/>
        <v>$61.03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150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6"/>
        <v>103</v>
      </c>
      <c r="P1035" s="14" t="str">
        <f t="shared" si="97"/>
        <v>$50.59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135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6"/>
        <v>130</v>
      </c>
      <c r="P1036" s="14" t="str">
        <f t="shared" si="97"/>
        <v>$39.16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135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6"/>
        <v>108</v>
      </c>
      <c r="P1037" s="14" t="str">
        <f t="shared" si="97"/>
        <v>$65.16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105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6"/>
        <v>112</v>
      </c>
      <c r="P1038" s="14" t="str">
        <f t="shared" si="97"/>
        <v>$23.96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150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6"/>
        <v>102</v>
      </c>
      <c r="P1039" s="14" t="str">
        <f t="shared" si="97"/>
        <v>$48.62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135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6"/>
        <v>145</v>
      </c>
      <c r="P1040" s="14" t="str">
        <f t="shared" si="97"/>
        <v>$35.74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150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6"/>
        <v>128</v>
      </c>
      <c r="P1041" s="14" t="str">
        <f t="shared" si="97"/>
        <v>$21.37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120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6"/>
        <v>0</v>
      </c>
      <c r="P1042" s="14" t="str">
        <f t="shared" si="97"/>
        <v>$250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105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6"/>
        <v>0</v>
      </c>
      <c r="P1043" s="14" t="str">
        <f t="shared" si="97"/>
        <v>$0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135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6"/>
        <v>2</v>
      </c>
      <c r="P1044" s="14" t="str">
        <f t="shared" si="97"/>
        <v>$10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120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6"/>
        <v>9</v>
      </c>
      <c r="P1045" s="14" t="str">
        <f t="shared" si="97"/>
        <v>$29.24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150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6"/>
        <v>0</v>
      </c>
      <c r="P1046" s="14" t="str">
        <f t="shared" si="97"/>
        <v>$3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135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6"/>
        <v>3</v>
      </c>
      <c r="P1047" s="14" t="str">
        <f t="shared" si="97"/>
        <v>$33.25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150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6"/>
        <v>0</v>
      </c>
      <c r="P1048" s="14" t="str">
        <f t="shared" si="97"/>
        <v>$0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120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6"/>
        <v>0</v>
      </c>
      <c r="P1049" s="14" t="str">
        <f t="shared" si="97"/>
        <v>$1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150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6"/>
        <v>1</v>
      </c>
      <c r="P1050" s="14" t="str">
        <f t="shared" si="97"/>
        <v>$53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6"/>
        <v>0</v>
      </c>
      <c r="P1051" s="14" t="str">
        <f t="shared" si="97"/>
        <v>$0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60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6"/>
        <v>0</v>
      </c>
      <c r="P1052" s="14" t="str">
        <f t="shared" si="97"/>
        <v>$0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135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6"/>
        <v>0</v>
      </c>
      <c r="P1053" s="14" t="str">
        <f t="shared" si="97"/>
        <v>$0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150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6"/>
        <v>0</v>
      </c>
      <c r="P1054" s="14" t="str">
        <f t="shared" si="97"/>
        <v>$0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135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6"/>
        <v>1</v>
      </c>
      <c r="P1055" s="14" t="str">
        <f t="shared" si="97"/>
        <v>$15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150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6"/>
        <v>0</v>
      </c>
      <c r="P1056" s="14" t="str">
        <f t="shared" si="97"/>
        <v>$0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120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6"/>
        <v>0</v>
      </c>
      <c r="P1057" s="14" t="str">
        <f t="shared" si="97"/>
        <v>$0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135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6"/>
        <v>0</v>
      </c>
      <c r="P1058" s="14" t="str">
        <f t="shared" si="97"/>
        <v>$0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105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6"/>
        <v>0</v>
      </c>
      <c r="P1059" s="14" t="str">
        <f t="shared" si="97"/>
        <v>$0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150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6"/>
        <v>0</v>
      </c>
      <c r="P1060" s="14" t="str">
        <f t="shared" si="97"/>
        <v>$0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30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6"/>
        <v>0</v>
      </c>
      <c r="P1061" s="14" t="str">
        <f t="shared" si="97"/>
        <v>$0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135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6"/>
        <v>1</v>
      </c>
      <c r="P1062" s="14" t="str">
        <f t="shared" si="97"/>
        <v>$50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105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6"/>
        <v>0</v>
      </c>
      <c r="P1063" s="14" t="str">
        <f t="shared" si="97"/>
        <v>$0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60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6"/>
        <v>95</v>
      </c>
      <c r="P1064" s="14" t="str">
        <f t="shared" si="97"/>
        <v>$47.5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150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6"/>
        <v>0</v>
      </c>
      <c r="P1065" s="14" t="str">
        <f t="shared" si="97"/>
        <v>$0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120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6"/>
        <v>9</v>
      </c>
      <c r="P1066" s="14" t="str">
        <f t="shared" si="97"/>
        <v>$65.67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135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6"/>
        <v>3</v>
      </c>
      <c r="P1067" s="14" t="str">
        <f t="shared" si="97"/>
        <v>$16.2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120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6"/>
        <v>3</v>
      </c>
      <c r="P1068" s="14" t="str">
        <f t="shared" si="97"/>
        <v>$34.13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120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6"/>
        <v>26</v>
      </c>
      <c r="P1069" s="14" t="str">
        <f t="shared" si="97"/>
        <v>$13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135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6"/>
        <v>0</v>
      </c>
      <c r="P1070" s="14" t="str">
        <f t="shared" si="97"/>
        <v>$11.25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105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6"/>
        <v>39</v>
      </c>
      <c r="P1071" s="14" t="str">
        <f t="shared" si="97"/>
        <v>$40.48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120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6"/>
        <v>1</v>
      </c>
      <c r="P1072" s="14" t="str">
        <f t="shared" si="97"/>
        <v>$35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150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6"/>
        <v>0</v>
      </c>
      <c r="P1073" s="14" t="str">
        <f t="shared" si="97"/>
        <v>$0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135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6"/>
        <v>0</v>
      </c>
      <c r="P1074" s="14" t="str">
        <f t="shared" si="97"/>
        <v>$12.75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90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6"/>
        <v>1</v>
      </c>
      <c r="P1075" s="14" t="str">
        <f t="shared" si="97"/>
        <v>$10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135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6"/>
        <v>6</v>
      </c>
      <c r="P1076" s="14" t="str">
        <f t="shared" si="97"/>
        <v>$113.57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90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6"/>
        <v>5</v>
      </c>
      <c r="P1077" s="14" t="str">
        <f t="shared" si="97"/>
        <v>$15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135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6"/>
        <v>63</v>
      </c>
      <c r="P1078" s="14" t="str">
        <f t="shared" si="97"/>
        <v>$48.28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120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6"/>
        <v>29</v>
      </c>
      <c r="P1079" s="14" t="str">
        <f t="shared" si="97"/>
        <v>$43.98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150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6"/>
        <v>8</v>
      </c>
      <c r="P1080" s="14" t="str">
        <f t="shared" si="97"/>
        <v>$9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135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6"/>
        <v>3</v>
      </c>
      <c r="P1081" s="14" t="str">
        <f t="shared" si="97"/>
        <v>$37.67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120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6"/>
        <v>9</v>
      </c>
      <c r="P1082" s="14" t="str">
        <f t="shared" si="97"/>
        <v>$18.58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105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6"/>
        <v>0</v>
      </c>
      <c r="P1083" s="14" t="str">
        <f t="shared" si="97"/>
        <v>$3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105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6"/>
        <v>1</v>
      </c>
      <c r="P1084" s="14" t="str">
        <f t="shared" si="97"/>
        <v>$18.67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135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6"/>
        <v>1</v>
      </c>
      <c r="P1085" s="14" t="str">
        <f t="shared" si="97"/>
        <v>$410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45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6"/>
        <v>0</v>
      </c>
      <c r="P1086" s="14" t="str">
        <f t="shared" si="97"/>
        <v>$0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105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6"/>
        <v>3</v>
      </c>
      <c r="P1087" s="14" t="str">
        <f t="shared" si="97"/>
        <v>$114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45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6"/>
        <v>0</v>
      </c>
      <c r="P1088" s="14" t="str">
        <f t="shared" si="97"/>
        <v>$7.5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135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6"/>
        <v>0</v>
      </c>
      <c r="P1089" s="14" t="str">
        <f t="shared" si="97"/>
        <v>$0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90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ref="O1090:O1153" si="102">ROUND(($E1090/$D1090)*100,0)</f>
        <v>14</v>
      </c>
      <c r="P1090" s="14" t="str">
        <f t="shared" ref="P1090:P1153" si="103">IF($E1090=0,"$0","$"&amp;ROUND(($E1090/$L1090),2))</f>
        <v>$43.42</v>
      </c>
      <c r="Q1090" t="str">
        <f t="shared" ref="Q1090:Q1153" si="104">LEFT($N1090,FIND("/",$N1090)-1)</f>
        <v>games</v>
      </c>
      <c r="R1090" t="str">
        <f t="shared" ref="R1090:R1153" si="105">RIGHT($N1090,LEN($N1090)-FIND("/",$N1090))</f>
        <v>video games</v>
      </c>
      <c r="S1090" s="8">
        <f t="shared" ref="S1090:S1153" si="106">(((J1090/60)/60)/24)+DATE(1970,1,1)</f>
        <v>41723.799386574072</v>
      </c>
      <c r="T1090" s="8">
        <f t="shared" ref="T1090:T1153" si="107">(((I1090/60)/60)/24)+DATE(1970,1,1)</f>
        <v>41753.799386574072</v>
      </c>
    </row>
    <row r="1091" spans="1:20" ht="75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si="102"/>
        <v>8</v>
      </c>
      <c r="P1091" s="14" t="str">
        <f t="shared" si="103"/>
        <v>$23.96</v>
      </c>
      <c r="Q1091" t="str">
        <f t="shared" si="104"/>
        <v>games</v>
      </c>
      <c r="R1091" t="str">
        <f t="shared" si="105"/>
        <v>video games</v>
      </c>
      <c r="S1091" s="8">
        <f t="shared" si="106"/>
        <v>42151.189525462964</v>
      </c>
      <c r="T1091" s="8">
        <f t="shared" si="107"/>
        <v>42181.189525462964</v>
      </c>
    </row>
    <row r="1092" spans="1:20" ht="150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0</v>
      </c>
      <c r="P1092" s="14" t="str">
        <f t="shared" si="103"/>
        <v>$5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135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13</v>
      </c>
      <c r="P1093" s="14" t="str">
        <f t="shared" si="103"/>
        <v>$12.5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150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</v>
      </c>
      <c r="P1094" s="14" t="str">
        <f t="shared" si="103"/>
        <v>$3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135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</v>
      </c>
      <c r="P1095" s="14" t="str">
        <f t="shared" si="103"/>
        <v>$10.56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120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</v>
      </c>
      <c r="P1096" s="14" t="str">
        <f t="shared" si="103"/>
        <v>$122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150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</v>
      </c>
      <c r="P1097" s="14" t="str">
        <f t="shared" si="103"/>
        <v>$267.81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135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18</v>
      </c>
      <c r="P1098" s="14" t="str">
        <f t="shared" si="103"/>
        <v>$74.21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120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0</v>
      </c>
      <c r="P1099" s="14" t="str">
        <f t="shared" si="103"/>
        <v>$6.71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75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</v>
      </c>
      <c r="P1100" s="14" t="str">
        <f t="shared" si="103"/>
        <v>$81.95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150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1</v>
      </c>
      <c r="P1101" s="14" t="str">
        <f t="shared" si="103"/>
        <v>$25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120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3</v>
      </c>
      <c r="P1102" s="14" t="str">
        <f t="shared" si="103"/>
        <v>$10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90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0</v>
      </c>
      <c r="P1103" s="14" t="str">
        <f t="shared" si="103"/>
        <v>$6.83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135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</v>
      </c>
      <c r="P1104" s="14" t="str">
        <f t="shared" si="103"/>
        <v>$17.71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120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2</v>
      </c>
      <c r="P1105" s="14" t="str">
        <f t="shared" si="103"/>
        <v>$16.2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135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5</v>
      </c>
      <c r="P1106" s="14" t="str">
        <f t="shared" si="103"/>
        <v>$80.3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150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</v>
      </c>
      <c r="P1107" s="14" t="str">
        <f t="shared" si="103"/>
        <v>$71.55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120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</v>
      </c>
      <c r="P1108" s="14" t="str">
        <f t="shared" si="103"/>
        <v>$23.57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150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s="14" t="str">
        <f t="shared" si="103"/>
        <v>$0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150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3</v>
      </c>
      <c r="P1110" s="14" t="str">
        <f t="shared" si="103"/>
        <v>$34.88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150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</v>
      </c>
      <c r="P1111" s="14" t="str">
        <f t="shared" si="103"/>
        <v>$15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120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1</v>
      </c>
      <c r="P1112" s="14" t="str">
        <f t="shared" si="103"/>
        <v>$23.18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150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</v>
      </c>
      <c r="P1113" s="14" t="str">
        <f t="shared" si="103"/>
        <v>$1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120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36</v>
      </c>
      <c r="P1114" s="14" t="str">
        <f t="shared" si="103"/>
        <v>$100.23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135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1</v>
      </c>
      <c r="P1115" s="14" t="str">
        <f t="shared" si="103"/>
        <v>$5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135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</v>
      </c>
      <c r="P1116" s="14" t="str">
        <f t="shared" si="103"/>
        <v>$3.33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165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</v>
      </c>
      <c r="P1117" s="14" t="str">
        <f t="shared" si="103"/>
        <v>$13.25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120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0</v>
      </c>
      <c r="P1118" s="14" t="str">
        <f t="shared" si="103"/>
        <v>$17.85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105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</v>
      </c>
      <c r="P1119" s="14" t="str">
        <f t="shared" si="103"/>
        <v>$10.38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135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</v>
      </c>
      <c r="P1120" s="14" t="str">
        <f t="shared" si="103"/>
        <v>$36.33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135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</v>
      </c>
      <c r="P1121" s="14" t="str">
        <f t="shared" si="103"/>
        <v>$5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120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s="14" t="str">
        <f t="shared" si="103"/>
        <v>$0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120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0</v>
      </c>
      <c r="P1123" s="14" t="str">
        <f t="shared" si="103"/>
        <v>$5.8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135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s="14" t="str">
        <f t="shared" si="103"/>
        <v>$0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150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</v>
      </c>
      <c r="P1125" s="14" t="str">
        <f t="shared" si="103"/>
        <v>$3.67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135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</v>
      </c>
      <c r="P1126" s="14" t="str">
        <f t="shared" si="103"/>
        <v>$60.71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150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s="14" t="str">
        <f t="shared" si="103"/>
        <v>$0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90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1</v>
      </c>
      <c r="P1128" s="14" t="str">
        <f t="shared" si="103"/>
        <v>$5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150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2</v>
      </c>
      <c r="P1129" s="14" t="str">
        <f t="shared" si="103"/>
        <v>$25.43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</v>
      </c>
      <c r="P1130" s="14" t="str">
        <f t="shared" si="103"/>
        <v>$1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135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</v>
      </c>
      <c r="P1131" s="14" t="str">
        <f t="shared" si="103"/>
        <v>$10.5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135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</v>
      </c>
      <c r="P1132" s="14" t="str">
        <f t="shared" si="103"/>
        <v>$3.67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120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s="14" t="str">
        <f t="shared" si="103"/>
        <v>$0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120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</v>
      </c>
      <c r="P1134" s="14" t="str">
        <f t="shared" si="103"/>
        <v>$110.62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135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1</v>
      </c>
      <c r="P1135" s="14" t="str">
        <f t="shared" si="103"/>
        <v>$20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105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0</v>
      </c>
      <c r="P1136" s="14" t="str">
        <f t="shared" si="103"/>
        <v>$1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135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 s="14" t="str">
        <f t="shared" si="103"/>
        <v>$50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135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</v>
      </c>
      <c r="P1138" s="14" t="str">
        <f t="shared" si="103"/>
        <v>$45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135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40</v>
      </c>
      <c r="P1139" s="14" t="str">
        <f t="shared" si="103"/>
        <v>$253.21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135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</v>
      </c>
      <c r="P1140" s="14" t="str">
        <f t="shared" si="103"/>
        <v>$31.25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150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0</v>
      </c>
      <c r="P1141" s="14" t="str">
        <f t="shared" si="103"/>
        <v>$5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120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s="14" t="str">
        <f t="shared" si="103"/>
        <v>$0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30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s="14" t="str">
        <f t="shared" si="103"/>
        <v>$0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120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s="14" t="str">
        <f t="shared" si="103"/>
        <v>$0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135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</v>
      </c>
      <c r="P1145" s="14" t="str">
        <f t="shared" si="103"/>
        <v>$23.25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120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s="14" t="str">
        <f t="shared" si="103"/>
        <v>$0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120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</v>
      </c>
      <c r="P1147" s="14" t="str">
        <f t="shared" si="103"/>
        <v>$100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105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9</v>
      </c>
      <c r="P1148" s="14" t="str">
        <f t="shared" si="103"/>
        <v>$44.17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135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s="14" t="str">
        <f t="shared" si="103"/>
        <v>$0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90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</v>
      </c>
      <c r="P1150" s="14" t="str">
        <f t="shared" si="103"/>
        <v>$24.33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60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</v>
      </c>
      <c r="P1151" s="14" t="str">
        <f t="shared" si="103"/>
        <v>$37.5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90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</v>
      </c>
      <c r="P1152" s="14" t="str">
        <f t="shared" si="103"/>
        <v>$42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150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s="14" t="str">
        <f t="shared" si="103"/>
        <v>$0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45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ref="O1154:O1217" si="108">ROUND(($E1154/$D1154)*100,0)</f>
        <v>6</v>
      </c>
      <c r="P1154" s="14" t="str">
        <f t="shared" ref="P1154:P1217" si="109">IF($E1154=0,"$0","$"&amp;ROUND(($E1154/$L1154),2))</f>
        <v>$60.73</v>
      </c>
      <c r="Q1154" t="str">
        <f t="shared" ref="Q1154:Q1217" si="110">LEFT($N1154,FIND("/",$N1154)-1)</f>
        <v>food</v>
      </c>
      <c r="R1154" t="str">
        <f t="shared" ref="R1154:R1217" si="111">RIGHT($N1154,LEN($N1154)-FIND("/",$N1154))</f>
        <v>food trucks</v>
      </c>
      <c r="S1154" s="8">
        <f t="shared" ref="S1154:S1217" si="112">(((J1154/60)/60)/24)+DATE(1970,1,1)</f>
        <v>42109.709629629629</v>
      </c>
      <c r="T1154" s="8">
        <f t="shared" ref="T1154:T1217" si="113">(((I1154/60)/60)/24)+DATE(1970,1,1)</f>
        <v>42139.709629629629</v>
      </c>
    </row>
    <row r="1155" spans="1:20" ht="90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si="108"/>
        <v>1</v>
      </c>
      <c r="P1155" s="14" t="str">
        <f t="shared" si="109"/>
        <v>$50</v>
      </c>
      <c r="Q1155" t="str">
        <f t="shared" si="110"/>
        <v>food</v>
      </c>
      <c r="R1155" t="str">
        <f t="shared" si="111"/>
        <v>food trucks</v>
      </c>
      <c r="S1155" s="8">
        <f t="shared" si="112"/>
        <v>42143.714178240742</v>
      </c>
      <c r="T1155" s="8">
        <f t="shared" si="113"/>
        <v>42173.714178240742</v>
      </c>
    </row>
    <row r="1156" spans="1:20" ht="120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8"/>
        <v>7</v>
      </c>
      <c r="P1156" s="14" t="str">
        <f t="shared" si="109"/>
        <v>$108.33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120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8"/>
        <v>1</v>
      </c>
      <c r="P1157" s="14" t="str">
        <f t="shared" si="109"/>
        <v>$23.5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135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8"/>
        <v>0</v>
      </c>
      <c r="P1158" s="14" t="str">
        <f t="shared" si="109"/>
        <v>$0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135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8"/>
        <v>2</v>
      </c>
      <c r="P1159" s="14" t="str">
        <f t="shared" si="109"/>
        <v>$50.33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135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8"/>
        <v>0</v>
      </c>
      <c r="P1160" s="14" t="str">
        <f t="shared" si="109"/>
        <v>$11.67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120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8"/>
        <v>0</v>
      </c>
      <c r="P1161" s="14" t="str">
        <f t="shared" si="109"/>
        <v>$0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135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8"/>
        <v>4</v>
      </c>
      <c r="P1162" s="14" t="str">
        <f t="shared" si="109"/>
        <v>$60.79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150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8"/>
        <v>0</v>
      </c>
      <c r="P1163" s="14" t="str">
        <f t="shared" si="109"/>
        <v>$0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150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0</v>
      </c>
      <c r="P1164" s="14" t="str">
        <f t="shared" si="109"/>
        <v>$17.5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135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8"/>
        <v>0</v>
      </c>
      <c r="P1165" s="14" t="str">
        <f t="shared" si="109"/>
        <v>$0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150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8"/>
        <v>0</v>
      </c>
      <c r="P1166" s="14" t="str">
        <f t="shared" si="109"/>
        <v>$0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150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8"/>
        <v>21</v>
      </c>
      <c r="P1167" s="14" t="str">
        <f t="shared" si="109"/>
        <v>$82.82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135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8"/>
        <v>19</v>
      </c>
      <c r="P1168" s="14" t="str">
        <f t="shared" si="109"/>
        <v>$358.88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105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8"/>
        <v>2</v>
      </c>
      <c r="P1169" s="14" t="str">
        <f t="shared" si="109"/>
        <v>$61.19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120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8"/>
        <v>6</v>
      </c>
      <c r="P1170" s="14" t="str">
        <f t="shared" si="109"/>
        <v>$340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135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8"/>
        <v>0</v>
      </c>
      <c r="P1171" s="14" t="str">
        <f t="shared" si="109"/>
        <v>$5.67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135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8"/>
        <v>0</v>
      </c>
      <c r="P1172" s="14" t="str">
        <f t="shared" si="109"/>
        <v>$50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105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8"/>
        <v>0</v>
      </c>
      <c r="P1173" s="14" t="str">
        <f t="shared" si="109"/>
        <v>$25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60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8"/>
        <v>0</v>
      </c>
      <c r="P1174" s="14" t="str">
        <f t="shared" si="109"/>
        <v>$0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150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8"/>
        <v>0</v>
      </c>
      <c r="P1175" s="14" t="str">
        <f t="shared" si="109"/>
        <v>$30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120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8"/>
        <v>6</v>
      </c>
      <c r="P1176" s="14" t="str">
        <f t="shared" si="109"/>
        <v>$46.63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120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8"/>
        <v>3</v>
      </c>
      <c r="P1177" s="14" t="str">
        <f t="shared" si="109"/>
        <v>$65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135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8"/>
        <v>0</v>
      </c>
      <c r="P1178" s="14" t="str">
        <f t="shared" si="109"/>
        <v>$10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135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8"/>
        <v>0</v>
      </c>
      <c r="P1179" s="14" t="str">
        <f t="shared" si="109"/>
        <v>$0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135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8"/>
        <v>0</v>
      </c>
      <c r="P1180" s="14" t="str">
        <f t="shared" si="109"/>
        <v>$5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135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8"/>
        <v>5</v>
      </c>
      <c r="P1181" s="14" t="str">
        <f t="shared" si="109"/>
        <v>$640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105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8"/>
        <v>12</v>
      </c>
      <c r="P1182" s="14" t="str">
        <f t="shared" si="109"/>
        <v>$69.12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60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8"/>
        <v>0</v>
      </c>
      <c r="P1183" s="14" t="str">
        <f t="shared" si="109"/>
        <v>$1.33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135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8"/>
        <v>4</v>
      </c>
      <c r="P1184" s="14" t="str">
        <f t="shared" si="109"/>
        <v>$10.5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120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8"/>
        <v>4</v>
      </c>
      <c r="P1185" s="14" t="str">
        <f t="shared" si="109"/>
        <v>$33.33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150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8"/>
        <v>105</v>
      </c>
      <c r="P1186" s="14" t="str">
        <f t="shared" si="109"/>
        <v>$61.56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150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8"/>
        <v>105</v>
      </c>
      <c r="P1187" s="14" t="str">
        <f t="shared" si="109"/>
        <v>$118.74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150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8"/>
        <v>107</v>
      </c>
      <c r="P1188" s="14" t="str">
        <f t="shared" si="109"/>
        <v>$65.08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150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8"/>
        <v>104</v>
      </c>
      <c r="P1189" s="14" t="str">
        <f t="shared" si="109"/>
        <v>$130.16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105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8"/>
        <v>161</v>
      </c>
      <c r="P1190" s="14" t="str">
        <f t="shared" si="109"/>
        <v>$37.78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135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8"/>
        <v>108</v>
      </c>
      <c r="P1191" s="14" t="str">
        <f t="shared" si="109"/>
        <v>$112.79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105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8"/>
        <v>135</v>
      </c>
      <c r="P1192" s="14" t="str">
        <f t="shared" si="109"/>
        <v>$51.92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135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8"/>
        <v>109</v>
      </c>
      <c r="P1193" s="14" t="str">
        <f t="shared" si="109"/>
        <v>$89.24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90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8"/>
        <v>290</v>
      </c>
      <c r="P1194" s="14" t="str">
        <f t="shared" si="109"/>
        <v>$19.33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150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8"/>
        <v>104</v>
      </c>
      <c r="P1195" s="14" t="str">
        <f t="shared" si="109"/>
        <v>$79.97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135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8"/>
        <v>322</v>
      </c>
      <c r="P1196" s="14" t="str">
        <f t="shared" si="109"/>
        <v>$56.41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165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8"/>
        <v>135</v>
      </c>
      <c r="P1197" s="14" t="str">
        <f t="shared" si="109"/>
        <v>$79.41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90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8"/>
        <v>270</v>
      </c>
      <c r="P1198" s="14" t="str">
        <f t="shared" si="109"/>
        <v>$76.44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150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8"/>
        <v>253</v>
      </c>
      <c r="P1199" s="14" t="str">
        <f t="shared" si="109"/>
        <v>$121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135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8"/>
        <v>261</v>
      </c>
      <c r="P1200" s="14" t="str">
        <f t="shared" si="109"/>
        <v>$54.62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135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8"/>
        <v>101</v>
      </c>
      <c r="P1201" s="14" t="str">
        <f t="shared" si="109"/>
        <v>$299.22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120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8"/>
        <v>126</v>
      </c>
      <c r="P1202" s="14" t="str">
        <f t="shared" si="109"/>
        <v>$58.53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135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8"/>
        <v>102</v>
      </c>
      <c r="P1203" s="14" t="str">
        <f t="shared" si="109"/>
        <v>$55.37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150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8"/>
        <v>199</v>
      </c>
      <c r="P1204" s="14" t="str">
        <f t="shared" si="109"/>
        <v>$183.8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120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8"/>
        <v>102</v>
      </c>
      <c r="P1205" s="14" t="str">
        <f t="shared" si="109"/>
        <v>$165.35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120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8"/>
        <v>103</v>
      </c>
      <c r="P1206" s="14" t="str">
        <f t="shared" si="109"/>
        <v>$234.79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135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8"/>
        <v>101</v>
      </c>
      <c r="P1207" s="14" t="str">
        <f t="shared" si="109"/>
        <v>$211.48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150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8"/>
        <v>115</v>
      </c>
      <c r="P1208" s="14" t="str">
        <f t="shared" si="109"/>
        <v>$32.34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75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8"/>
        <v>104</v>
      </c>
      <c r="P1209" s="14" t="str">
        <f t="shared" si="109"/>
        <v>$123.38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135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8"/>
        <v>155</v>
      </c>
      <c r="P1210" s="14" t="str">
        <f t="shared" si="109"/>
        <v>$207.07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135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8"/>
        <v>106</v>
      </c>
      <c r="P1211" s="14" t="str">
        <f t="shared" si="109"/>
        <v>$138.26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60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8"/>
        <v>254</v>
      </c>
      <c r="P1212" s="14" t="str">
        <f t="shared" si="109"/>
        <v>$493.82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120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8"/>
        <v>101</v>
      </c>
      <c r="P1213" s="14" t="str">
        <f t="shared" si="109"/>
        <v>$168.5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135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8"/>
        <v>129</v>
      </c>
      <c r="P1214" s="14" t="str">
        <f t="shared" si="109"/>
        <v>$38.87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165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8"/>
        <v>102</v>
      </c>
      <c r="P1215" s="14" t="str">
        <f t="shared" si="109"/>
        <v>$61.53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135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8"/>
        <v>132</v>
      </c>
      <c r="P1216" s="14" t="str">
        <f t="shared" si="109"/>
        <v>$105.44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135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8"/>
        <v>786</v>
      </c>
      <c r="P1217" s="14" t="str">
        <f t="shared" si="109"/>
        <v>$71.59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75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ref="O1218:O1281" si="114">ROUND(($E1218/$D1218)*100,0)</f>
        <v>146</v>
      </c>
      <c r="P1218" s="14" t="str">
        <f t="shared" ref="P1218:P1281" si="115">IF($E1218=0,"$0","$"&amp;ROUND(($E1218/$L1218),2))</f>
        <v>$91.88</v>
      </c>
      <c r="Q1218" t="str">
        <f t="shared" ref="Q1218:Q1281" si="116">LEFT($N1218,FIND("/",$N1218)-1)</f>
        <v>photography</v>
      </c>
      <c r="R1218" t="str">
        <f t="shared" ref="R1218:R1281" si="117">RIGHT($N1218,LEN($N1218)-FIND("/",$N1218))</f>
        <v>photobooks</v>
      </c>
      <c r="S1218" s="8">
        <f t="shared" ref="S1218:S1281" si="118">(((J1218/60)/60)/24)+DATE(1970,1,1)</f>
        <v>42247.616400462968</v>
      </c>
      <c r="T1218" s="8">
        <f t="shared" ref="T1218:T1281" si="119">(((I1218/60)/60)/24)+DATE(1970,1,1)</f>
        <v>42279.960416666669</v>
      </c>
    </row>
    <row r="1219" spans="1:20" ht="120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si="114"/>
        <v>103</v>
      </c>
      <c r="P1219" s="14" t="str">
        <f t="shared" si="115"/>
        <v>$148.57</v>
      </c>
      <c r="Q1219" t="str">
        <f t="shared" si="116"/>
        <v>photography</v>
      </c>
      <c r="R1219" t="str">
        <f t="shared" si="117"/>
        <v>photobooks</v>
      </c>
      <c r="S1219" s="8">
        <f t="shared" si="118"/>
        <v>42535.809490740736</v>
      </c>
      <c r="T1219" s="8">
        <f t="shared" si="119"/>
        <v>42565.809490740736</v>
      </c>
    </row>
    <row r="1220" spans="1:20" ht="150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4"/>
        <v>172</v>
      </c>
      <c r="P1220" s="14" t="str">
        <f t="shared" si="115"/>
        <v>$174.21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105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4"/>
        <v>159</v>
      </c>
      <c r="P1221" s="14" t="str">
        <f t="shared" si="115"/>
        <v>$102.86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105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4"/>
        <v>104</v>
      </c>
      <c r="P1222" s="14" t="str">
        <f t="shared" si="115"/>
        <v>$111.18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150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4"/>
        <v>111</v>
      </c>
      <c r="P1223" s="14" t="str">
        <f t="shared" si="115"/>
        <v>$23.8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75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4"/>
        <v>280</v>
      </c>
      <c r="P1224" s="14" t="str">
        <f t="shared" si="115"/>
        <v>$81.27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90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4"/>
        <v>112</v>
      </c>
      <c r="P1225" s="14" t="str">
        <f t="shared" si="115"/>
        <v>$116.21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90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4"/>
        <v>7</v>
      </c>
      <c r="P1226" s="14" t="str">
        <f t="shared" si="115"/>
        <v>$58.89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135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4"/>
        <v>4</v>
      </c>
      <c r="P1227" s="14" t="str">
        <f t="shared" si="115"/>
        <v>$44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135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4"/>
        <v>4</v>
      </c>
      <c r="P1228" s="14" t="str">
        <f t="shared" si="115"/>
        <v>$48.43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150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4"/>
        <v>0</v>
      </c>
      <c r="P1229" s="14" t="str">
        <f t="shared" si="115"/>
        <v>$0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105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4"/>
        <v>29</v>
      </c>
      <c r="P1230" s="14" t="str">
        <f t="shared" si="115"/>
        <v>$61.04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165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4"/>
        <v>1</v>
      </c>
      <c r="P1231" s="14" t="str">
        <f t="shared" si="115"/>
        <v>$25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120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4"/>
        <v>0</v>
      </c>
      <c r="P1232" s="14" t="str">
        <f t="shared" si="115"/>
        <v>$0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135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4"/>
        <v>0</v>
      </c>
      <c r="P1233" s="14" t="str">
        <f t="shared" si="115"/>
        <v>$0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150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4"/>
        <v>1</v>
      </c>
      <c r="P1234" s="14" t="str">
        <f t="shared" si="115"/>
        <v>$40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135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4"/>
        <v>12</v>
      </c>
      <c r="P1235" s="14" t="str">
        <f t="shared" si="115"/>
        <v>$19.33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120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4"/>
        <v>0</v>
      </c>
      <c r="P1236" s="14" t="str">
        <f t="shared" si="115"/>
        <v>$0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135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4"/>
        <v>3</v>
      </c>
      <c r="P1237" s="14" t="str">
        <f t="shared" si="115"/>
        <v>$35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60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4"/>
        <v>0</v>
      </c>
      <c r="P1238" s="14" t="str">
        <f t="shared" si="115"/>
        <v>$0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150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4"/>
        <v>0</v>
      </c>
      <c r="P1239" s="14" t="str">
        <f t="shared" si="115"/>
        <v>$0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150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4"/>
        <v>18</v>
      </c>
      <c r="P1240" s="14" t="str">
        <f t="shared" si="115"/>
        <v>$59.33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60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4"/>
        <v>0</v>
      </c>
      <c r="P1241" s="14" t="str">
        <f t="shared" si="115"/>
        <v>$0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105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4"/>
        <v>3</v>
      </c>
      <c r="P1242" s="14" t="str">
        <f t="shared" si="115"/>
        <v>$30.13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150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4"/>
        <v>51</v>
      </c>
      <c r="P1243" s="14" t="str">
        <f t="shared" si="115"/>
        <v>$74.62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135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4"/>
        <v>1</v>
      </c>
      <c r="P1244" s="14" t="str">
        <f t="shared" si="115"/>
        <v>$5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120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4"/>
        <v>14</v>
      </c>
      <c r="P1245" s="14" t="str">
        <f t="shared" si="115"/>
        <v>$44.5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105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4"/>
        <v>104</v>
      </c>
      <c r="P1246" s="14" t="str">
        <f t="shared" si="115"/>
        <v>$46.13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120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4"/>
        <v>120</v>
      </c>
      <c r="P1247" s="14" t="str">
        <f t="shared" si="115"/>
        <v>$141.47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135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4"/>
        <v>117</v>
      </c>
      <c r="P1248" s="14" t="str">
        <f t="shared" si="115"/>
        <v>$75.48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75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4"/>
        <v>122</v>
      </c>
      <c r="P1249" s="14" t="str">
        <f t="shared" si="115"/>
        <v>$85.5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105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4"/>
        <v>152</v>
      </c>
      <c r="P1250" s="14" t="str">
        <f t="shared" si="115"/>
        <v>$64.25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105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4"/>
        <v>104</v>
      </c>
      <c r="P1251" s="14" t="str">
        <f t="shared" si="115"/>
        <v>$64.47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135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4"/>
        <v>200</v>
      </c>
      <c r="P1252" s="14" t="str">
        <f t="shared" si="115"/>
        <v>$118.2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90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4"/>
        <v>102</v>
      </c>
      <c r="P1253" s="14" t="str">
        <f t="shared" si="115"/>
        <v>$82.54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120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4"/>
        <v>138</v>
      </c>
      <c r="P1254" s="14" t="str">
        <f t="shared" si="115"/>
        <v>$34.17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135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4"/>
        <v>303833</v>
      </c>
      <c r="P1255" s="14" t="str">
        <f t="shared" si="115"/>
        <v>$42.73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150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4"/>
        <v>199</v>
      </c>
      <c r="P1256" s="14" t="str">
        <f t="shared" si="115"/>
        <v>$94.49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105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4"/>
        <v>202</v>
      </c>
      <c r="P1257" s="14" t="str">
        <f t="shared" si="115"/>
        <v>$55.7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150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4"/>
        <v>118</v>
      </c>
      <c r="P1258" s="14" t="str">
        <f t="shared" si="115"/>
        <v>$98.03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135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4"/>
        <v>295</v>
      </c>
      <c r="P1259" s="14" t="str">
        <f t="shared" si="115"/>
        <v>$92.1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120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4"/>
        <v>213</v>
      </c>
      <c r="P1260" s="14" t="str">
        <f t="shared" si="115"/>
        <v>$38.18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90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4"/>
        <v>104</v>
      </c>
      <c r="P1261" s="14" t="str">
        <f t="shared" si="115"/>
        <v>$27.15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135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4"/>
        <v>114</v>
      </c>
      <c r="P1262" s="14" t="str">
        <f t="shared" si="115"/>
        <v>$50.69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105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4"/>
        <v>101</v>
      </c>
      <c r="P1263" s="14" t="str">
        <f t="shared" si="115"/>
        <v>$38.94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120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4"/>
        <v>125</v>
      </c>
      <c r="P1264" s="14" t="str">
        <f t="shared" si="115"/>
        <v>$77.64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75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4"/>
        <v>119</v>
      </c>
      <c r="P1265" s="14" t="str">
        <f t="shared" si="115"/>
        <v>$43.54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135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4"/>
        <v>166</v>
      </c>
      <c r="P1266" s="14" t="str">
        <f t="shared" si="115"/>
        <v>$31.82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165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4"/>
        <v>119</v>
      </c>
      <c r="P1267" s="14" t="str">
        <f t="shared" si="115"/>
        <v>$63.18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90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4"/>
        <v>100</v>
      </c>
      <c r="P1268" s="14" t="str">
        <f t="shared" si="115"/>
        <v>$190.9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135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4"/>
        <v>102</v>
      </c>
      <c r="P1269" s="14" t="str">
        <f t="shared" si="115"/>
        <v>$140.86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90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4"/>
        <v>117</v>
      </c>
      <c r="P1270" s="14" t="str">
        <f t="shared" si="115"/>
        <v>$76.92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150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4"/>
        <v>109</v>
      </c>
      <c r="P1271" s="14" t="str">
        <f t="shared" si="115"/>
        <v>$99.16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90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4"/>
        <v>115</v>
      </c>
      <c r="P1272" s="14" t="str">
        <f t="shared" si="115"/>
        <v>$67.88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135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4"/>
        <v>102</v>
      </c>
      <c r="P1273" s="14" t="str">
        <f t="shared" si="115"/>
        <v>$246.29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150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4"/>
        <v>106</v>
      </c>
      <c r="P1274" s="14" t="str">
        <f t="shared" si="115"/>
        <v>$189.29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105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4"/>
        <v>104</v>
      </c>
      <c r="P1275" s="14" t="str">
        <f t="shared" si="115"/>
        <v>$76.67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120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4"/>
        <v>155</v>
      </c>
      <c r="P1276" s="14" t="str">
        <f t="shared" si="115"/>
        <v>$82.96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150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4"/>
        <v>162</v>
      </c>
      <c r="P1277" s="14" t="str">
        <f t="shared" si="115"/>
        <v>$62.52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90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4"/>
        <v>104</v>
      </c>
      <c r="P1278" s="14" t="str">
        <f t="shared" si="115"/>
        <v>$46.07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135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4"/>
        <v>106</v>
      </c>
      <c r="P1279" s="14" t="str">
        <f t="shared" si="115"/>
        <v>$38.54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135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4"/>
        <v>155</v>
      </c>
      <c r="P1280" s="14" t="str">
        <f t="shared" si="115"/>
        <v>$53.01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135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4"/>
        <v>111</v>
      </c>
      <c r="P1281" s="14" t="str">
        <f t="shared" si="115"/>
        <v>$73.36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105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ref="O1282:O1345" si="120">ROUND(($E1282/$D1282)*100,0)</f>
        <v>111</v>
      </c>
      <c r="P1282" s="14" t="str">
        <f t="shared" ref="P1282:P1345" si="121">IF($E1282=0,"$0","$"&amp;ROUND(($E1282/$L1282),2))</f>
        <v>$127.98</v>
      </c>
      <c r="Q1282" t="str">
        <f t="shared" ref="Q1282:Q1345" si="122">LEFT($N1282,FIND("/",$N1282)-1)</f>
        <v>music</v>
      </c>
      <c r="R1282" t="str">
        <f t="shared" ref="R1282:R1345" si="123">RIGHT($N1282,LEN($N1282)-FIND("/",$N1282))</f>
        <v>rock</v>
      </c>
      <c r="S1282" s="8">
        <f t="shared" ref="S1282:S1345" si="124">(((J1282/60)/60)/24)+DATE(1970,1,1)</f>
        <v>40513.757569444446</v>
      </c>
      <c r="T1282" s="8">
        <f t="shared" ref="T1282:T1345" si="125">(((I1282/60)/60)/24)+DATE(1970,1,1)</f>
        <v>40603.757569444446</v>
      </c>
    </row>
    <row r="1283" spans="1:20" ht="150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si="120"/>
        <v>111</v>
      </c>
      <c r="P1283" s="14" t="str">
        <f t="shared" si="121"/>
        <v>$104.73</v>
      </c>
      <c r="Q1283" t="str">
        <f t="shared" si="122"/>
        <v>music</v>
      </c>
      <c r="R1283" t="str">
        <f t="shared" si="123"/>
        <v>rock</v>
      </c>
      <c r="S1283" s="8">
        <f t="shared" si="124"/>
        <v>41463.743472222224</v>
      </c>
      <c r="T1283" s="8">
        <f t="shared" si="125"/>
        <v>41483.743472222224</v>
      </c>
    </row>
    <row r="1284" spans="1:20" ht="135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20"/>
        <v>124</v>
      </c>
      <c r="P1284" s="14" t="str">
        <f t="shared" si="121"/>
        <v>$67.67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105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20"/>
        <v>211</v>
      </c>
      <c r="P1285" s="14" t="str">
        <f t="shared" si="121"/>
        <v>$95.93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120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20"/>
        <v>101</v>
      </c>
      <c r="P1286" s="14" t="str">
        <f t="shared" si="121"/>
        <v>$65.16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150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20"/>
        <v>102</v>
      </c>
      <c r="P1287" s="14" t="str">
        <f t="shared" si="121"/>
        <v>$32.27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120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20"/>
        <v>108</v>
      </c>
      <c r="P1288" s="14" t="str">
        <f t="shared" si="121"/>
        <v>$81.25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165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20"/>
        <v>242</v>
      </c>
      <c r="P1289" s="14" t="str">
        <f t="shared" si="121"/>
        <v>$24.2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165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20"/>
        <v>100</v>
      </c>
      <c r="P1290" s="14" t="str">
        <f t="shared" si="121"/>
        <v>$65.87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105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20"/>
        <v>125</v>
      </c>
      <c r="P1291" s="14" t="str">
        <f t="shared" si="121"/>
        <v>$36.08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60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20"/>
        <v>109</v>
      </c>
      <c r="P1292" s="14" t="str">
        <f t="shared" si="121"/>
        <v>$44.19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135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20"/>
        <v>146</v>
      </c>
      <c r="P1293" s="14" t="str">
        <f t="shared" si="121"/>
        <v>$104.07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150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20"/>
        <v>110</v>
      </c>
      <c r="P1294" s="14" t="str">
        <f t="shared" si="121"/>
        <v>$35.96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150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20"/>
        <v>102</v>
      </c>
      <c r="P1295" s="14" t="str">
        <f t="shared" si="121"/>
        <v>$127.79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135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20"/>
        <v>122</v>
      </c>
      <c r="P1296" s="14" t="str">
        <f t="shared" si="121"/>
        <v>$27.73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165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20"/>
        <v>102</v>
      </c>
      <c r="P1297" s="14" t="str">
        <f t="shared" si="121"/>
        <v>$39.83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165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20"/>
        <v>141</v>
      </c>
      <c r="P1298" s="14" t="str">
        <f t="shared" si="121"/>
        <v>$52.17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135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20"/>
        <v>110</v>
      </c>
      <c r="P1299" s="14" t="str">
        <f t="shared" si="121"/>
        <v>$92.04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120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20"/>
        <v>105</v>
      </c>
      <c r="P1300" s="14" t="str">
        <f t="shared" si="121"/>
        <v>$63.42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120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20"/>
        <v>124</v>
      </c>
      <c r="P1301" s="14" t="str">
        <f t="shared" si="121"/>
        <v>$135.63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135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20"/>
        <v>135</v>
      </c>
      <c r="P1302" s="14" t="str">
        <f t="shared" si="121"/>
        <v>$168.75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135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20"/>
        <v>103</v>
      </c>
      <c r="P1303" s="14" t="str">
        <f t="shared" si="121"/>
        <v>$70.86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105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20"/>
        <v>100</v>
      </c>
      <c r="P1304" s="14" t="str">
        <f t="shared" si="121"/>
        <v>$50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60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20"/>
        <v>130</v>
      </c>
      <c r="P1305" s="14" t="str">
        <f t="shared" si="121"/>
        <v>$42.21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135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20"/>
        <v>40</v>
      </c>
      <c r="P1306" s="14" t="str">
        <f t="shared" si="121"/>
        <v>$152.41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120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20"/>
        <v>26</v>
      </c>
      <c r="P1307" s="14" t="str">
        <f t="shared" si="121"/>
        <v>$90.62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165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20"/>
        <v>65</v>
      </c>
      <c r="P1308" s="14" t="str">
        <f t="shared" si="121"/>
        <v>$201.6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75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20"/>
        <v>12</v>
      </c>
      <c r="P1309" s="14" t="str">
        <f t="shared" si="121"/>
        <v>$127.93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60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20"/>
        <v>11</v>
      </c>
      <c r="P1310" s="14" t="str">
        <f t="shared" si="121"/>
        <v>$29.89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120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20"/>
        <v>112</v>
      </c>
      <c r="P1311" s="14" t="str">
        <f t="shared" si="121"/>
        <v>$367.97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90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20"/>
        <v>16</v>
      </c>
      <c r="P1312" s="14" t="str">
        <f t="shared" si="121"/>
        <v>$129.17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165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20"/>
        <v>32</v>
      </c>
      <c r="P1313" s="14" t="str">
        <f t="shared" si="121"/>
        <v>$800.7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105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20"/>
        <v>1</v>
      </c>
      <c r="P1314" s="14" t="str">
        <f t="shared" si="121"/>
        <v>$28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150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20"/>
        <v>31</v>
      </c>
      <c r="P1315" s="14" t="str">
        <f t="shared" si="121"/>
        <v>$102.02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135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20"/>
        <v>1</v>
      </c>
      <c r="P1316" s="14" t="str">
        <f t="shared" si="121"/>
        <v>$184.36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90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20"/>
        <v>40</v>
      </c>
      <c r="P1317" s="14" t="str">
        <f t="shared" si="121"/>
        <v>$162.92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135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20"/>
        <v>0</v>
      </c>
      <c r="P1318" s="14" t="str">
        <f t="shared" si="121"/>
        <v>$1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165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20"/>
        <v>6</v>
      </c>
      <c r="P1319" s="14" t="str">
        <f t="shared" si="121"/>
        <v>$603.53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105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20"/>
        <v>15</v>
      </c>
      <c r="P1320" s="14" t="str">
        <f t="shared" si="121"/>
        <v>$45.41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135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20"/>
        <v>15</v>
      </c>
      <c r="P1321" s="14" t="str">
        <f t="shared" si="121"/>
        <v>$97.33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120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20"/>
        <v>1</v>
      </c>
      <c r="P1322" s="14" t="str">
        <f t="shared" si="121"/>
        <v>$167.67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150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20"/>
        <v>1</v>
      </c>
      <c r="P1323" s="14" t="str">
        <f t="shared" si="121"/>
        <v>$859.86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135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20"/>
        <v>0</v>
      </c>
      <c r="P1324" s="14" t="str">
        <f t="shared" si="121"/>
        <v>$26.5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135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20"/>
        <v>9</v>
      </c>
      <c r="P1325" s="14" t="str">
        <f t="shared" si="121"/>
        <v>$30.27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135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20"/>
        <v>10</v>
      </c>
      <c r="P1326" s="14" t="str">
        <f t="shared" si="121"/>
        <v>$54.67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135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20"/>
        <v>2</v>
      </c>
      <c r="P1327" s="14" t="str">
        <f t="shared" si="121"/>
        <v>$60.75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135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20"/>
        <v>1</v>
      </c>
      <c r="P1328" s="14" t="str">
        <f t="shared" si="121"/>
        <v>$102.73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120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20"/>
        <v>4</v>
      </c>
      <c r="P1329" s="14" t="str">
        <f t="shared" si="121"/>
        <v>$41.59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150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20"/>
        <v>2</v>
      </c>
      <c r="P1330" s="14" t="str">
        <f t="shared" si="121"/>
        <v>$116.53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150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20"/>
        <v>1</v>
      </c>
      <c r="P1331" s="14" t="str">
        <f t="shared" si="121"/>
        <v>$45.33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120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20"/>
        <v>22</v>
      </c>
      <c r="P1332" s="14" t="str">
        <f t="shared" si="121"/>
        <v>$157.46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150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20"/>
        <v>1</v>
      </c>
      <c r="P1333" s="14" t="str">
        <f t="shared" si="121"/>
        <v>$100.5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150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20"/>
        <v>0</v>
      </c>
      <c r="P1334" s="14" t="str">
        <f t="shared" si="121"/>
        <v>$0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135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20"/>
        <v>0</v>
      </c>
      <c r="P1335" s="14" t="str">
        <f t="shared" si="121"/>
        <v>$0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120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20"/>
        <v>11</v>
      </c>
      <c r="P1336" s="14" t="str">
        <f t="shared" si="121"/>
        <v>$51.82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150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20"/>
        <v>20</v>
      </c>
      <c r="P1337" s="14" t="str">
        <f t="shared" si="121"/>
        <v>$308.75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150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20"/>
        <v>85</v>
      </c>
      <c r="P1338" s="14" t="str">
        <f t="shared" si="121"/>
        <v>$379.23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120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20"/>
        <v>49</v>
      </c>
      <c r="P1339" s="14" t="str">
        <f t="shared" si="121"/>
        <v>$176.36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135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20"/>
        <v>3</v>
      </c>
      <c r="P1340" s="14" t="str">
        <f t="shared" si="121"/>
        <v>$66.07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60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20"/>
        <v>7</v>
      </c>
      <c r="P1341" s="14" t="str">
        <f t="shared" si="121"/>
        <v>$89.65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105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20"/>
        <v>0</v>
      </c>
      <c r="P1342" s="14" t="str">
        <f t="shared" si="121"/>
        <v>$0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165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20"/>
        <v>70</v>
      </c>
      <c r="P1343" s="14" t="str">
        <f t="shared" si="121"/>
        <v>$382.39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135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20"/>
        <v>0</v>
      </c>
      <c r="P1344" s="14" t="str">
        <f t="shared" si="121"/>
        <v>$100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150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20"/>
        <v>102</v>
      </c>
      <c r="P1345" s="14" t="str">
        <f t="shared" si="121"/>
        <v>$158.36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135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ref="O1346:O1409" si="126">ROUND(($E1346/$D1346)*100,0)</f>
        <v>378</v>
      </c>
      <c r="P1346" s="14" t="str">
        <f t="shared" ref="P1346:P1409" si="127">IF($E1346=0,"$0","$"&amp;ROUND(($E1346/$L1346),2))</f>
        <v>$40.76</v>
      </c>
      <c r="Q1346" t="str">
        <f t="shared" ref="Q1346:Q1409" si="128">LEFT($N1346,FIND("/",$N1346)-1)</f>
        <v>publishing</v>
      </c>
      <c r="R1346" t="str">
        <f t="shared" ref="R1346:R1409" si="129">RIGHT($N1346,LEN($N1346)-FIND("/",$N1346))</f>
        <v>nonfiction</v>
      </c>
      <c r="S1346" s="8">
        <f t="shared" ref="S1346:S1409" si="130">(((J1346/60)/60)/24)+DATE(1970,1,1)</f>
        <v>42522.789803240739</v>
      </c>
      <c r="T1346" s="8">
        <f t="shared" ref="T1346:T1409" si="131">(((I1346/60)/60)/24)+DATE(1970,1,1)</f>
        <v>42551.789803240739</v>
      </c>
    </row>
    <row r="1347" spans="1:20" ht="135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si="126"/>
        <v>125</v>
      </c>
      <c r="P1347" s="14" t="str">
        <f t="shared" si="127"/>
        <v>$53.57</v>
      </c>
      <c r="Q1347" t="str">
        <f t="shared" si="128"/>
        <v>publishing</v>
      </c>
      <c r="R1347" t="str">
        <f t="shared" si="129"/>
        <v>nonfiction</v>
      </c>
      <c r="S1347" s="8">
        <f t="shared" si="130"/>
        <v>41799.814340277779</v>
      </c>
      <c r="T1347" s="8">
        <f t="shared" si="131"/>
        <v>41834.814340277779</v>
      </c>
    </row>
    <row r="1348" spans="1:20" ht="120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6"/>
        <v>147</v>
      </c>
      <c r="P1348" s="14" t="str">
        <f t="shared" si="127"/>
        <v>$48.45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150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6"/>
        <v>102</v>
      </c>
      <c r="P1349" s="14" t="str">
        <f t="shared" si="127"/>
        <v>$82.42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150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6"/>
        <v>102</v>
      </c>
      <c r="P1350" s="14" t="str">
        <f t="shared" si="127"/>
        <v>$230.19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135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6"/>
        <v>204</v>
      </c>
      <c r="P1351" s="14" t="str">
        <f t="shared" si="127"/>
        <v>$59.36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135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6"/>
        <v>104</v>
      </c>
      <c r="P1352" s="14" t="str">
        <f t="shared" si="127"/>
        <v>$66.7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90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6"/>
        <v>101</v>
      </c>
      <c r="P1353" s="14" t="str">
        <f t="shared" si="127"/>
        <v>$168.78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150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6"/>
        <v>136</v>
      </c>
      <c r="P1354" s="14" t="str">
        <f t="shared" si="127"/>
        <v>$59.97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105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6"/>
        <v>134</v>
      </c>
      <c r="P1355" s="14" t="str">
        <f t="shared" si="127"/>
        <v>$31.81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135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6"/>
        <v>130</v>
      </c>
      <c r="P1356" s="14" t="str">
        <f t="shared" si="127"/>
        <v>$24.42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135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6"/>
        <v>123</v>
      </c>
      <c r="P1357" s="14" t="str">
        <f t="shared" si="127"/>
        <v>$25.35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135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6"/>
        <v>183</v>
      </c>
      <c r="P1358" s="14" t="str">
        <f t="shared" si="127"/>
        <v>$71.44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135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6"/>
        <v>125</v>
      </c>
      <c r="P1359" s="14" t="str">
        <f t="shared" si="127"/>
        <v>$38.55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120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6"/>
        <v>112</v>
      </c>
      <c r="P1360" s="14" t="str">
        <f t="shared" si="127"/>
        <v>$68.37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135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6"/>
        <v>116</v>
      </c>
      <c r="P1361" s="14" t="str">
        <f t="shared" si="127"/>
        <v>$40.21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75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6"/>
        <v>173</v>
      </c>
      <c r="P1362" s="14" t="str">
        <f t="shared" si="127"/>
        <v>$32.07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120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6"/>
        <v>126</v>
      </c>
      <c r="P1363" s="14" t="str">
        <f t="shared" si="127"/>
        <v>$28.63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90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6"/>
        <v>109</v>
      </c>
      <c r="P1364" s="14" t="str">
        <f t="shared" si="127"/>
        <v>$43.64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150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6"/>
        <v>100</v>
      </c>
      <c r="P1365" s="14" t="str">
        <f t="shared" si="127"/>
        <v>$40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150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6"/>
        <v>119</v>
      </c>
      <c r="P1366" s="14" t="str">
        <f t="shared" si="127"/>
        <v>$346.04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150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6"/>
        <v>100</v>
      </c>
      <c r="P1367" s="14" t="str">
        <f t="shared" si="127"/>
        <v>$81.74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45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6"/>
        <v>126</v>
      </c>
      <c r="P1368" s="14" t="str">
        <f t="shared" si="127"/>
        <v>$64.54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120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6"/>
        <v>114</v>
      </c>
      <c r="P1369" s="14" t="str">
        <f t="shared" si="127"/>
        <v>$63.48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120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6"/>
        <v>111</v>
      </c>
      <c r="P1370" s="14" t="str">
        <f t="shared" si="127"/>
        <v>$63.62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150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6"/>
        <v>105</v>
      </c>
      <c r="P1371" s="14" t="str">
        <f t="shared" si="127"/>
        <v>$83.97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90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6"/>
        <v>104</v>
      </c>
      <c r="P1372" s="14" t="str">
        <f t="shared" si="127"/>
        <v>$77.75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120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6"/>
        <v>107</v>
      </c>
      <c r="P1373" s="14" t="str">
        <f t="shared" si="127"/>
        <v>$107.07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60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6"/>
        <v>124</v>
      </c>
      <c r="P1374" s="14" t="str">
        <f t="shared" si="127"/>
        <v>$38.75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90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6"/>
        <v>105</v>
      </c>
      <c r="P1375" s="14" t="str">
        <f t="shared" si="127"/>
        <v>$201.94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135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6"/>
        <v>189</v>
      </c>
      <c r="P1376" s="14" t="str">
        <f t="shared" si="127"/>
        <v>$43.06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150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6"/>
        <v>171</v>
      </c>
      <c r="P1377" s="14" t="str">
        <f t="shared" si="127"/>
        <v>$62.87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75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6"/>
        <v>252</v>
      </c>
      <c r="P1378" s="14" t="str">
        <f t="shared" si="127"/>
        <v>$55.61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135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6"/>
        <v>116</v>
      </c>
      <c r="P1379" s="14" t="str">
        <f t="shared" si="127"/>
        <v>$48.71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45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6"/>
        <v>203</v>
      </c>
      <c r="P1380" s="14" t="str">
        <f t="shared" si="127"/>
        <v>$30.58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75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6"/>
        <v>112</v>
      </c>
      <c r="P1381" s="14" t="str">
        <f t="shared" si="127"/>
        <v>$73.91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105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6"/>
        <v>424</v>
      </c>
      <c r="P1382" s="14" t="str">
        <f t="shared" si="127"/>
        <v>$21.2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150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6"/>
        <v>107</v>
      </c>
      <c r="P1383" s="14" t="str">
        <f t="shared" si="127"/>
        <v>$73.36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120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6"/>
        <v>104</v>
      </c>
      <c r="P1384" s="14" t="str">
        <f t="shared" si="127"/>
        <v>$56.41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135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6"/>
        <v>212</v>
      </c>
      <c r="P1385" s="14" t="str">
        <f t="shared" si="127"/>
        <v>$50.25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105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6"/>
        <v>124</v>
      </c>
      <c r="P1386" s="14" t="str">
        <f t="shared" si="127"/>
        <v>$68.94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120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6"/>
        <v>110</v>
      </c>
      <c r="P1387" s="14" t="str">
        <f t="shared" si="127"/>
        <v>$65.91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75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6"/>
        <v>219</v>
      </c>
      <c r="P1388" s="14" t="str">
        <f t="shared" si="127"/>
        <v>$62.5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135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6"/>
        <v>137</v>
      </c>
      <c r="P1389" s="14" t="str">
        <f t="shared" si="127"/>
        <v>$70.06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135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6"/>
        <v>135</v>
      </c>
      <c r="P1390" s="14" t="str">
        <f t="shared" si="127"/>
        <v>$60.18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90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6"/>
        <v>145</v>
      </c>
      <c r="P1391" s="14" t="str">
        <f t="shared" si="127"/>
        <v>$21.38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105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6"/>
        <v>109</v>
      </c>
      <c r="P1392" s="14" t="str">
        <f t="shared" si="127"/>
        <v>$160.79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120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6"/>
        <v>110</v>
      </c>
      <c r="P1393" s="14" t="str">
        <f t="shared" si="127"/>
        <v>$42.38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120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6"/>
        <v>114</v>
      </c>
      <c r="P1394" s="14" t="str">
        <f t="shared" si="127"/>
        <v>$27.32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60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6"/>
        <v>102</v>
      </c>
      <c r="P1395" s="14" t="str">
        <f t="shared" si="127"/>
        <v>$196.83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135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6"/>
        <v>122</v>
      </c>
      <c r="P1396" s="14" t="str">
        <f t="shared" si="127"/>
        <v>$53.88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45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6"/>
        <v>112</v>
      </c>
      <c r="P1397" s="14" t="str">
        <f t="shared" si="127"/>
        <v>$47.76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135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6"/>
        <v>107</v>
      </c>
      <c r="P1398" s="14" t="str">
        <f t="shared" si="127"/>
        <v>$88.19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135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6"/>
        <v>114</v>
      </c>
      <c r="P1399" s="14" t="str">
        <f t="shared" si="127"/>
        <v>$72.06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120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6"/>
        <v>110</v>
      </c>
      <c r="P1400" s="14" t="str">
        <f t="shared" si="127"/>
        <v>$74.25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135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6"/>
        <v>126</v>
      </c>
      <c r="P1401" s="14" t="str">
        <f t="shared" si="127"/>
        <v>$61.7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120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6"/>
        <v>167</v>
      </c>
      <c r="P1402" s="14" t="str">
        <f t="shared" si="127"/>
        <v>$17.24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150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6"/>
        <v>497</v>
      </c>
      <c r="P1403" s="14" t="str">
        <f t="shared" si="127"/>
        <v>$51.72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135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6"/>
        <v>109</v>
      </c>
      <c r="P1404" s="14" t="str">
        <f t="shared" si="127"/>
        <v>$24.15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150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6"/>
        <v>103</v>
      </c>
      <c r="P1405" s="14" t="str">
        <f t="shared" si="127"/>
        <v>$62.17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120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6"/>
        <v>2</v>
      </c>
      <c r="P1406" s="14" t="str">
        <f t="shared" si="127"/>
        <v>$48.2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75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6"/>
        <v>0</v>
      </c>
      <c r="P1407" s="14" t="str">
        <f t="shared" si="127"/>
        <v>$6.18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45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6"/>
        <v>0</v>
      </c>
      <c r="P1408" s="14" t="str">
        <f t="shared" si="127"/>
        <v>$5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135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6"/>
        <v>1</v>
      </c>
      <c r="P1409" s="14" t="str">
        <f t="shared" si="127"/>
        <v>$7.5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135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ref="O1410:O1473" si="132">ROUND(($E1410/$D1410)*100,0)</f>
        <v>7</v>
      </c>
      <c r="P1410" s="14" t="str">
        <f t="shared" ref="P1410:P1473" si="133">IF($E1410=0,"$0","$"&amp;ROUND(($E1410/$L1410),2))</f>
        <v>$12</v>
      </c>
      <c r="Q1410" t="str">
        <f t="shared" ref="Q1410:Q1473" si="134">LEFT($N1410,FIND("/",$N1410)-1)</f>
        <v>publishing</v>
      </c>
      <c r="R1410" t="str">
        <f t="shared" ref="R1410:R1473" si="135">RIGHT($N1410,LEN($N1410)-FIND("/",$N1410))</f>
        <v>translations</v>
      </c>
      <c r="S1410" s="8">
        <f t="shared" ref="S1410:S1473" si="136">(((J1410/60)/60)/24)+DATE(1970,1,1)</f>
        <v>42291.872175925921</v>
      </c>
      <c r="T1410" s="8">
        <f t="shared" ref="T1410:T1473" si="137">(((I1410/60)/60)/24)+DATE(1970,1,1)</f>
        <v>42321.913842592592</v>
      </c>
    </row>
    <row r="1411" spans="1:20" ht="120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si="132"/>
        <v>0</v>
      </c>
      <c r="P1411" s="14" t="str">
        <f t="shared" si="133"/>
        <v>$0</v>
      </c>
      <c r="Q1411" t="str">
        <f t="shared" si="134"/>
        <v>publishing</v>
      </c>
      <c r="R1411" t="str">
        <f t="shared" si="135"/>
        <v>translations</v>
      </c>
      <c r="S1411" s="8">
        <f t="shared" si="136"/>
        <v>41945.133506944447</v>
      </c>
      <c r="T1411" s="8">
        <f t="shared" si="137"/>
        <v>42005.175173611111</v>
      </c>
    </row>
    <row r="1412" spans="1:20" ht="165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2"/>
        <v>0</v>
      </c>
      <c r="P1412" s="14" t="str">
        <f t="shared" si="133"/>
        <v>$1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165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2"/>
        <v>0</v>
      </c>
      <c r="P1413" s="14" t="str">
        <f t="shared" si="133"/>
        <v>$2.33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90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2"/>
        <v>5</v>
      </c>
      <c r="P1414" s="14" t="str">
        <f t="shared" si="133"/>
        <v>$24.62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150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2"/>
        <v>5</v>
      </c>
      <c r="P1415" s="14" t="str">
        <f t="shared" si="133"/>
        <v>$100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135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2"/>
        <v>0</v>
      </c>
      <c r="P1416" s="14" t="str">
        <f t="shared" si="133"/>
        <v>$1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135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2"/>
        <v>18</v>
      </c>
      <c r="P1417" s="14" t="str">
        <f t="shared" si="133"/>
        <v>$88.89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135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2"/>
        <v>0</v>
      </c>
      <c r="P1418" s="14" t="str">
        <f t="shared" si="133"/>
        <v>$0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120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2"/>
        <v>1</v>
      </c>
      <c r="P1419" s="14" t="str">
        <f t="shared" si="133"/>
        <v>$27.5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165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2"/>
        <v>0</v>
      </c>
      <c r="P1420" s="14" t="str">
        <f t="shared" si="133"/>
        <v>$6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135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2"/>
        <v>7</v>
      </c>
      <c r="P1421" s="14" t="str">
        <f t="shared" si="133"/>
        <v>$44.5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60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2"/>
        <v>3</v>
      </c>
      <c r="P1422" s="14" t="str">
        <f t="shared" si="133"/>
        <v>$1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150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2"/>
        <v>0</v>
      </c>
      <c r="P1423" s="14" t="str">
        <f t="shared" si="133"/>
        <v>$100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165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2"/>
        <v>0</v>
      </c>
      <c r="P1424" s="14" t="str">
        <f t="shared" si="133"/>
        <v>$13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135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2"/>
        <v>0</v>
      </c>
      <c r="P1425" s="14" t="str">
        <f t="shared" si="133"/>
        <v>$100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120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2"/>
        <v>20</v>
      </c>
      <c r="P1426" s="14" t="str">
        <f t="shared" si="133"/>
        <v>$109.07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135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2"/>
        <v>0</v>
      </c>
      <c r="P1427" s="14" t="str">
        <f t="shared" si="133"/>
        <v>$0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135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2"/>
        <v>0</v>
      </c>
      <c r="P1428" s="14" t="str">
        <f t="shared" si="133"/>
        <v>$0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120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2"/>
        <v>8</v>
      </c>
      <c r="P1429" s="14" t="str">
        <f t="shared" si="133"/>
        <v>$104.75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135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2"/>
        <v>5</v>
      </c>
      <c r="P1430" s="14" t="str">
        <f t="shared" si="133"/>
        <v>$15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105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2"/>
        <v>0</v>
      </c>
      <c r="P1431" s="14" t="str">
        <f t="shared" si="133"/>
        <v>$0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120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2"/>
        <v>8</v>
      </c>
      <c r="P1432" s="14" t="str">
        <f t="shared" si="133"/>
        <v>$80.6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150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2"/>
        <v>32</v>
      </c>
      <c r="P1433" s="14" t="str">
        <f t="shared" si="133"/>
        <v>$115.55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135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2"/>
        <v>0</v>
      </c>
      <c r="P1434" s="14" t="str">
        <f t="shared" si="133"/>
        <v>$0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120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2"/>
        <v>7</v>
      </c>
      <c r="P1435" s="14" t="str">
        <f t="shared" si="133"/>
        <v>$80.5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135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2"/>
        <v>10</v>
      </c>
      <c r="P1436" s="14" t="str">
        <f t="shared" si="133"/>
        <v>$744.55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105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2"/>
        <v>0</v>
      </c>
      <c r="P1437" s="14" t="str">
        <f t="shared" si="133"/>
        <v>$7.5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135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2"/>
        <v>1</v>
      </c>
      <c r="P1438" s="14" t="str">
        <f t="shared" si="133"/>
        <v>$38.5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165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2"/>
        <v>27</v>
      </c>
      <c r="P1439" s="14" t="str">
        <f t="shared" si="133"/>
        <v>$36.68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135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2"/>
        <v>3</v>
      </c>
      <c r="P1440" s="14" t="str">
        <f t="shared" si="133"/>
        <v>$75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135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2"/>
        <v>7</v>
      </c>
      <c r="P1441" s="14" t="str">
        <f t="shared" si="133"/>
        <v>$30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135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2"/>
        <v>0</v>
      </c>
      <c r="P1442" s="14" t="str">
        <f t="shared" si="133"/>
        <v>$1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135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2"/>
        <v>1</v>
      </c>
      <c r="P1443" s="14" t="str">
        <f t="shared" si="133"/>
        <v>$673.33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135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2"/>
        <v>0</v>
      </c>
      <c r="P1444" s="14" t="str">
        <f t="shared" si="133"/>
        <v>$0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105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2"/>
        <v>0</v>
      </c>
      <c r="P1445" s="14" t="str">
        <f t="shared" si="133"/>
        <v>$0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120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2"/>
        <v>0</v>
      </c>
      <c r="P1446" s="14" t="str">
        <f t="shared" si="133"/>
        <v>$0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135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2"/>
        <v>0</v>
      </c>
      <c r="P1447" s="14" t="str">
        <f t="shared" si="133"/>
        <v>$0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135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2"/>
        <v>0</v>
      </c>
      <c r="P1448" s="14" t="str">
        <f t="shared" si="133"/>
        <v>$0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60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2"/>
        <v>0</v>
      </c>
      <c r="P1449" s="14" t="str">
        <f t="shared" si="133"/>
        <v>$25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135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2"/>
        <v>0</v>
      </c>
      <c r="P1450" s="14" t="str">
        <f t="shared" si="133"/>
        <v>$0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150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2"/>
        <v>0</v>
      </c>
      <c r="P1451" s="14" t="str">
        <f t="shared" si="133"/>
        <v>$0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135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2"/>
        <v>0</v>
      </c>
      <c r="P1452" s="14" t="str">
        <f t="shared" si="133"/>
        <v>$1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105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2"/>
        <v>0</v>
      </c>
      <c r="P1453" s="14" t="str">
        <f t="shared" si="133"/>
        <v>$1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90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2"/>
        <v>0</v>
      </c>
      <c r="P1454" s="14" t="str">
        <f t="shared" si="133"/>
        <v>$0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135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2"/>
        <v>0</v>
      </c>
      <c r="P1455" s="14" t="str">
        <f t="shared" si="133"/>
        <v>$0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150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2"/>
        <v>1</v>
      </c>
      <c r="P1456" s="14" t="str">
        <f t="shared" si="133"/>
        <v>$15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135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2"/>
        <v>11</v>
      </c>
      <c r="P1457" s="14" t="str">
        <f t="shared" si="133"/>
        <v>$225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45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2"/>
        <v>3</v>
      </c>
      <c r="P1458" s="14" t="str">
        <f t="shared" si="133"/>
        <v>$48.33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75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2"/>
        <v>0</v>
      </c>
      <c r="P1459" s="14" t="str">
        <f t="shared" si="133"/>
        <v>$0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135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2"/>
        <v>0</v>
      </c>
      <c r="P1460" s="14" t="str">
        <f t="shared" si="133"/>
        <v>$0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120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2"/>
        <v>0</v>
      </c>
      <c r="P1461" s="14" t="str">
        <f t="shared" si="133"/>
        <v>$0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120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2"/>
        <v>0</v>
      </c>
      <c r="P1462" s="14" t="str">
        <f t="shared" si="133"/>
        <v>$0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90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2"/>
        <v>101</v>
      </c>
      <c r="P1463" s="14" t="str">
        <f t="shared" si="133"/>
        <v>$44.67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90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2"/>
        <v>109</v>
      </c>
      <c r="P1464" s="14" t="str">
        <f t="shared" si="133"/>
        <v>$28.94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135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2"/>
        <v>148</v>
      </c>
      <c r="P1465" s="14" t="str">
        <f t="shared" si="133"/>
        <v>$35.44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45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2"/>
        <v>163</v>
      </c>
      <c r="P1466" s="14" t="str">
        <f t="shared" si="133"/>
        <v>$34.87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135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2"/>
        <v>456</v>
      </c>
      <c r="P1467" s="14" t="str">
        <f t="shared" si="133"/>
        <v>$52.62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150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2"/>
        <v>108</v>
      </c>
      <c r="P1468" s="14" t="str">
        <f t="shared" si="133"/>
        <v>$69.6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75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2"/>
        <v>115</v>
      </c>
      <c r="P1469" s="14" t="str">
        <f t="shared" si="133"/>
        <v>$76.72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150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2"/>
        <v>102</v>
      </c>
      <c r="P1470" s="14" t="str">
        <f t="shared" si="133"/>
        <v>$33.19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105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2"/>
        <v>108</v>
      </c>
      <c r="P1471" s="14" t="str">
        <f t="shared" si="133"/>
        <v>$149.46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150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2"/>
        <v>125</v>
      </c>
      <c r="P1472" s="14" t="str">
        <f t="shared" si="133"/>
        <v>$23.17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135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2"/>
        <v>104</v>
      </c>
      <c r="P1473" s="14" t="str">
        <f t="shared" si="133"/>
        <v>$96.88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150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ref="O1474:O1537" si="138">ROUND(($E1474/$D1474)*100,0)</f>
        <v>139</v>
      </c>
      <c r="P1474" s="14" t="str">
        <f t="shared" ref="P1474:P1537" si="139">IF($E1474=0,"$0","$"&amp;ROUND(($E1474/$L1474),2))</f>
        <v>$103.2</v>
      </c>
      <c r="Q1474" t="str">
        <f t="shared" ref="Q1474:Q1537" si="140">LEFT($N1474,FIND("/",$N1474)-1)</f>
        <v>publishing</v>
      </c>
      <c r="R1474" t="str">
        <f t="shared" ref="R1474:R1537" si="141">RIGHT($N1474,LEN($N1474)-FIND("/",$N1474))</f>
        <v>radio &amp; podcasts</v>
      </c>
      <c r="S1474" s="8">
        <f t="shared" ref="S1474:S1537" si="142">(((J1474/60)/60)/24)+DATE(1970,1,1)</f>
        <v>41533.542858796296</v>
      </c>
      <c r="T1474" s="8">
        <f t="shared" ref="T1474:T1537" si="143">(((I1474/60)/60)/24)+DATE(1970,1,1)</f>
        <v>41563.542858796296</v>
      </c>
    </row>
    <row r="1475" spans="1:20" ht="30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si="138"/>
        <v>121</v>
      </c>
      <c r="P1475" s="14" t="str">
        <f t="shared" si="139"/>
        <v>$38.46</v>
      </c>
      <c r="Q1475" t="str">
        <f t="shared" si="140"/>
        <v>publishing</v>
      </c>
      <c r="R1475" t="str">
        <f t="shared" si="141"/>
        <v>radio &amp; podcasts</v>
      </c>
      <c r="S1475" s="8">
        <f t="shared" si="142"/>
        <v>40939.979618055557</v>
      </c>
      <c r="T1475" s="8">
        <f t="shared" si="143"/>
        <v>40969.979618055557</v>
      </c>
    </row>
    <row r="1476" spans="1:20" ht="120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8"/>
        <v>112</v>
      </c>
      <c r="P1476" s="14" t="str">
        <f t="shared" si="139"/>
        <v>$44.32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135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8"/>
        <v>189</v>
      </c>
      <c r="P1477" s="14" t="str">
        <f t="shared" si="139"/>
        <v>$64.17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90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8"/>
        <v>662</v>
      </c>
      <c r="P1478" s="14" t="str">
        <f t="shared" si="139"/>
        <v>$43.33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150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8"/>
        <v>111</v>
      </c>
      <c r="P1479" s="14" t="str">
        <f t="shared" si="139"/>
        <v>$90.5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135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8"/>
        <v>1182</v>
      </c>
      <c r="P1480" s="14" t="str">
        <f t="shared" si="139"/>
        <v>$29.19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135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8"/>
        <v>137</v>
      </c>
      <c r="P1481" s="14" t="str">
        <f t="shared" si="139"/>
        <v>$30.96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150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8"/>
        <v>117</v>
      </c>
      <c r="P1482" s="14" t="str">
        <f t="shared" si="139"/>
        <v>$92.16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120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8"/>
        <v>2</v>
      </c>
      <c r="P1483" s="14" t="str">
        <f t="shared" si="139"/>
        <v>$17.5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135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8"/>
        <v>0</v>
      </c>
      <c r="P1484" s="14" t="str">
        <f t="shared" si="139"/>
        <v>$5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150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8"/>
        <v>1</v>
      </c>
      <c r="P1485" s="14" t="str">
        <f t="shared" si="139"/>
        <v>$25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45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8"/>
        <v>0</v>
      </c>
      <c r="P1486" s="14" t="str">
        <f t="shared" si="139"/>
        <v>$0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135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8"/>
        <v>2</v>
      </c>
      <c r="P1487" s="14" t="str">
        <f t="shared" si="139"/>
        <v>$50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165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8"/>
        <v>0</v>
      </c>
      <c r="P1488" s="14" t="str">
        <f t="shared" si="139"/>
        <v>$16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135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8"/>
        <v>0</v>
      </c>
      <c r="P1489" s="14" t="str">
        <f t="shared" si="139"/>
        <v>$0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105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8"/>
        <v>2</v>
      </c>
      <c r="P1490" s="14" t="str">
        <f t="shared" si="139"/>
        <v>$60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120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8"/>
        <v>0</v>
      </c>
      <c r="P1491" s="14" t="str">
        <f t="shared" si="139"/>
        <v>$0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135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8"/>
        <v>31</v>
      </c>
      <c r="P1492" s="14" t="str">
        <f t="shared" si="139"/>
        <v>$47.11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105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8"/>
        <v>8</v>
      </c>
      <c r="P1493" s="14" t="str">
        <f t="shared" si="139"/>
        <v>$100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150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8"/>
        <v>1</v>
      </c>
      <c r="P1494" s="14" t="str">
        <f t="shared" si="139"/>
        <v>$15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90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8"/>
        <v>0</v>
      </c>
      <c r="P1495" s="14" t="str">
        <f t="shared" si="139"/>
        <v>$0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135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8"/>
        <v>9</v>
      </c>
      <c r="P1496" s="14" t="str">
        <f t="shared" si="139"/>
        <v>$40.45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90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8"/>
        <v>0</v>
      </c>
      <c r="P1497" s="14" t="str">
        <f t="shared" si="139"/>
        <v>$0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120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8"/>
        <v>0</v>
      </c>
      <c r="P1498" s="14" t="str">
        <f t="shared" si="139"/>
        <v>$0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135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8"/>
        <v>0</v>
      </c>
      <c r="P1499" s="14" t="str">
        <f t="shared" si="139"/>
        <v>$1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135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8"/>
        <v>2</v>
      </c>
      <c r="P1500" s="14" t="str">
        <f t="shared" si="139"/>
        <v>$19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135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8"/>
        <v>0</v>
      </c>
      <c r="P1501" s="14" t="str">
        <f t="shared" si="139"/>
        <v>$5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135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8"/>
        <v>25</v>
      </c>
      <c r="P1502" s="14" t="str">
        <f t="shared" si="139"/>
        <v>$46.73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90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8"/>
        <v>166</v>
      </c>
      <c r="P1503" s="14" t="str">
        <f t="shared" si="139"/>
        <v>$97.73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135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8"/>
        <v>101</v>
      </c>
      <c r="P1504" s="14" t="str">
        <f t="shared" si="139"/>
        <v>$67.84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135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8"/>
        <v>108</v>
      </c>
      <c r="P1505" s="14" t="str">
        <f t="shared" si="139"/>
        <v>$56.98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105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8"/>
        <v>278</v>
      </c>
      <c r="P1506" s="14" t="str">
        <f t="shared" si="139"/>
        <v>$67.16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165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8"/>
        <v>104</v>
      </c>
      <c r="P1507" s="14" t="str">
        <f t="shared" si="139"/>
        <v>$48.04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105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8"/>
        <v>111</v>
      </c>
      <c r="P1508" s="14" t="str">
        <f t="shared" si="139"/>
        <v>$38.86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135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8"/>
        <v>215</v>
      </c>
      <c r="P1509" s="14" t="str">
        <f t="shared" si="139"/>
        <v>$78.18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120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8"/>
        <v>111</v>
      </c>
      <c r="P1510" s="14" t="str">
        <f t="shared" si="139"/>
        <v>$97.11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135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8"/>
        <v>124</v>
      </c>
      <c r="P1511" s="14" t="str">
        <f t="shared" si="139"/>
        <v>$110.39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135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8"/>
        <v>101</v>
      </c>
      <c r="P1512" s="14" t="str">
        <f t="shared" si="139"/>
        <v>$39.92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135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8"/>
        <v>112</v>
      </c>
      <c r="P1513" s="14" t="str">
        <f t="shared" si="139"/>
        <v>$75.98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135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8"/>
        <v>559</v>
      </c>
      <c r="P1514" s="14" t="str">
        <f t="shared" si="139"/>
        <v>$58.38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135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8"/>
        <v>150</v>
      </c>
      <c r="P1515" s="14" t="str">
        <f t="shared" si="139"/>
        <v>$55.82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120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8"/>
        <v>106</v>
      </c>
      <c r="P1516" s="14" t="str">
        <f t="shared" si="139"/>
        <v>$151.24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150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8"/>
        <v>157</v>
      </c>
      <c r="P1517" s="14" t="str">
        <f t="shared" si="139"/>
        <v>$849.67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135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8"/>
        <v>109</v>
      </c>
      <c r="P1518" s="14" t="str">
        <f t="shared" si="139"/>
        <v>$159.24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120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8"/>
        <v>162</v>
      </c>
      <c r="P1519" s="14" t="str">
        <f t="shared" si="139"/>
        <v>$39.51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75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8"/>
        <v>205</v>
      </c>
      <c r="P1520" s="14" t="str">
        <f t="shared" si="139"/>
        <v>$130.53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135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8"/>
        <v>103</v>
      </c>
      <c r="P1521" s="14" t="str">
        <f t="shared" si="139"/>
        <v>$64.16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90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8"/>
        <v>103</v>
      </c>
      <c r="P1522" s="14" t="str">
        <f t="shared" si="139"/>
        <v>$111.53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120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8"/>
        <v>107</v>
      </c>
      <c r="P1523" s="14" t="str">
        <f t="shared" si="139"/>
        <v>$170.45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165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8"/>
        <v>139</v>
      </c>
      <c r="P1524" s="14" t="str">
        <f t="shared" si="139"/>
        <v>$133.74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150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8"/>
        <v>125</v>
      </c>
      <c r="P1525" s="14" t="str">
        <f t="shared" si="139"/>
        <v>$95.83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105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8"/>
        <v>207</v>
      </c>
      <c r="P1526" s="14" t="str">
        <f t="shared" si="139"/>
        <v>$221.79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135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8"/>
        <v>174</v>
      </c>
      <c r="P1527" s="14" t="str">
        <f t="shared" si="139"/>
        <v>$32.32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150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8"/>
        <v>120</v>
      </c>
      <c r="P1528" s="14" t="str">
        <f t="shared" si="139"/>
        <v>$98.84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105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8"/>
        <v>110</v>
      </c>
      <c r="P1529" s="14" t="str">
        <f t="shared" si="139"/>
        <v>$55.22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90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8"/>
        <v>282</v>
      </c>
      <c r="P1530" s="14" t="str">
        <f t="shared" si="139"/>
        <v>$52.79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105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8"/>
        <v>101</v>
      </c>
      <c r="P1531" s="14" t="str">
        <f t="shared" si="139"/>
        <v>$135.67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150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8"/>
        <v>135</v>
      </c>
      <c r="P1532" s="14" t="str">
        <f t="shared" si="139"/>
        <v>$53.99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150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8"/>
        <v>176</v>
      </c>
      <c r="P1533" s="14" t="str">
        <f t="shared" si="139"/>
        <v>$56.64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135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8"/>
        <v>484</v>
      </c>
      <c r="P1534" s="14" t="str">
        <f t="shared" si="139"/>
        <v>$82.32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105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8"/>
        <v>145</v>
      </c>
      <c r="P1535" s="14" t="str">
        <f t="shared" si="139"/>
        <v>$88.26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135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8"/>
        <v>418</v>
      </c>
      <c r="P1536" s="14" t="str">
        <f t="shared" si="139"/>
        <v>$84.91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135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8"/>
        <v>132</v>
      </c>
      <c r="P1537" s="14" t="str">
        <f t="shared" si="139"/>
        <v>$48.15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135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ref="O1538:O1601" si="144">ROUND(($E1538/$D1538)*100,0)</f>
        <v>250</v>
      </c>
      <c r="P1538" s="14" t="str">
        <f t="shared" ref="P1538:P1601" si="145">IF($E1538=0,"$0","$"&amp;ROUND(($E1538/$L1538),2))</f>
        <v>$66.02</v>
      </c>
      <c r="Q1538" t="str">
        <f t="shared" ref="Q1538:Q1601" si="146">LEFT($N1538,FIND("/",$N1538)-1)</f>
        <v>photography</v>
      </c>
      <c r="R1538" t="str">
        <f t="shared" ref="R1538:R1601" si="147">RIGHT($N1538,LEN($N1538)-FIND("/",$N1538))</f>
        <v>photobooks</v>
      </c>
      <c r="S1538" s="8">
        <f t="shared" ref="S1538:S1601" si="148">(((J1538/60)/60)/24)+DATE(1970,1,1)</f>
        <v>42213.802199074074</v>
      </c>
      <c r="T1538" s="8">
        <f t="shared" ref="T1538:T1601" si="149">(((I1538/60)/60)/24)+DATE(1970,1,1)</f>
        <v>42243.802199074074</v>
      </c>
    </row>
    <row r="1539" spans="1:20" ht="90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si="144"/>
        <v>180</v>
      </c>
      <c r="P1539" s="14" t="str">
        <f t="shared" si="145"/>
        <v>$96.38</v>
      </c>
      <c r="Q1539" t="str">
        <f t="shared" si="146"/>
        <v>photography</v>
      </c>
      <c r="R1539" t="str">
        <f t="shared" si="147"/>
        <v>photobooks</v>
      </c>
      <c r="S1539" s="8">
        <f t="shared" si="148"/>
        <v>42552.315127314811</v>
      </c>
      <c r="T1539" s="8">
        <f t="shared" si="149"/>
        <v>42588.75</v>
      </c>
    </row>
    <row r="1540" spans="1:20" ht="120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4"/>
        <v>103</v>
      </c>
      <c r="P1540" s="14" t="str">
        <f t="shared" si="145"/>
        <v>$156.17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135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4"/>
        <v>136</v>
      </c>
      <c r="P1541" s="14" t="str">
        <f t="shared" si="145"/>
        <v>$95.76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150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4"/>
        <v>118</v>
      </c>
      <c r="P1542" s="14" t="str">
        <f t="shared" si="145"/>
        <v>$180.41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120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4"/>
        <v>0</v>
      </c>
      <c r="P1543" s="14" t="str">
        <f t="shared" si="145"/>
        <v>$3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150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4"/>
        <v>4</v>
      </c>
      <c r="P1544" s="14" t="str">
        <f t="shared" si="145"/>
        <v>$20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120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4"/>
        <v>0</v>
      </c>
      <c r="P1545" s="14" t="str">
        <f t="shared" si="145"/>
        <v>$10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120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4"/>
        <v>0</v>
      </c>
      <c r="P1546" s="14" t="str">
        <f t="shared" si="145"/>
        <v>$0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90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4"/>
        <v>0</v>
      </c>
      <c r="P1547" s="14" t="str">
        <f t="shared" si="145"/>
        <v>$1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135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4"/>
        <v>29</v>
      </c>
      <c r="P1548" s="14" t="str">
        <f t="shared" si="145"/>
        <v>$26.27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105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4"/>
        <v>0</v>
      </c>
      <c r="P1549" s="14" t="str">
        <f t="shared" si="145"/>
        <v>$0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90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4"/>
        <v>9</v>
      </c>
      <c r="P1550" s="14" t="str">
        <f t="shared" si="145"/>
        <v>$60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135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4"/>
        <v>34</v>
      </c>
      <c r="P1551" s="14" t="str">
        <f t="shared" si="145"/>
        <v>$28.33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120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4"/>
        <v>13</v>
      </c>
      <c r="P1552" s="14" t="str">
        <f t="shared" si="145"/>
        <v>$14.43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135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4"/>
        <v>0</v>
      </c>
      <c r="P1553" s="14" t="str">
        <f t="shared" si="145"/>
        <v>$0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135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4"/>
        <v>49</v>
      </c>
      <c r="P1554" s="14" t="str">
        <f t="shared" si="145"/>
        <v>$132.19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135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4"/>
        <v>0</v>
      </c>
      <c r="P1555" s="14" t="str">
        <f t="shared" si="145"/>
        <v>$0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150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4"/>
        <v>0</v>
      </c>
      <c r="P1556" s="14" t="str">
        <f t="shared" si="145"/>
        <v>$0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120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4"/>
        <v>0</v>
      </c>
      <c r="P1557" s="14" t="str">
        <f t="shared" si="145"/>
        <v>$0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105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4"/>
        <v>45</v>
      </c>
      <c r="P1558" s="14" t="str">
        <f t="shared" si="145"/>
        <v>$56.42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120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4</v>
      </c>
      <c r="P1559" s="14" t="str">
        <f t="shared" si="145"/>
        <v>$100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105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4"/>
        <v>5</v>
      </c>
      <c r="P1560" s="14" t="str">
        <f t="shared" si="145"/>
        <v>$11.67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90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4"/>
        <v>0</v>
      </c>
      <c r="P1561" s="14" t="str">
        <f t="shared" si="145"/>
        <v>$50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150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4"/>
        <v>4</v>
      </c>
      <c r="P1562" s="14" t="str">
        <f t="shared" si="145"/>
        <v>$23.5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120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4"/>
        <v>1</v>
      </c>
      <c r="P1563" s="14" t="str">
        <f t="shared" si="145"/>
        <v>$67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165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4"/>
        <v>0</v>
      </c>
      <c r="P1564" s="14" t="str">
        <f t="shared" si="145"/>
        <v>$0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120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4"/>
        <v>1</v>
      </c>
      <c r="P1565" s="14" t="str">
        <f t="shared" si="145"/>
        <v>$42.5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120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4"/>
        <v>0</v>
      </c>
      <c r="P1566" s="14" t="str">
        <f t="shared" si="145"/>
        <v>$10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135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4"/>
        <v>3</v>
      </c>
      <c r="P1567" s="14" t="str">
        <f t="shared" si="145"/>
        <v>$100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105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4"/>
        <v>21</v>
      </c>
      <c r="P1568" s="14" t="str">
        <f t="shared" si="145"/>
        <v>$108.05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135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4"/>
        <v>4</v>
      </c>
      <c r="P1569" s="14" t="str">
        <f t="shared" si="145"/>
        <v>$26.92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135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4"/>
        <v>14</v>
      </c>
      <c r="P1570" s="14" t="str">
        <f t="shared" si="145"/>
        <v>$155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30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4"/>
        <v>0</v>
      </c>
      <c r="P1571" s="14" t="str">
        <f t="shared" si="145"/>
        <v>$0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75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4"/>
        <v>41</v>
      </c>
      <c r="P1572" s="14" t="str">
        <f t="shared" si="145"/>
        <v>$47.77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150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4"/>
        <v>1</v>
      </c>
      <c r="P1573" s="14" t="str">
        <f t="shared" si="145"/>
        <v>$20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135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4"/>
        <v>5</v>
      </c>
      <c r="P1574" s="14" t="str">
        <f t="shared" si="145"/>
        <v>$41.67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135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4"/>
        <v>2</v>
      </c>
      <c r="P1575" s="14" t="str">
        <f t="shared" si="145"/>
        <v>$74.33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135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4"/>
        <v>5</v>
      </c>
      <c r="P1576" s="14" t="str">
        <f t="shared" si="145"/>
        <v>$84.33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135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4"/>
        <v>23</v>
      </c>
      <c r="P1577" s="14" t="str">
        <f t="shared" si="145"/>
        <v>$65.46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105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4"/>
        <v>13</v>
      </c>
      <c r="P1578" s="14" t="str">
        <f t="shared" si="145"/>
        <v>$65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135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4"/>
        <v>1</v>
      </c>
      <c r="P1579" s="14" t="str">
        <f t="shared" si="145"/>
        <v>$27.5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150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4"/>
        <v>11</v>
      </c>
      <c r="P1580" s="14" t="str">
        <f t="shared" si="145"/>
        <v>$51.25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105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4"/>
        <v>1</v>
      </c>
      <c r="P1581" s="14" t="str">
        <f t="shared" si="145"/>
        <v>$14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120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4"/>
        <v>0</v>
      </c>
      <c r="P1582" s="14" t="str">
        <f t="shared" si="145"/>
        <v>$0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135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4"/>
        <v>1</v>
      </c>
      <c r="P1583" s="14" t="str">
        <f t="shared" si="145"/>
        <v>$5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75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4"/>
        <v>9</v>
      </c>
      <c r="P1584" s="14" t="str">
        <f t="shared" si="145"/>
        <v>$31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135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4"/>
        <v>0</v>
      </c>
      <c r="P1585" s="14" t="str">
        <f t="shared" si="145"/>
        <v>$15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135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4"/>
        <v>0</v>
      </c>
      <c r="P1586" s="14" t="str">
        <f t="shared" si="145"/>
        <v>$0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135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4"/>
        <v>79</v>
      </c>
      <c r="P1587" s="14" t="str">
        <f t="shared" si="145"/>
        <v>$131.67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60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4"/>
        <v>0</v>
      </c>
      <c r="P1588" s="14" t="str">
        <f t="shared" si="145"/>
        <v>$0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165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4"/>
        <v>0</v>
      </c>
      <c r="P1589" s="14" t="str">
        <f t="shared" si="145"/>
        <v>$1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60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4"/>
        <v>0</v>
      </c>
      <c r="P1590" s="14" t="str">
        <f t="shared" si="145"/>
        <v>$0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105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4"/>
        <v>0</v>
      </c>
      <c r="P1591" s="14" t="str">
        <f t="shared" si="145"/>
        <v>$0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45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4"/>
        <v>2</v>
      </c>
      <c r="P1592" s="14" t="str">
        <f t="shared" si="145"/>
        <v>$510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165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4"/>
        <v>29</v>
      </c>
      <c r="P1593" s="14" t="str">
        <f t="shared" si="145"/>
        <v>$44.48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120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4"/>
        <v>0</v>
      </c>
      <c r="P1594" s="14" t="str">
        <f t="shared" si="145"/>
        <v>$0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90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4"/>
        <v>0</v>
      </c>
      <c r="P1595" s="14" t="str">
        <f t="shared" si="145"/>
        <v>$1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105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4"/>
        <v>21</v>
      </c>
      <c r="P1596" s="14" t="str">
        <f t="shared" si="145"/>
        <v>$20.5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135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4"/>
        <v>0</v>
      </c>
      <c r="P1597" s="14" t="str">
        <f t="shared" si="145"/>
        <v>$40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105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4"/>
        <v>2</v>
      </c>
      <c r="P1598" s="14" t="str">
        <f t="shared" si="145"/>
        <v>$25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135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4"/>
        <v>0</v>
      </c>
      <c r="P1599" s="14" t="str">
        <f t="shared" si="145"/>
        <v>$0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120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4"/>
        <v>0</v>
      </c>
      <c r="P1600" s="14" t="str">
        <f t="shared" si="145"/>
        <v>$1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105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4"/>
        <v>0</v>
      </c>
      <c r="P1601" s="14" t="str">
        <f t="shared" si="145"/>
        <v>$0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165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ref="O1602:O1665" si="150">ROUND(($E1602/$D1602)*100,0)</f>
        <v>7</v>
      </c>
      <c r="P1602" s="14" t="str">
        <f t="shared" ref="P1602:P1665" si="151">IF($E1602=0,"$0","$"&amp;ROUND(($E1602/$L1602),2))</f>
        <v>$40.78</v>
      </c>
      <c r="Q1602" t="str">
        <f t="shared" ref="Q1602:Q1665" si="152">LEFT($N1602,FIND("/",$N1602)-1)</f>
        <v>photography</v>
      </c>
      <c r="R1602" t="str">
        <f t="shared" ref="R1602:R1665" si="153">RIGHT($N1602,LEN($N1602)-FIND("/",$N1602))</f>
        <v>places</v>
      </c>
      <c r="S1602" s="8">
        <f t="shared" ref="S1602:S1665" si="154">(((J1602/60)/60)/24)+DATE(1970,1,1)</f>
        <v>41791.057314814818</v>
      </c>
      <c r="T1602" s="8">
        <f t="shared" ref="T1602:T1665" si="155">(((I1602/60)/60)/24)+DATE(1970,1,1)</f>
        <v>41835.21597222222</v>
      </c>
    </row>
    <row r="1603" spans="1:20" ht="105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si="150"/>
        <v>108</v>
      </c>
      <c r="P1603" s="14" t="str">
        <f t="shared" si="151"/>
        <v>$48.33</v>
      </c>
      <c r="Q1603" t="str">
        <f t="shared" si="152"/>
        <v>music</v>
      </c>
      <c r="R1603" t="str">
        <f t="shared" si="153"/>
        <v>rock</v>
      </c>
      <c r="S1603" s="8">
        <f t="shared" si="154"/>
        <v>40638.092974537038</v>
      </c>
      <c r="T1603" s="8">
        <f t="shared" si="155"/>
        <v>40668.092974537038</v>
      </c>
    </row>
    <row r="1604" spans="1:20" ht="105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50"/>
        <v>100</v>
      </c>
      <c r="P1604" s="14" t="str">
        <f t="shared" si="151"/>
        <v>$46.95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105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50"/>
        <v>100</v>
      </c>
      <c r="P1605" s="14" t="str">
        <f t="shared" si="151"/>
        <v>$66.69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135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50"/>
        <v>122</v>
      </c>
      <c r="P1606" s="14" t="str">
        <f t="shared" si="151"/>
        <v>$48.84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150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50"/>
        <v>101</v>
      </c>
      <c r="P1607" s="14" t="str">
        <f t="shared" si="151"/>
        <v>$137.31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135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50"/>
        <v>101</v>
      </c>
      <c r="P1608" s="14" t="str">
        <f t="shared" si="151"/>
        <v>$87.83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120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50"/>
        <v>145</v>
      </c>
      <c r="P1609" s="14" t="str">
        <f t="shared" si="151"/>
        <v>$70.79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105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50"/>
        <v>101</v>
      </c>
      <c r="P1610" s="14" t="str">
        <f t="shared" si="151"/>
        <v>$52.83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105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50"/>
        <v>118</v>
      </c>
      <c r="P1611" s="14" t="str">
        <f t="shared" si="151"/>
        <v>$443.75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75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50"/>
        <v>272</v>
      </c>
      <c r="P1612" s="14" t="str">
        <f t="shared" si="151"/>
        <v>$48.54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45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50"/>
        <v>125</v>
      </c>
      <c r="P1613" s="14" t="str">
        <f t="shared" si="151"/>
        <v>$37.07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90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50"/>
        <v>110</v>
      </c>
      <c r="P1614" s="14" t="str">
        <f t="shared" si="151"/>
        <v>$50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135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50"/>
        <v>102</v>
      </c>
      <c r="P1615" s="14" t="str">
        <f t="shared" si="151"/>
        <v>$39.04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135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50"/>
        <v>103</v>
      </c>
      <c r="P1616" s="14" t="str">
        <f t="shared" si="151"/>
        <v>$66.69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105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50"/>
        <v>114</v>
      </c>
      <c r="P1617" s="14" t="str">
        <f t="shared" si="151"/>
        <v>$67.13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105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50"/>
        <v>104</v>
      </c>
      <c r="P1618" s="14" t="str">
        <f t="shared" si="151"/>
        <v>$66.37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90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50"/>
        <v>146</v>
      </c>
      <c r="P1619" s="14" t="str">
        <f t="shared" si="151"/>
        <v>$64.62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105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50"/>
        <v>105</v>
      </c>
      <c r="P1620" s="14" t="str">
        <f t="shared" si="151"/>
        <v>$58.37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135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50"/>
        <v>133</v>
      </c>
      <c r="P1621" s="14" t="str">
        <f t="shared" si="151"/>
        <v>$86.96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75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50"/>
        <v>113</v>
      </c>
      <c r="P1622" s="14" t="str">
        <f t="shared" si="151"/>
        <v>$66.47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120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50"/>
        <v>121</v>
      </c>
      <c r="P1623" s="14" t="str">
        <f t="shared" si="151"/>
        <v>$163.78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135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50"/>
        <v>102</v>
      </c>
      <c r="P1624" s="14" t="str">
        <f t="shared" si="151"/>
        <v>$107.98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135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50"/>
        <v>101</v>
      </c>
      <c r="P1625" s="14" t="str">
        <f t="shared" si="151"/>
        <v>$42.11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90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50"/>
        <v>118</v>
      </c>
      <c r="P1626" s="14" t="str">
        <f t="shared" si="151"/>
        <v>$47.2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150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50"/>
        <v>155</v>
      </c>
      <c r="P1627" s="14" t="str">
        <f t="shared" si="151"/>
        <v>$112.02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120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50"/>
        <v>101</v>
      </c>
      <c r="P1628" s="14" t="str">
        <f t="shared" si="151"/>
        <v>$74.95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135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50"/>
        <v>117</v>
      </c>
      <c r="P1629" s="14" t="str">
        <f t="shared" si="151"/>
        <v>$61.58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75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50"/>
        <v>101</v>
      </c>
      <c r="P1630" s="14" t="str">
        <f t="shared" si="151"/>
        <v>$45.88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75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50"/>
        <v>104</v>
      </c>
      <c r="P1631" s="14" t="str">
        <f t="shared" si="151"/>
        <v>$75.85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135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50"/>
        <v>265</v>
      </c>
      <c r="P1632" s="14" t="str">
        <f t="shared" si="151"/>
        <v>$84.21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135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50"/>
        <v>156</v>
      </c>
      <c r="P1633" s="14" t="str">
        <f t="shared" si="151"/>
        <v>$117.23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135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50"/>
        <v>102</v>
      </c>
      <c r="P1634" s="14" t="str">
        <f t="shared" si="151"/>
        <v>$86.49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150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50"/>
        <v>100</v>
      </c>
      <c r="P1635" s="14" t="str">
        <f t="shared" si="151"/>
        <v>$172.41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90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50"/>
        <v>101</v>
      </c>
      <c r="P1636" s="14" t="str">
        <f t="shared" si="151"/>
        <v>$62.81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150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50"/>
        <v>125</v>
      </c>
      <c r="P1637" s="14" t="str">
        <f t="shared" si="151"/>
        <v>$67.73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135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50"/>
        <v>104</v>
      </c>
      <c r="P1638" s="14" t="str">
        <f t="shared" si="151"/>
        <v>$53.56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120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50"/>
        <v>104</v>
      </c>
      <c r="P1639" s="14" t="str">
        <f t="shared" si="151"/>
        <v>$34.6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75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50"/>
        <v>105</v>
      </c>
      <c r="P1640" s="14" t="str">
        <f t="shared" si="151"/>
        <v>$38.89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135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50"/>
        <v>100</v>
      </c>
      <c r="P1641" s="14" t="str">
        <f t="shared" si="151"/>
        <v>$94.74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135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50"/>
        <v>170</v>
      </c>
      <c r="P1642" s="14" t="str">
        <f t="shared" si="151"/>
        <v>$39.97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60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50"/>
        <v>101</v>
      </c>
      <c r="P1643" s="14" t="str">
        <f t="shared" si="151"/>
        <v>$97.5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120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50"/>
        <v>100</v>
      </c>
      <c r="P1644" s="14" t="str">
        <f t="shared" si="151"/>
        <v>$42.86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90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50"/>
        <v>125</v>
      </c>
      <c r="P1645" s="14" t="str">
        <f t="shared" si="151"/>
        <v>$168.51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135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50"/>
        <v>110</v>
      </c>
      <c r="P1646" s="14" t="str">
        <f t="shared" si="151"/>
        <v>$85.55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135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50"/>
        <v>111</v>
      </c>
      <c r="P1647" s="14" t="str">
        <f t="shared" si="151"/>
        <v>$554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150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50"/>
        <v>110</v>
      </c>
      <c r="P1648" s="14" t="str">
        <f t="shared" si="151"/>
        <v>$26.55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120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50"/>
        <v>105</v>
      </c>
      <c r="P1649" s="14" t="str">
        <f t="shared" si="151"/>
        <v>$113.83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120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50"/>
        <v>125</v>
      </c>
      <c r="P1650" s="14" t="str">
        <f t="shared" si="151"/>
        <v>$32.01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135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50"/>
        <v>101</v>
      </c>
      <c r="P1651" s="14" t="str">
        <f t="shared" si="151"/>
        <v>$47.19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90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50"/>
        <v>142</v>
      </c>
      <c r="P1652" s="14" t="str">
        <f t="shared" si="151"/>
        <v>$88.47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120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50"/>
        <v>101</v>
      </c>
      <c r="P1653" s="14" t="str">
        <f t="shared" si="151"/>
        <v>$100.75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150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50"/>
        <v>101</v>
      </c>
      <c r="P1654" s="14" t="str">
        <f t="shared" si="151"/>
        <v>$64.71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120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50"/>
        <v>174</v>
      </c>
      <c r="P1655" s="14" t="str">
        <f t="shared" si="151"/>
        <v>$51.85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135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50"/>
        <v>120</v>
      </c>
      <c r="P1656" s="14" t="str">
        <f t="shared" si="151"/>
        <v>$38.79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90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50"/>
        <v>143</v>
      </c>
      <c r="P1657" s="14" t="str">
        <f t="shared" si="151"/>
        <v>$44.65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150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50"/>
        <v>100</v>
      </c>
      <c r="P1658" s="14" t="str">
        <f t="shared" si="151"/>
        <v>$156.77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165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50"/>
        <v>105</v>
      </c>
      <c r="P1659" s="14" t="str">
        <f t="shared" si="151"/>
        <v>$118.7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135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50"/>
        <v>132</v>
      </c>
      <c r="P1660" s="14" t="str">
        <f t="shared" si="151"/>
        <v>$74.15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135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50"/>
        <v>113</v>
      </c>
      <c r="P1661" s="14" t="str">
        <f t="shared" si="151"/>
        <v>$12.53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150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50"/>
        <v>1254</v>
      </c>
      <c r="P1662" s="14" t="str">
        <f t="shared" si="151"/>
        <v>$27.86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165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50"/>
        <v>103</v>
      </c>
      <c r="P1663" s="14" t="str">
        <f t="shared" si="151"/>
        <v>$80.18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165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50"/>
        <v>103</v>
      </c>
      <c r="P1664" s="14" t="str">
        <f t="shared" si="151"/>
        <v>$132.44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105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50"/>
        <v>108</v>
      </c>
      <c r="P1665" s="14" t="str">
        <f t="shared" si="151"/>
        <v>$33.75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120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ref="O1666:O1729" si="156">ROUND(($E1666/$D1666)*100,0)</f>
        <v>122</v>
      </c>
      <c r="P1666" s="14" t="str">
        <f t="shared" ref="P1666:P1729" si="157">IF($E1666=0,"$0","$"&amp;ROUND(($E1666/$L1666),2))</f>
        <v>$34.38</v>
      </c>
      <c r="Q1666" t="str">
        <f t="shared" ref="Q1666:Q1729" si="158">LEFT($N1666,FIND("/",$N1666)-1)</f>
        <v>music</v>
      </c>
      <c r="R1666" t="str">
        <f t="shared" ref="R1666:R1729" si="159">RIGHT($N1666,LEN($N1666)-FIND("/",$N1666))</f>
        <v>pop</v>
      </c>
      <c r="S1666" s="8">
        <f t="shared" ref="S1666:S1729" si="160">(((J1666/60)/60)/24)+DATE(1970,1,1)</f>
        <v>40939.761782407404</v>
      </c>
      <c r="T1666" s="8">
        <f t="shared" ref="T1666:T1729" si="161">(((I1666/60)/60)/24)+DATE(1970,1,1)</f>
        <v>40984.165972222225</v>
      </c>
    </row>
    <row r="1667" spans="1:20" ht="135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si="156"/>
        <v>119</v>
      </c>
      <c r="P1667" s="14" t="str">
        <f t="shared" si="157"/>
        <v>$44.96</v>
      </c>
      <c r="Q1667" t="str">
        <f t="shared" si="158"/>
        <v>music</v>
      </c>
      <c r="R1667" t="str">
        <f t="shared" si="159"/>
        <v>pop</v>
      </c>
      <c r="S1667" s="8">
        <f t="shared" si="160"/>
        <v>40564.649456018517</v>
      </c>
      <c r="T1667" s="8">
        <f t="shared" si="161"/>
        <v>40596.125</v>
      </c>
    </row>
    <row r="1668" spans="1:20" ht="105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6"/>
        <v>161</v>
      </c>
      <c r="P1668" s="14" t="str">
        <f t="shared" si="157"/>
        <v>$41.04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120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6"/>
        <v>127</v>
      </c>
      <c r="P1669" s="14" t="str">
        <f t="shared" si="157"/>
        <v>$52.6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120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6"/>
        <v>103</v>
      </c>
      <c r="P1670" s="14" t="str">
        <f t="shared" si="157"/>
        <v>$70.78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135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6"/>
        <v>140</v>
      </c>
      <c r="P1671" s="14" t="str">
        <f t="shared" si="157"/>
        <v>$53.75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150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6"/>
        <v>103</v>
      </c>
      <c r="P1672" s="14" t="str">
        <f t="shared" si="157"/>
        <v>$44.61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90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6"/>
        <v>101</v>
      </c>
      <c r="P1673" s="14" t="str">
        <f t="shared" si="157"/>
        <v>$26.15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105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6"/>
        <v>113</v>
      </c>
      <c r="P1674" s="14" t="str">
        <f t="shared" si="157"/>
        <v>$39.18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120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6"/>
        <v>128</v>
      </c>
      <c r="P1675" s="14" t="str">
        <f t="shared" si="157"/>
        <v>$45.59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135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6"/>
        <v>202</v>
      </c>
      <c r="P1676" s="14" t="str">
        <f t="shared" si="157"/>
        <v>$89.25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90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6"/>
        <v>137</v>
      </c>
      <c r="P1677" s="14" t="str">
        <f t="shared" si="157"/>
        <v>$40.42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90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6"/>
        <v>115</v>
      </c>
      <c r="P1678" s="14" t="str">
        <f t="shared" si="157"/>
        <v>$82.38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105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6"/>
        <v>112</v>
      </c>
      <c r="P1679" s="14" t="str">
        <f t="shared" si="157"/>
        <v>$159.52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105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6"/>
        <v>118</v>
      </c>
      <c r="P1680" s="14" t="str">
        <f t="shared" si="157"/>
        <v>$36.24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135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6"/>
        <v>175</v>
      </c>
      <c r="P1681" s="14" t="str">
        <f t="shared" si="157"/>
        <v>$62.5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105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6"/>
        <v>118</v>
      </c>
      <c r="P1682" s="14" t="str">
        <f t="shared" si="157"/>
        <v>$47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135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6"/>
        <v>101</v>
      </c>
      <c r="P1683" s="14" t="str">
        <f t="shared" si="157"/>
        <v>$74.58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90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6"/>
        <v>0</v>
      </c>
      <c r="P1684" s="14" t="str">
        <f t="shared" si="157"/>
        <v>$0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105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6"/>
        <v>22</v>
      </c>
      <c r="P1685" s="14" t="str">
        <f t="shared" si="157"/>
        <v>$76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75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6"/>
        <v>109</v>
      </c>
      <c r="P1686" s="14" t="str">
        <f t="shared" si="157"/>
        <v>$86.44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135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6"/>
        <v>103</v>
      </c>
      <c r="P1687" s="14" t="str">
        <f t="shared" si="157"/>
        <v>$24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135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6"/>
        <v>0</v>
      </c>
      <c r="P1688" s="14" t="str">
        <f t="shared" si="157"/>
        <v>$18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135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6"/>
        <v>31</v>
      </c>
      <c r="P1689" s="14" t="str">
        <f t="shared" si="157"/>
        <v>$80.13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150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6"/>
        <v>44</v>
      </c>
      <c r="P1690" s="14" t="str">
        <f t="shared" si="157"/>
        <v>$253.14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60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6"/>
        <v>100</v>
      </c>
      <c r="P1691" s="14" t="str">
        <f t="shared" si="157"/>
        <v>$171.43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120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6"/>
        <v>25</v>
      </c>
      <c r="P1692" s="14" t="str">
        <f t="shared" si="157"/>
        <v>$57.73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150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6"/>
        <v>33</v>
      </c>
      <c r="P1693" s="14" t="str">
        <f t="shared" si="157"/>
        <v>$264.26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120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6"/>
        <v>48</v>
      </c>
      <c r="P1694" s="14" t="str">
        <f t="shared" si="157"/>
        <v>$159.33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135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6"/>
        <v>9</v>
      </c>
      <c r="P1695" s="14" t="str">
        <f t="shared" si="157"/>
        <v>$35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135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6"/>
        <v>0</v>
      </c>
      <c r="P1696" s="14" t="str">
        <f t="shared" si="157"/>
        <v>$5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165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6"/>
        <v>12</v>
      </c>
      <c r="P1697" s="14" t="str">
        <f t="shared" si="157"/>
        <v>$61.09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135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6"/>
        <v>0</v>
      </c>
      <c r="P1698" s="14" t="str">
        <f t="shared" si="157"/>
        <v>$0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135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6"/>
        <v>20</v>
      </c>
      <c r="P1699" s="14" t="str">
        <f t="shared" si="157"/>
        <v>$114.82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165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6"/>
        <v>0</v>
      </c>
      <c r="P1700" s="14" t="str">
        <f t="shared" si="157"/>
        <v>$0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150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6"/>
        <v>4</v>
      </c>
      <c r="P1701" s="14" t="str">
        <f t="shared" si="157"/>
        <v>$54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135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6"/>
        <v>26</v>
      </c>
      <c r="P1702" s="14" t="str">
        <f t="shared" si="157"/>
        <v>$65.97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150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6"/>
        <v>0</v>
      </c>
      <c r="P1703" s="14" t="str">
        <f t="shared" si="157"/>
        <v>$5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60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6"/>
        <v>0</v>
      </c>
      <c r="P1704" s="14" t="str">
        <f t="shared" si="157"/>
        <v>$1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120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6"/>
        <v>1</v>
      </c>
      <c r="P1705" s="14" t="str">
        <f t="shared" si="157"/>
        <v>$25.5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105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6"/>
        <v>65</v>
      </c>
      <c r="P1706" s="14" t="str">
        <f t="shared" si="157"/>
        <v>$118.36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120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6"/>
        <v>0</v>
      </c>
      <c r="P1707" s="14" t="str">
        <f t="shared" si="157"/>
        <v>$0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135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6"/>
        <v>0</v>
      </c>
      <c r="P1708" s="14" t="str">
        <f t="shared" si="157"/>
        <v>$0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135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6"/>
        <v>10</v>
      </c>
      <c r="P1709" s="14" t="str">
        <f t="shared" si="157"/>
        <v>$54.11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135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6"/>
        <v>0</v>
      </c>
      <c r="P1710" s="14" t="str">
        <f t="shared" si="157"/>
        <v>$0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105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6"/>
        <v>5</v>
      </c>
      <c r="P1711" s="14" t="str">
        <f t="shared" si="157"/>
        <v>$21.25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75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6"/>
        <v>1</v>
      </c>
      <c r="P1712" s="14" t="str">
        <f t="shared" si="157"/>
        <v>$34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135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6"/>
        <v>11</v>
      </c>
      <c r="P1713" s="14" t="str">
        <f t="shared" si="157"/>
        <v>$525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150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6"/>
        <v>0</v>
      </c>
      <c r="P1714" s="14" t="str">
        <f t="shared" si="157"/>
        <v>$0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165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6"/>
        <v>2</v>
      </c>
      <c r="P1715" s="14" t="str">
        <f t="shared" si="157"/>
        <v>$50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135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6"/>
        <v>8</v>
      </c>
      <c r="P1716" s="14" t="str">
        <f t="shared" si="157"/>
        <v>$115.71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120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6"/>
        <v>0</v>
      </c>
      <c r="P1717" s="14" t="str">
        <f t="shared" si="157"/>
        <v>$5.5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135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6"/>
        <v>8</v>
      </c>
      <c r="P1718" s="14" t="str">
        <f t="shared" si="157"/>
        <v>$50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105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6"/>
        <v>43</v>
      </c>
      <c r="P1719" s="14" t="str">
        <f t="shared" si="157"/>
        <v>$34.02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30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6"/>
        <v>0</v>
      </c>
      <c r="P1720" s="14" t="str">
        <f t="shared" si="157"/>
        <v>$37.5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135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6"/>
        <v>1</v>
      </c>
      <c r="P1721" s="14" t="str">
        <f t="shared" si="157"/>
        <v>$11.67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135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6"/>
        <v>6</v>
      </c>
      <c r="P1722" s="14" t="str">
        <f t="shared" si="157"/>
        <v>$28.13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135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6"/>
        <v>0</v>
      </c>
      <c r="P1723" s="14" t="str">
        <f t="shared" si="157"/>
        <v>$0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120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6"/>
        <v>0</v>
      </c>
      <c r="P1724" s="14" t="str">
        <f t="shared" si="157"/>
        <v>$1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135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6"/>
        <v>7</v>
      </c>
      <c r="P1725" s="14" t="str">
        <f t="shared" si="157"/>
        <v>$216.67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150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6"/>
        <v>1</v>
      </c>
      <c r="P1726" s="14" t="str">
        <f t="shared" si="157"/>
        <v>$8.75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135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6"/>
        <v>10</v>
      </c>
      <c r="P1727" s="14" t="str">
        <f t="shared" si="157"/>
        <v>$62.22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90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6"/>
        <v>34</v>
      </c>
      <c r="P1728" s="14" t="str">
        <f t="shared" si="157"/>
        <v>$137.25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135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6"/>
        <v>0</v>
      </c>
      <c r="P1729" s="14" t="str">
        <f t="shared" si="157"/>
        <v>$1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120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ref="O1730:O1793" si="162">ROUND(($E1730/$D1730)*100,0)</f>
        <v>68</v>
      </c>
      <c r="P1730" s="14" t="str">
        <f t="shared" ref="P1730:P1793" si="163">IF($E1730=0,"$0","$"&amp;ROUND(($E1730/$L1730),2))</f>
        <v>$122.14</v>
      </c>
      <c r="Q1730" t="str">
        <f t="shared" ref="Q1730:Q1793" si="164">LEFT($N1730,FIND("/",$N1730)-1)</f>
        <v>music</v>
      </c>
      <c r="R1730" t="str">
        <f t="shared" ref="R1730:R1793" si="165">RIGHT($N1730,LEN($N1730)-FIND("/",$N1730))</f>
        <v>faith</v>
      </c>
      <c r="S1730" s="8">
        <f t="shared" ref="S1730:S1793" si="166">(((J1730/60)/60)/24)+DATE(1970,1,1)</f>
        <v>42268.625856481478</v>
      </c>
      <c r="T1730" s="8">
        <f t="shared" ref="T1730:T1793" si="167">(((I1730/60)/60)/24)+DATE(1970,1,1)</f>
        <v>42298.625856481478</v>
      </c>
    </row>
    <row r="1731" spans="1:20" ht="120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si="162"/>
        <v>0</v>
      </c>
      <c r="P1731" s="14" t="str">
        <f t="shared" si="163"/>
        <v>$0</v>
      </c>
      <c r="Q1731" t="str">
        <f t="shared" si="164"/>
        <v>music</v>
      </c>
      <c r="R1731" t="str">
        <f t="shared" si="165"/>
        <v>faith</v>
      </c>
      <c r="S1731" s="8">
        <f t="shared" si="166"/>
        <v>42471.052152777775</v>
      </c>
      <c r="T1731" s="8">
        <f t="shared" si="167"/>
        <v>42531.052152777775</v>
      </c>
    </row>
    <row r="1732" spans="1:20" ht="135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62"/>
        <v>0</v>
      </c>
      <c r="P1732" s="14" t="str">
        <f t="shared" si="163"/>
        <v>$0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75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62"/>
        <v>0</v>
      </c>
      <c r="P1733" s="14" t="str">
        <f t="shared" si="163"/>
        <v>$0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135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62"/>
        <v>0</v>
      </c>
      <c r="P1734" s="14" t="str">
        <f t="shared" si="163"/>
        <v>$0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135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62"/>
        <v>0</v>
      </c>
      <c r="P1735" s="14" t="str">
        <f t="shared" si="163"/>
        <v>$0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120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62"/>
        <v>0</v>
      </c>
      <c r="P1736" s="14" t="str">
        <f t="shared" si="163"/>
        <v>$1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135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62"/>
        <v>11</v>
      </c>
      <c r="P1737" s="14" t="str">
        <f t="shared" si="163"/>
        <v>$55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105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62"/>
        <v>1</v>
      </c>
      <c r="P1738" s="14" t="str">
        <f t="shared" si="163"/>
        <v>$22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135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62"/>
        <v>21</v>
      </c>
      <c r="P1739" s="14" t="str">
        <f t="shared" si="163"/>
        <v>$56.67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90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62"/>
        <v>0</v>
      </c>
      <c r="P1740" s="14" t="str">
        <f t="shared" si="163"/>
        <v>$20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120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62"/>
        <v>0</v>
      </c>
      <c r="P1741" s="14" t="str">
        <f t="shared" si="163"/>
        <v>$1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135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62"/>
        <v>0</v>
      </c>
      <c r="P1742" s="14" t="str">
        <f t="shared" si="163"/>
        <v>$0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75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62"/>
        <v>111</v>
      </c>
      <c r="P1743" s="14" t="str">
        <f t="shared" si="163"/>
        <v>$25.58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135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62"/>
        <v>109</v>
      </c>
      <c r="P1744" s="14" t="str">
        <f t="shared" si="163"/>
        <v>$63.97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150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62"/>
        <v>100</v>
      </c>
      <c r="P1745" s="14" t="str">
        <f t="shared" si="163"/>
        <v>$89.93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150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62"/>
        <v>118</v>
      </c>
      <c r="P1746" s="14" t="str">
        <f t="shared" si="163"/>
        <v>$93.07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135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62"/>
        <v>114</v>
      </c>
      <c r="P1747" s="14" t="str">
        <f t="shared" si="163"/>
        <v>$89.67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165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62"/>
        <v>148</v>
      </c>
      <c r="P1748" s="14" t="str">
        <f t="shared" si="163"/>
        <v>$207.62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120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62"/>
        <v>105</v>
      </c>
      <c r="P1749" s="14" t="str">
        <f t="shared" si="163"/>
        <v>$59.41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105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62"/>
        <v>130</v>
      </c>
      <c r="P1750" s="14" t="str">
        <f t="shared" si="163"/>
        <v>$358.97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90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62"/>
        <v>123</v>
      </c>
      <c r="P1751" s="14" t="str">
        <f t="shared" si="163"/>
        <v>$94.74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150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62"/>
        <v>202</v>
      </c>
      <c r="P1752" s="14" t="str">
        <f t="shared" si="163"/>
        <v>$80.65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90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62"/>
        <v>103</v>
      </c>
      <c r="P1753" s="14" t="str">
        <f t="shared" si="163"/>
        <v>$168.69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90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62"/>
        <v>260</v>
      </c>
      <c r="P1754" s="14" t="str">
        <f t="shared" si="163"/>
        <v>$34.69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120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62"/>
        <v>108</v>
      </c>
      <c r="P1755" s="14" t="str">
        <f t="shared" si="163"/>
        <v>$462.86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120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62"/>
        <v>111</v>
      </c>
      <c r="P1756" s="14" t="str">
        <f t="shared" si="163"/>
        <v>$104.39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135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62"/>
        <v>120</v>
      </c>
      <c r="P1757" s="14" t="str">
        <f t="shared" si="163"/>
        <v>$7.5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120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62"/>
        <v>103</v>
      </c>
      <c r="P1758" s="14" t="str">
        <f t="shared" si="163"/>
        <v>$47.13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90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62"/>
        <v>116</v>
      </c>
      <c r="P1759" s="14" t="str">
        <f t="shared" si="163"/>
        <v>$414.29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150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62"/>
        <v>115</v>
      </c>
      <c r="P1760" s="14" t="str">
        <f t="shared" si="163"/>
        <v>$42.48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60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62"/>
        <v>107</v>
      </c>
      <c r="P1761" s="14" t="str">
        <f t="shared" si="163"/>
        <v>$108.78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150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62"/>
        <v>165</v>
      </c>
      <c r="P1762" s="14" t="str">
        <f t="shared" si="163"/>
        <v>$81.1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90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62"/>
        <v>155</v>
      </c>
      <c r="P1763" s="14" t="str">
        <f t="shared" si="163"/>
        <v>$51.67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45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62"/>
        <v>885</v>
      </c>
      <c r="P1764" s="14" t="str">
        <f t="shared" si="163"/>
        <v>$35.4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135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62"/>
        <v>102</v>
      </c>
      <c r="P1765" s="14" t="str">
        <f t="shared" si="163"/>
        <v>$103.64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135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62"/>
        <v>20</v>
      </c>
      <c r="P1766" s="14" t="str">
        <f t="shared" si="163"/>
        <v>$55.28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135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62"/>
        <v>59</v>
      </c>
      <c r="P1767" s="14" t="str">
        <f t="shared" si="163"/>
        <v>$72.17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75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62"/>
        <v>0</v>
      </c>
      <c r="P1768" s="14" t="str">
        <f t="shared" si="163"/>
        <v>$0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90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62"/>
        <v>46</v>
      </c>
      <c r="P1769" s="14" t="str">
        <f t="shared" si="163"/>
        <v>$58.62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120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62"/>
        <v>4</v>
      </c>
      <c r="P1770" s="14" t="str">
        <f t="shared" si="163"/>
        <v>$12.47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135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62"/>
        <v>3</v>
      </c>
      <c r="P1771" s="14" t="str">
        <f t="shared" si="163"/>
        <v>$49.14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150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62"/>
        <v>57</v>
      </c>
      <c r="P1772" s="14" t="str">
        <f t="shared" si="163"/>
        <v>$150.5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135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62"/>
        <v>21</v>
      </c>
      <c r="P1773" s="14" t="str">
        <f t="shared" si="163"/>
        <v>$35.8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120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62"/>
        <v>16</v>
      </c>
      <c r="P1774" s="14" t="str">
        <f t="shared" si="163"/>
        <v>$45.16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135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62"/>
        <v>6</v>
      </c>
      <c r="P1775" s="14" t="str">
        <f t="shared" si="163"/>
        <v>$98.79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135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62"/>
        <v>46</v>
      </c>
      <c r="P1776" s="14" t="str">
        <f t="shared" si="163"/>
        <v>$88.31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135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62"/>
        <v>65</v>
      </c>
      <c r="P1777" s="14" t="str">
        <f t="shared" si="163"/>
        <v>$170.63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135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62"/>
        <v>7</v>
      </c>
      <c r="P1778" s="14" t="str">
        <f t="shared" si="163"/>
        <v>$83.75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135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62"/>
        <v>14</v>
      </c>
      <c r="P1779" s="14" t="str">
        <f t="shared" si="163"/>
        <v>$65.1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135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62"/>
        <v>2</v>
      </c>
      <c r="P1780" s="14" t="str">
        <f t="shared" si="163"/>
        <v>$66.33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150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62"/>
        <v>36</v>
      </c>
      <c r="P1781" s="14" t="str">
        <f t="shared" si="163"/>
        <v>$104.89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150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62"/>
        <v>40</v>
      </c>
      <c r="P1782" s="14" t="str">
        <f t="shared" si="163"/>
        <v>$78.44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150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62"/>
        <v>26</v>
      </c>
      <c r="P1783" s="14" t="str">
        <f t="shared" si="163"/>
        <v>$59.04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150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62"/>
        <v>15</v>
      </c>
      <c r="P1784" s="14" t="str">
        <f t="shared" si="163"/>
        <v>$71.34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120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62"/>
        <v>24</v>
      </c>
      <c r="P1785" s="14" t="str">
        <f t="shared" si="163"/>
        <v>$51.23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120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62"/>
        <v>40</v>
      </c>
      <c r="P1786" s="14" t="str">
        <f t="shared" si="163"/>
        <v>$60.24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120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62"/>
        <v>20</v>
      </c>
      <c r="P1787" s="14" t="str">
        <f t="shared" si="163"/>
        <v>$44.94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135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62"/>
        <v>48</v>
      </c>
      <c r="P1788" s="14" t="str">
        <f t="shared" si="163"/>
        <v>$31.21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120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62"/>
        <v>15</v>
      </c>
      <c r="P1789" s="14" t="str">
        <f t="shared" si="163"/>
        <v>$63.88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105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62"/>
        <v>1</v>
      </c>
      <c r="P1790" s="14" t="str">
        <f t="shared" si="163"/>
        <v>$19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135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62"/>
        <v>1</v>
      </c>
      <c r="P1791" s="14" t="str">
        <f t="shared" si="163"/>
        <v>$10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120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62"/>
        <v>5</v>
      </c>
      <c r="P1792" s="14" t="str">
        <f t="shared" si="163"/>
        <v>$109.07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105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62"/>
        <v>4</v>
      </c>
      <c r="P1793" s="14" t="str">
        <f t="shared" si="163"/>
        <v>$26.75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90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ref="O1794:O1857" si="168">ROUND(($E1794/$D1794)*100,0)</f>
        <v>61</v>
      </c>
      <c r="P1794" s="14" t="str">
        <f t="shared" ref="P1794:P1857" si="169">IF($E1794=0,"$0","$"&amp;ROUND(($E1794/$L1794),2))</f>
        <v>$109.94</v>
      </c>
      <c r="Q1794" t="str">
        <f t="shared" ref="Q1794:Q1857" si="170">LEFT($N1794,FIND("/",$N1794)-1)</f>
        <v>photography</v>
      </c>
      <c r="R1794" t="str">
        <f t="shared" ref="R1794:R1857" si="171">RIGHT($N1794,LEN($N1794)-FIND("/",$N1794))</f>
        <v>photobooks</v>
      </c>
      <c r="S1794" s="8">
        <f t="shared" ref="S1794:S1857" si="172">(((J1794/60)/60)/24)+DATE(1970,1,1)</f>
        <v>42189.031041666662</v>
      </c>
      <c r="T1794" s="8">
        <f t="shared" ref="T1794:T1857" si="173">(((I1794/60)/60)/24)+DATE(1970,1,1)</f>
        <v>42226.290972222225</v>
      </c>
    </row>
    <row r="1795" spans="1:20" ht="135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si="168"/>
        <v>1</v>
      </c>
      <c r="P1795" s="14" t="str">
        <f t="shared" si="169"/>
        <v>$20</v>
      </c>
      <c r="Q1795" t="str">
        <f t="shared" si="170"/>
        <v>photography</v>
      </c>
      <c r="R1795" t="str">
        <f t="shared" si="171"/>
        <v>photobooks</v>
      </c>
      <c r="S1795" s="8">
        <f t="shared" si="172"/>
        <v>41940.89166666667</v>
      </c>
      <c r="T1795" s="8">
        <f t="shared" si="173"/>
        <v>41970.933333333334</v>
      </c>
    </row>
    <row r="1796" spans="1:20" ht="150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8"/>
        <v>11</v>
      </c>
      <c r="P1796" s="14" t="str">
        <f t="shared" si="169"/>
        <v>$55.39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120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8"/>
        <v>39</v>
      </c>
      <c r="P1797" s="14" t="str">
        <f t="shared" si="169"/>
        <v>$133.9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150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8"/>
        <v>22</v>
      </c>
      <c r="P1798" s="14" t="str">
        <f t="shared" si="169"/>
        <v>$48.72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120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8"/>
        <v>68</v>
      </c>
      <c r="P1799" s="14" t="str">
        <f t="shared" si="169"/>
        <v>$48.25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135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8"/>
        <v>14</v>
      </c>
      <c r="P1800" s="14" t="str">
        <f t="shared" si="169"/>
        <v>$58.97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90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8"/>
        <v>2</v>
      </c>
      <c r="P1801" s="14" t="str">
        <f t="shared" si="169"/>
        <v>$11.64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135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8"/>
        <v>20</v>
      </c>
      <c r="P1802" s="14" t="str">
        <f t="shared" si="169"/>
        <v>$83.72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150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8"/>
        <v>14</v>
      </c>
      <c r="P1803" s="14" t="str">
        <f t="shared" si="169"/>
        <v>$63.65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105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8"/>
        <v>48</v>
      </c>
      <c r="P1804" s="14" t="str">
        <f t="shared" si="169"/>
        <v>$94.28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135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8"/>
        <v>31</v>
      </c>
      <c r="P1805" s="14" t="str">
        <f t="shared" si="169"/>
        <v>$71.87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135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8"/>
        <v>35</v>
      </c>
      <c r="P1806" s="14" t="str">
        <f t="shared" si="169"/>
        <v>$104.85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135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8"/>
        <v>36</v>
      </c>
      <c r="P1807" s="14" t="str">
        <f t="shared" si="169"/>
        <v>$67.14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135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8"/>
        <v>3</v>
      </c>
      <c r="P1808" s="14" t="str">
        <f t="shared" si="169"/>
        <v>$73.88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75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8"/>
        <v>11</v>
      </c>
      <c r="P1809" s="14" t="str">
        <f t="shared" si="169"/>
        <v>$69.13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135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8"/>
        <v>41</v>
      </c>
      <c r="P1810" s="14" t="str">
        <f t="shared" si="169"/>
        <v>$120.77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105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8"/>
        <v>11</v>
      </c>
      <c r="P1811" s="14" t="str">
        <f t="shared" si="169"/>
        <v>$42.22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90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8"/>
        <v>3</v>
      </c>
      <c r="P1812" s="14" t="str">
        <f t="shared" si="169"/>
        <v>$7.5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105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8"/>
        <v>0</v>
      </c>
      <c r="P1813" s="14" t="str">
        <f t="shared" si="169"/>
        <v>$1.54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135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8"/>
        <v>13</v>
      </c>
      <c r="P1814" s="14" t="str">
        <f t="shared" si="169"/>
        <v>$37.61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120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8"/>
        <v>0</v>
      </c>
      <c r="P1815" s="14" t="str">
        <f t="shared" si="169"/>
        <v>$0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120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8"/>
        <v>49</v>
      </c>
      <c r="P1816" s="14" t="str">
        <f t="shared" si="169"/>
        <v>$42.16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150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8"/>
        <v>0</v>
      </c>
      <c r="P1817" s="14" t="str">
        <f t="shared" si="169"/>
        <v>$0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135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8"/>
        <v>2</v>
      </c>
      <c r="P1818" s="14" t="str">
        <f t="shared" si="169"/>
        <v>$84.83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105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8"/>
        <v>52</v>
      </c>
      <c r="P1819" s="14" t="str">
        <f t="shared" si="169"/>
        <v>$94.19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90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8"/>
        <v>0</v>
      </c>
      <c r="P1820" s="14" t="str">
        <f t="shared" si="169"/>
        <v>$0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150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8"/>
        <v>2</v>
      </c>
      <c r="P1821" s="14" t="str">
        <f t="shared" si="169"/>
        <v>$6.25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150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8"/>
        <v>7</v>
      </c>
      <c r="P1822" s="14" t="str">
        <f t="shared" si="169"/>
        <v>$213.38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120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8"/>
        <v>135</v>
      </c>
      <c r="P1823" s="14" t="str">
        <f t="shared" si="169"/>
        <v>$59.16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90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8"/>
        <v>100</v>
      </c>
      <c r="P1824" s="14" t="str">
        <f t="shared" si="169"/>
        <v>$27.27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135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8"/>
        <v>116</v>
      </c>
      <c r="P1825" s="14" t="str">
        <f t="shared" si="169"/>
        <v>$24.58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30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8"/>
        <v>100</v>
      </c>
      <c r="P1826" s="14" t="str">
        <f t="shared" si="169"/>
        <v>$75.05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135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8"/>
        <v>105</v>
      </c>
      <c r="P1827" s="14" t="str">
        <f t="shared" si="169"/>
        <v>$42.02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75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8"/>
        <v>101</v>
      </c>
      <c r="P1828" s="14" t="str">
        <f t="shared" si="169"/>
        <v>$53.16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135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8"/>
        <v>101</v>
      </c>
      <c r="P1829" s="14" t="str">
        <f t="shared" si="169"/>
        <v>$83.89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150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8"/>
        <v>100</v>
      </c>
      <c r="P1830" s="14" t="str">
        <f t="shared" si="169"/>
        <v>$417.33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105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8"/>
        <v>167</v>
      </c>
      <c r="P1831" s="14" t="str">
        <f t="shared" si="169"/>
        <v>$75.77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120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8"/>
        <v>102</v>
      </c>
      <c r="P1832" s="14" t="str">
        <f t="shared" si="169"/>
        <v>$67.39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105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8"/>
        <v>103</v>
      </c>
      <c r="P1833" s="14" t="str">
        <f t="shared" si="169"/>
        <v>$73.57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120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8"/>
        <v>143</v>
      </c>
      <c r="P1834" s="14" t="str">
        <f t="shared" si="169"/>
        <v>$25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135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8"/>
        <v>263</v>
      </c>
      <c r="P1835" s="14" t="str">
        <f t="shared" si="169"/>
        <v>$42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60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8"/>
        <v>118</v>
      </c>
      <c r="P1836" s="14" t="str">
        <f t="shared" si="169"/>
        <v>$131.17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150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8"/>
        <v>104</v>
      </c>
      <c r="P1837" s="14" t="str">
        <f t="shared" si="169"/>
        <v>$47.27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60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8"/>
        <v>200</v>
      </c>
      <c r="P1838" s="14" t="str">
        <f t="shared" si="169"/>
        <v>$182.13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150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8"/>
        <v>307</v>
      </c>
      <c r="P1839" s="14" t="str">
        <f t="shared" si="169"/>
        <v>$61.37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135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8"/>
        <v>100</v>
      </c>
      <c r="P1840" s="14" t="str">
        <f t="shared" si="169"/>
        <v>$35.77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120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8"/>
        <v>205</v>
      </c>
      <c r="P1841" s="14" t="str">
        <f t="shared" si="169"/>
        <v>$45.62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135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8"/>
        <v>109</v>
      </c>
      <c r="P1842" s="14" t="str">
        <f t="shared" si="169"/>
        <v>$75.38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90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8"/>
        <v>102</v>
      </c>
      <c r="P1843" s="14" t="str">
        <f t="shared" si="169"/>
        <v>$50.88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135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8"/>
        <v>125</v>
      </c>
      <c r="P1844" s="14" t="str">
        <f t="shared" si="169"/>
        <v>$119.29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150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8"/>
        <v>124</v>
      </c>
      <c r="P1845" s="14" t="str">
        <f t="shared" si="169"/>
        <v>$92.54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135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8"/>
        <v>101</v>
      </c>
      <c r="P1846" s="14" t="str">
        <f t="shared" si="169"/>
        <v>$76.05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165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8"/>
        <v>100</v>
      </c>
      <c r="P1847" s="14" t="str">
        <f t="shared" si="169"/>
        <v>$52.63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135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8"/>
        <v>138</v>
      </c>
      <c r="P1848" s="14" t="str">
        <f t="shared" si="169"/>
        <v>$98.99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165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8"/>
        <v>121</v>
      </c>
      <c r="P1849" s="14" t="str">
        <f t="shared" si="169"/>
        <v>$79.53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135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8"/>
        <v>107</v>
      </c>
      <c r="P1850" s="14" t="str">
        <f t="shared" si="169"/>
        <v>$134.21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90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8"/>
        <v>100</v>
      </c>
      <c r="P1851" s="14" t="str">
        <f t="shared" si="169"/>
        <v>$37.63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135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8"/>
        <v>102</v>
      </c>
      <c r="P1852" s="14" t="str">
        <f t="shared" si="169"/>
        <v>$51.04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135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8"/>
        <v>100</v>
      </c>
      <c r="P1853" s="14" t="str">
        <f t="shared" si="169"/>
        <v>$50.04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135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8"/>
        <v>117</v>
      </c>
      <c r="P1854" s="14" t="str">
        <f t="shared" si="169"/>
        <v>$133.93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135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8"/>
        <v>102</v>
      </c>
      <c r="P1855" s="14" t="str">
        <f t="shared" si="169"/>
        <v>$58.21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120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8"/>
        <v>102</v>
      </c>
      <c r="P1856" s="14" t="str">
        <f t="shared" si="169"/>
        <v>$88.04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120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8"/>
        <v>154</v>
      </c>
      <c r="P1857" s="14" t="str">
        <f t="shared" si="169"/>
        <v>$70.58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135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ref="O1858:O1921" si="174">ROUND(($E1858/$D1858)*100,0)</f>
        <v>101</v>
      </c>
      <c r="P1858" s="14" t="str">
        <f t="shared" ref="P1858:P1921" si="175">IF($E1858=0,"$0","$"&amp;ROUND(($E1858/$L1858),2))</f>
        <v>$53.29</v>
      </c>
      <c r="Q1858" t="str">
        <f t="shared" ref="Q1858:Q1921" si="176">LEFT($N1858,FIND("/",$N1858)-1)</f>
        <v>music</v>
      </c>
      <c r="R1858" t="str">
        <f t="shared" ref="R1858:R1921" si="177">RIGHT($N1858,LEN($N1858)-FIND("/",$N1858))</f>
        <v>rock</v>
      </c>
      <c r="S1858" s="8">
        <f t="shared" ref="S1858:S1921" si="178">(((J1858/60)/60)/24)+DATE(1970,1,1)</f>
        <v>41817.854999999996</v>
      </c>
      <c r="T1858" s="8">
        <f t="shared" ref="T1858:T1921" si="179">(((I1858/60)/60)/24)+DATE(1970,1,1)</f>
        <v>41838.854999999996</v>
      </c>
    </row>
    <row r="1859" spans="1:20" ht="120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si="174"/>
        <v>100</v>
      </c>
      <c r="P1859" s="14" t="str">
        <f t="shared" si="175"/>
        <v>$136.36</v>
      </c>
      <c r="Q1859" t="str">
        <f t="shared" si="176"/>
        <v>music</v>
      </c>
      <c r="R1859" t="str">
        <f t="shared" si="177"/>
        <v>rock</v>
      </c>
      <c r="S1859" s="8">
        <f t="shared" si="178"/>
        <v>41864.76866898148</v>
      </c>
      <c r="T1859" s="8">
        <f t="shared" si="179"/>
        <v>41894.76866898148</v>
      </c>
    </row>
    <row r="1860" spans="1:20" ht="135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74"/>
        <v>109</v>
      </c>
      <c r="P1860" s="14" t="str">
        <f t="shared" si="175"/>
        <v>$40.55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60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74"/>
        <v>132</v>
      </c>
      <c r="P1861" s="14" t="str">
        <f t="shared" si="175"/>
        <v>$70.63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90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74"/>
        <v>133</v>
      </c>
      <c r="P1862" s="14" t="str">
        <f t="shared" si="175"/>
        <v>$52.68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135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74"/>
        <v>0</v>
      </c>
      <c r="P1863" s="14" t="str">
        <f t="shared" si="175"/>
        <v>$0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135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74"/>
        <v>8</v>
      </c>
      <c r="P1864" s="14" t="str">
        <f t="shared" si="175"/>
        <v>$90.94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105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74"/>
        <v>0</v>
      </c>
      <c r="P1865" s="14" t="str">
        <f t="shared" si="175"/>
        <v>$5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150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74"/>
        <v>43</v>
      </c>
      <c r="P1866" s="14" t="str">
        <f t="shared" si="175"/>
        <v>$58.08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150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74"/>
        <v>0</v>
      </c>
      <c r="P1867" s="14" t="str">
        <f t="shared" si="175"/>
        <v>$2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135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74"/>
        <v>1</v>
      </c>
      <c r="P1868" s="14" t="str">
        <f t="shared" si="175"/>
        <v>$62.5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150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74"/>
        <v>0</v>
      </c>
      <c r="P1869" s="14" t="str">
        <f t="shared" si="175"/>
        <v>$10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135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74"/>
        <v>5</v>
      </c>
      <c r="P1870" s="14" t="str">
        <f t="shared" si="175"/>
        <v>$71.59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135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74"/>
        <v>0</v>
      </c>
      <c r="P1871" s="14" t="str">
        <f t="shared" si="175"/>
        <v>$0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120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74"/>
        <v>10</v>
      </c>
      <c r="P1872" s="14" t="str">
        <f t="shared" si="175"/>
        <v>$32.82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150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74"/>
        <v>72</v>
      </c>
      <c r="P1873" s="14" t="str">
        <f t="shared" si="175"/>
        <v>$49.12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135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74"/>
        <v>1</v>
      </c>
      <c r="P1874" s="14" t="str">
        <f t="shared" si="175"/>
        <v>$16.31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135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74"/>
        <v>0</v>
      </c>
      <c r="P1875" s="14" t="str">
        <f t="shared" si="175"/>
        <v>$18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150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74"/>
        <v>0</v>
      </c>
      <c r="P1876" s="14" t="str">
        <f t="shared" si="175"/>
        <v>$13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90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74"/>
        <v>1</v>
      </c>
      <c r="P1877" s="14" t="str">
        <f t="shared" si="175"/>
        <v>$17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135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74"/>
        <v>0</v>
      </c>
      <c r="P1878" s="14" t="str">
        <f t="shared" si="175"/>
        <v>$0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90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74"/>
        <v>0</v>
      </c>
      <c r="P1879" s="14" t="str">
        <f t="shared" si="175"/>
        <v>$0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150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74"/>
        <v>0</v>
      </c>
      <c r="P1880" s="14" t="str">
        <f t="shared" si="175"/>
        <v>$0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150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74"/>
        <v>0</v>
      </c>
      <c r="P1881" s="14" t="str">
        <f t="shared" si="175"/>
        <v>$3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90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74"/>
        <v>20</v>
      </c>
      <c r="P1882" s="14" t="str">
        <f t="shared" si="175"/>
        <v>$41.83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105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74"/>
        <v>173</v>
      </c>
      <c r="P1883" s="14" t="str">
        <f t="shared" si="175"/>
        <v>$49.34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135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74"/>
        <v>101</v>
      </c>
      <c r="P1884" s="14" t="str">
        <f t="shared" si="175"/>
        <v>$41.73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120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74"/>
        <v>105</v>
      </c>
      <c r="P1885" s="14" t="str">
        <f t="shared" si="175"/>
        <v>$32.72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135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74"/>
        <v>135</v>
      </c>
      <c r="P1886" s="14" t="str">
        <f t="shared" si="175"/>
        <v>$51.96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135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74"/>
        <v>116</v>
      </c>
      <c r="P1887" s="14" t="str">
        <f t="shared" si="175"/>
        <v>$50.69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135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74"/>
        <v>102</v>
      </c>
      <c r="P1888" s="14" t="str">
        <f t="shared" si="175"/>
        <v>$42.24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135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74"/>
        <v>111</v>
      </c>
      <c r="P1889" s="14" t="str">
        <f t="shared" si="175"/>
        <v>$416.88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165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74"/>
        <v>166</v>
      </c>
      <c r="P1890" s="14" t="str">
        <f t="shared" si="175"/>
        <v>$46.65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135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74"/>
        <v>107</v>
      </c>
      <c r="P1891" s="14" t="str">
        <f t="shared" si="175"/>
        <v>$48.45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135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74"/>
        <v>145</v>
      </c>
      <c r="P1892" s="14" t="str">
        <f t="shared" si="175"/>
        <v>$70.53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165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74"/>
        <v>106</v>
      </c>
      <c r="P1893" s="14" t="str">
        <f t="shared" si="175"/>
        <v>$87.96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105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74"/>
        <v>137</v>
      </c>
      <c r="P1894" s="14" t="str">
        <f t="shared" si="175"/>
        <v>$26.27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120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74"/>
        <v>104</v>
      </c>
      <c r="P1895" s="14" t="str">
        <f t="shared" si="175"/>
        <v>$57.78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45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74"/>
        <v>115</v>
      </c>
      <c r="P1896" s="14" t="str">
        <f t="shared" si="175"/>
        <v>$57.25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135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74"/>
        <v>102</v>
      </c>
      <c r="P1897" s="14" t="str">
        <f t="shared" si="175"/>
        <v>$196.34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135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74"/>
        <v>124</v>
      </c>
      <c r="P1898" s="14" t="str">
        <f t="shared" si="175"/>
        <v>$43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120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74"/>
        <v>102</v>
      </c>
      <c r="P1899" s="14" t="str">
        <f t="shared" si="175"/>
        <v>$35.55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135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74"/>
        <v>145</v>
      </c>
      <c r="P1900" s="14" t="str">
        <f t="shared" si="175"/>
        <v>$68.81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135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74"/>
        <v>133</v>
      </c>
      <c r="P1901" s="14" t="str">
        <f t="shared" si="175"/>
        <v>$28.57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150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74"/>
        <v>109</v>
      </c>
      <c r="P1902" s="14" t="str">
        <f t="shared" si="175"/>
        <v>$50.63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135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74"/>
        <v>3</v>
      </c>
      <c r="P1903" s="14" t="str">
        <f t="shared" si="175"/>
        <v>$106.8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135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74"/>
        <v>1</v>
      </c>
      <c r="P1904" s="14" t="str">
        <f t="shared" si="175"/>
        <v>$4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135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74"/>
        <v>47</v>
      </c>
      <c r="P1905" s="14" t="str">
        <f t="shared" si="175"/>
        <v>$34.1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120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74"/>
        <v>0</v>
      </c>
      <c r="P1906" s="14" t="str">
        <f t="shared" si="175"/>
        <v>$25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165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74"/>
        <v>0</v>
      </c>
      <c r="P1907" s="14" t="str">
        <f t="shared" si="175"/>
        <v>$10.5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120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74"/>
        <v>43</v>
      </c>
      <c r="P1908" s="14" t="str">
        <f t="shared" si="175"/>
        <v>$215.96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120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74"/>
        <v>0</v>
      </c>
      <c r="P1909" s="14" t="str">
        <f t="shared" si="175"/>
        <v>$21.25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135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74"/>
        <v>2</v>
      </c>
      <c r="P1910" s="14" t="str">
        <f t="shared" si="175"/>
        <v>$108.25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150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74"/>
        <v>14</v>
      </c>
      <c r="P1911" s="14" t="str">
        <f t="shared" si="175"/>
        <v>$129.97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120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74"/>
        <v>39</v>
      </c>
      <c r="P1912" s="14" t="str">
        <f t="shared" si="175"/>
        <v>$117.49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135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74"/>
        <v>0</v>
      </c>
      <c r="P1913" s="14" t="str">
        <f t="shared" si="175"/>
        <v>$10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120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74"/>
        <v>59</v>
      </c>
      <c r="P1914" s="14" t="str">
        <f t="shared" si="175"/>
        <v>$70.6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90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74"/>
        <v>1</v>
      </c>
      <c r="P1915" s="14" t="str">
        <f t="shared" si="175"/>
        <v>$24.5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150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74"/>
        <v>9</v>
      </c>
      <c r="P1916" s="14" t="str">
        <f t="shared" si="175"/>
        <v>$30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150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74"/>
        <v>2</v>
      </c>
      <c r="P1917" s="14" t="str">
        <f t="shared" si="175"/>
        <v>$2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90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74"/>
        <v>1</v>
      </c>
      <c r="P1918" s="14" t="str">
        <f t="shared" si="175"/>
        <v>$17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60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74"/>
        <v>53</v>
      </c>
      <c r="P1919" s="14" t="str">
        <f t="shared" si="175"/>
        <v>$2928.93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150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74"/>
        <v>1</v>
      </c>
      <c r="P1920" s="14" t="str">
        <f t="shared" si="175"/>
        <v>$28.89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150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74"/>
        <v>47</v>
      </c>
      <c r="P1921" s="14" t="str">
        <f t="shared" si="175"/>
        <v>$29.63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105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ref="O1922:O1985" si="180">ROUND(($E1922/$D1922)*100,0)</f>
        <v>43</v>
      </c>
      <c r="P1922" s="14" t="str">
        <f t="shared" ref="P1922:P1985" si="181">IF($E1922=0,"$0","$"&amp;ROUND(($E1922/$L1922),2))</f>
        <v>$40.98</v>
      </c>
      <c r="Q1922" t="str">
        <f t="shared" ref="Q1922:Q1985" si="182">LEFT($N1922,FIND("/",$N1922)-1)</f>
        <v>technology</v>
      </c>
      <c r="R1922" t="str">
        <f t="shared" ref="R1922:R1985" si="183">RIGHT($N1922,LEN($N1922)-FIND("/",$N1922))</f>
        <v>gadgets</v>
      </c>
      <c r="S1922" s="8">
        <f t="shared" ref="S1922:S1985" si="184">(((J1922/60)/60)/24)+DATE(1970,1,1)</f>
        <v>42270.875706018516</v>
      </c>
      <c r="T1922" s="8">
        <f t="shared" ref="T1922:T1985" si="185">(((I1922/60)/60)/24)+DATE(1970,1,1)</f>
        <v>42298.958333333328</v>
      </c>
    </row>
    <row r="1923" spans="1:20" ht="60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si="180"/>
        <v>137</v>
      </c>
      <c r="P1923" s="14" t="str">
        <f t="shared" si="181"/>
        <v>$54</v>
      </c>
      <c r="Q1923" t="str">
        <f t="shared" si="182"/>
        <v>music</v>
      </c>
      <c r="R1923" t="str">
        <f t="shared" si="183"/>
        <v>indie rock</v>
      </c>
      <c r="S1923" s="8">
        <f t="shared" si="184"/>
        <v>41074.221562500003</v>
      </c>
      <c r="T1923" s="8">
        <f t="shared" si="185"/>
        <v>41104.221562500003</v>
      </c>
    </row>
    <row r="1924" spans="1:20" ht="105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80"/>
        <v>116</v>
      </c>
      <c r="P1924" s="14" t="str">
        <f t="shared" si="181"/>
        <v>$36.11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105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80"/>
        <v>241</v>
      </c>
      <c r="P1925" s="14" t="str">
        <f t="shared" si="181"/>
        <v>$23.15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135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80"/>
        <v>114</v>
      </c>
      <c r="P1926" s="14" t="str">
        <f t="shared" si="181"/>
        <v>$104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90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80"/>
        <v>110</v>
      </c>
      <c r="P1927" s="14" t="str">
        <f t="shared" si="181"/>
        <v>$31.83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180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80"/>
        <v>195</v>
      </c>
      <c r="P1928" s="14" t="str">
        <f t="shared" si="181"/>
        <v>$27.39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45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80"/>
        <v>103</v>
      </c>
      <c r="P1929" s="14" t="str">
        <f t="shared" si="181"/>
        <v>$56.36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90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80"/>
        <v>103</v>
      </c>
      <c r="P1930" s="14" t="str">
        <f t="shared" si="181"/>
        <v>$77.35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120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80"/>
        <v>100</v>
      </c>
      <c r="P1931" s="14" t="str">
        <f t="shared" si="181"/>
        <v>$42.8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90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80"/>
        <v>127</v>
      </c>
      <c r="P1932" s="14" t="str">
        <f t="shared" si="181"/>
        <v>$48.85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105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80"/>
        <v>121</v>
      </c>
      <c r="P1933" s="14" t="str">
        <f t="shared" si="181"/>
        <v>$48.24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135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80"/>
        <v>107</v>
      </c>
      <c r="P1934" s="14" t="str">
        <f t="shared" si="181"/>
        <v>$70.21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135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80"/>
        <v>172</v>
      </c>
      <c r="P1935" s="14" t="str">
        <f t="shared" si="181"/>
        <v>$94.05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135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80"/>
        <v>124</v>
      </c>
      <c r="P1936" s="14" t="str">
        <f t="shared" si="181"/>
        <v>$80.27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150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80"/>
        <v>108</v>
      </c>
      <c r="P1937" s="14" t="str">
        <f t="shared" si="181"/>
        <v>$54.2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135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80"/>
        <v>117</v>
      </c>
      <c r="P1938" s="14" t="str">
        <f t="shared" si="181"/>
        <v>$60.27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135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80"/>
        <v>187</v>
      </c>
      <c r="P1939" s="14" t="str">
        <f t="shared" si="181"/>
        <v>$38.74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135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80"/>
        <v>116</v>
      </c>
      <c r="P1940" s="14" t="str">
        <f t="shared" si="181"/>
        <v>$152.54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135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80"/>
        <v>111</v>
      </c>
      <c r="P1941" s="14" t="str">
        <f t="shared" si="181"/>
        <v>$115.31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120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80"/>
        <v>171</v>
      </c>
      <c r="P1942" s="14" t="str">
        <f t="shared" si="181"/>
        <v>$35.84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150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80"/>
        <v>126</v>
      </c>
      <c r="P1943" s="14" t="str">
        <f t="shared" si="181"/>
        <v>$64.57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135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80"/>
        <v>138</v>
      </c>
      <c r="P1944" s="14" t="str">
        <f t="shared" si="181"/>
        <v>$87.44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135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80"/>
        <v>1705</v>
      </c>
      <c r="P1945" s="14" t="str">
        <f t="shared" si="181"/>
        <v>$68.82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135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80"/>
        <v>788</v>
      </c>
      <c r="P1946" s="14" t="str">
        <f t="shared" si="181"/>
        <v>$176.2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120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80"/>
        <v>348</v>
      </c>
      <c r="P1947" s="14" t="str">
        <f t="shared" si="181"/>
        <v>$511.79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150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80"/>
        <v>150</v>
      </c>
      <c r="P1948" s="14" t="str">
        <f t="shared" si="181"/>
        <v>$160.44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150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80"/>
        <v>101</v>
      </c>
      <c r="P1949" s="14" t="str">
        <f t="shared" si="181"/>
        <v>$35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75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80"/>
        <v>800</v>
      </c>
      <c r="P1950" s="14" t="str">
        <f t="shared" si="181"/>
        <v>$188.51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120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80"/>
        <v>106</v>
      </c>
      <c r="P1951" s="14" t="str">
        <f t="shared" si="181"/>
        <v>$56.2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120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80"/>
        <v>201</v>
      </c>
      <c r="P1952" s="14" t="str">
        <f t="shared" si="181"/>
        <v>$51.31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135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80"/>
        <v>212</v>
      </c>
      <c r="P1953" s="14" t="str">
        <f t="shared" si="181"/>
        <v>$127.36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150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80"/>
        <v>198</v>
      </c>
      <c r="P1954" s="14" t="str">
        <f t="shared" si="181"/>
        <v>$101.86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120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80"/>
        <v>226</v>
      </c>
      <c r="P1955" s="14" t="str">
        <f t="shared" si="181"/>
        <v>$230.56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60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80"/>
        <v>699</v>
      </c>
      <c r="P1956" s="14" t="str">
        <f t="shared" si="181"/>
        <v>$842.11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135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80"/>
        <v>399</v>
      </c>
      <c r="P1957" s="14" t="str">
        <f t="shared" si="181"/>
        <v>$577.28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135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80"/>
        <v>294</v>
      </c>
      <c r="P1958" s="14" t="str">
        <f t="shared" si="181"/>
        <v>$483.34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90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80"/>
        <v>168</v>
      </c>
      <c r="P1959" s="14" t="str">
        <f t="shared" si="181"/>
        <v>$76.14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150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80"/>
        <v>1436</v>
      </c>
      <c r="P1960" s="14" t="str">
        <f t="shared" si="181"/>
        <v>$74.11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135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80"/>
        <v>157</v>
      </c>
      <c r="P1961" s="14" t="str">
        <f t="shared" si="181"/>
        <v>$36.97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120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80"/>
        <v>118</v>
      </c>
      <c r="P1962" s="14" t="str">
        <f t="shared" si="181"/>
        <v>$2500.97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135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80"/>
        <v>1105</v>
      </c>
      <c r="P1963" s="14" t="str">
        <f t="shared" si="181"/>
        <v>$67.69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165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80"/>
        <v>193</v>
      </c>
      <c r="P1964" s="14" t="str">
        <f t="shared" si="181"/>
        <v>$63.05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150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80"/>
        <v>127</v>
      </c>
      <c r="P1965" s="14" t="str">
        <f t="shared" si="181"/>
        <v>$117.6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135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80"/>
        <v>260</v>
      </c>
      <c r="P1966" s="14" t="str">
        <f t="shared" si="181"/>
        <v>$180.75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120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80"/>
        <v>262</v>
      </c>
      <c r="P1967" s="14" t="str">
        <f t="shared" si="181"/>
        <v>$127.32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150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80"/>
        <v>207</v>
      </c>
      <c r="P1968" s="14" t="str">
        <f t="shared" si="181"/>
        <v>$136.64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135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80"/>
        <v>370</v>
      </c>
      <c r="P1969" s="14" t="str">
        <f t="shared" si="181"/>
        <v>$182.78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90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80"/>
        <v>285</v>
      </c>
      <c r="P1970" s="14" t="str">
        <f t="shared" si="181"/>
        <v>$279.38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150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80"/>
        <v>579</v>
      </c>
      <c r="P1971" s="14" t="str">
        <f t="shared" si="181"/>
        <v>$61.38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120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80"/>
        <v>1132</v>
      </c>
      <c r="P1972" s="14" t="str">
        <f t="shared" si="181"/>
        <v>$80.73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135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80"/>
        <v>263</v>
      </c>
      <c r="P1973" s="14" t="str">
        <f t="shared" si="181"/>
        <v>$272.36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120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80"/>
        <v>674</v>
      </c>
      <c r="P1974" s="14" t="str">
        <f t="shared" si="181"/>
        <v>$70.85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135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80"/>
        <v>257</v>
      </c>
      <c r="P1975" s="14" t="str">
        <f t="shared" si="181"/>
        <v>$247.94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135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80"/>
        <v>375</v>
      </c>
      <c r="P1976" s="14" t="str">
        <f t="shared" si="181"/>
        <v>$186.81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90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80"/>
        <v>209</v>
      </c>
      <c r="P1977" s="14" t="str">
        <f t="shared" si="181"/>
        <v>$131.99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60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80"/>
        <v>347</v>
      </c>
      <c r="P1978" s="14" t="str">
        <f t="shared" si="181"/>
        <v>$29.31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105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80"/>
        <v>402</v>
      </c>
      <c r="P1979" s="14" t="str">
        <f t="shared" si="181"/>
        <v>$245.02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135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80"/>
        <v>1027</v>
      </c>
      <c r="P1980" s="14" t="str">
        <f t="shared" si="181"/>
        <v>$1323.25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105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80"/>
        <v>115</v>
      </c>
      <c r="P1981" s="14" t="str">
        <f t="shared" si="181"/>
        <v>$282.66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75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80"/>
        <v>355</v>
      </c>
      <c r="P1982" s="14" t="str">
        <f t="shared" si="181"/>
        <v>$91.21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135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80"/>
        <v>5</v>
      </c>
      <c r="P1983" s="14" t="str">
        <f t="shared" si="181"/>
        <v>$31.75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120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80"/>
        <v>0</v>
      </c>
      <c r="P1984" s="14" t="str">
        <f t="shared" si="181"/>
        <v>$0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135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80"/>
        <v>4</v>
      </c>
      <c r="P1985" s="14" t="str">
        <f t="shared" si="181"/>
        <v>$88.69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135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ref="O1986:O2049" si="186">ROUND(($E1986/$D1986)*100,0)</f>
        <v>21</v>
      </c>
      <c r="P1986" s="14" t="str">
        <f t="shared" ref="P1986:P2049" si="187">IF($E1986=0,"$0","$"&amp;ROUND(($E1986/$L1986),2))</f>
        <v>$453.14</v>
      </c>
      <c r="Q1986" t="str">
        <f t="shared" ref="Q1986:Q2049" si="188">LEFT($N1986,FIND("/",$N1986)-1)</f>
        <v>photography</v>
      </c>
      <c r="R1986" t="str">
        <f t="shared" ref="R1986:R2049" si="189">RIGHT($N1986,LEN($N1986)-FIND("/",$N1986))</f>
        <v>people</v>
      </c>
      <c r="S1986" s="8">
        <f t="shared" ref="S1986:S2049" si="190">(((J1986/60)/60)/24)+DATE(1970,1,1)</f>
        <v>41913.790289351848</v>
      </c>
      <c r="T1986" s="8">
        <f t="shared" ref="T1986:T2049" si="191">(((I1986/60)/60)/24)+DATE(1970,1,1)</f>
        <v>41973.831956018519</v>
      </c>
    </row>
    <row r="1987" spans="1:20" ht="165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si="186"/>
        <v>3</v>
      </c>
      <c r="P1987" s="14" t="str">
        <f t="shared" si="187"/>
        <v>$12.75</v>
      </c>
      <c r="Q1987" t="str">
        <f t="shared" si="188"/>
        <v>photography</v>
      </c>
      <c r="R1987" t="str">
        <f t="shared" si="189"/>
        <v>people</v>
      </c>
      <c r="S1987" s="8">
        <f t="shared" si="190"/>
        <v>42555.698738425926</v>
      </c>
      <c r="T1987" s="8">
        <f t="shared" si="191"/>
        <v>42584.958333333328</v>
      </c>
    </row>
    <row r="1988" spans="1:20" ht="150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86"/>
        <v>0</v>
      </c>
      <c r="P1988" s="14" t="str">
        <f t="shared" si="187"/>
        <v>$1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90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86"/>
        <v>42</v>
      </c>
      <c r="P1989" s="14" t="str">
        <f t="shared" si="187"/>
        <v>$83.43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30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86"/>
        <v>0</v>
      </c>
      <c r="P1990" s="14" t="str">
        <f t="shared" si="187"/>
        <v>$25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135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86"/>
        <v>1</v>
      </c>
      <c r="P1991" s="14" t="str">
        <f t="shared" si="187"/>
        <v>$50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135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86"/>
        <v>17</v>
      </c>
      <c r="P1992" s="14" t="str">
        <f t="shared" si="187"/>
        <v>$101.8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105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86"/>
        <v>7</v>
      </c>
      <c r="P1993" s="14" t="str">
        <f t="shared" si="187"/>
        <v>$46.67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60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86"/>
        <v>0</v>
      </c>
      <c r="P1994" s="14" t="str">
        <f t="shared" si="187"/>
        <v>$1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135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86"/>
        <v>0</v>
      </c>
      <c r="P1995" s="14" t="str">
        <f t="shared" si="187"/>
        <v>$0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165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86"/>
        <v>0</v>
      </c>
      <c r="P1996" s="14" t="str">
        <f t="shared" si="187"/>
        <v>$0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135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86"/>
        <v>8</v>
      </c>
      <c r="P1997" s="14" t="str">
        <f t="shared" si="187"/>
        <v>$26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135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86"/>
        <v>0</v>
      </c>
      <c r="P1998" s="14" t="str">
        <f t="shared" si="187"/>
        <v>$0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135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86"/>
        <v>0</v>
      </c>
      <c r="P1999" s="14" t="str">
        <f t="shared" si="187"/>
        <v>$0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165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86"/>
        <v>26</v>
      </c>
      <c r="P2000" s="14" t="str">
        <f t="shared" si="187"/>
        <v>$218.33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105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86"/>
        <v>1</v>
      </c>
      <c r="P2001" s="14" t="str">
        <f t="shared" si="187"/>
        <v>$33.71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150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86"/>
        <v>13</v>
      </c>
      <c r="P2002" s="14" t="str">
        <f t="shared" si="187"/>
        <v>$25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120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86"/>
        <v>382</v>
      </c>
      <c r="P2003" s="14" t="str">
        <f t="shared" si="187"/>
        <v>$128.39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135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86"/>
        <v>217</v>
      </c>
      <c r="P2004" s="14" t="str">
        <f t="shared" si="187"/>
        <v>$78.83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165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86"/>
        <v>312</v>
      </c>
      <c r="P2005" s="14" t="str">
        <f t="shared" si="187"/>
        <v>$91.76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135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86"/>
        <v>234</v>
      </c>
      <c r="P2006" s="14" t="str">
        <f t="shared" si="187"/>
        <v>$331.1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120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86"/>
        <v>124</v>
      </c>
      <c r="P2007" s="14" t="str">
        <f t="shared" si="187"/>
        <v>$194.26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150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86"/>
        <v>248</v>
      </c>
      <c r="P2008" s="14" t="str">
        <f t="shared" si="187"/>
        <v>$408.98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150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86"/>
        <v>116</v>
      </c>
      <c r="P2009" s="14" t="str">
        <f t="shared" si="187"/>
        <v>$84.46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135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86"/>
        <v>117</v>
      </c>
      <c r="P2010" s="14" t="str">
        <f t="shared" si="187"/>
        <v>$44.85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120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86"/>
        <v>305</v>
      </c>
      <c r="P2011" s="14" t="str">
        <f t="shared" si="187"/>
        <v>$383.36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90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86"/>
        <v>320</v>
      </c>
      <c r="P2012" s="14" t="str">
        <f t="shared" si="187"/>
        <v>$55.28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120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86"/>
        <v>820</v>
      </c>
      <c r="P2013" s="14" t="str">
        <f t="shared" si="187"/>
        <v>$422.02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150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86"/>
        <v>235</v>
      </c>
      <c r="P2014" s="14" t="str">
        <f t="shared" si="187"/>
        <v>$64.18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135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86"/>
        <v>495</v>
      </c>
      <c r="P2015" s="14" t="str">
        <f t="shared" si="187"/>
        <v>$173.58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120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86"/>
        <v>7814</v>
      </c>
      <c r="P2016" s="14" t="str">
        <f t="shared" si="187"/>
        <v>$88.6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120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86"/>
        <v>113</v>
      </c>
      <c r="P2017" s="14" t="str">
        <f t="shared" si="187"/>
        <v>$50.22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75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86"/>
        <v>922</v>
      </c>
      <c r="P2018" s="14" t="str">
        <f t="shared" si="187"/>
        <v>$192.39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135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86"/>
        <v>125</v>
      </c>
      <c r="P2019" s="14" t="str">
        <f t="shared" si="187"/>
        <v>$73.42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150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86"/>
        <v>102</v>
      </c>
      <c r="P2020" s="14" t="str">
        <f t="shared" si="187"/>
        <v>$147.68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135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86"/>
        <v>485</v>
      </c>
      <c r="P2021" s="14" t="str">
        <f t="shared" si="187"/>
        <v>$108.97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150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86"/>
        <v>192</v>
      </c>
      <c r="P2022" s="14" t="str">
        <f t="shared" si="187"/>
        <v>$23.65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135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86"/>
        <v>281</v>
      </c>
      <c r="P2023" s="14" t="str">
        <f t="shared" si="187"/>
        <v>$147.95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135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86"/>
        <v>125</v>
      </c>
      <c r="P2024" s="14" t="str">
        <f t="shared" si="187"/>
        <v>$385.04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135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86"/>
        <v>161</v>
      </c>
      <c r="P2025" s="14" t="str">
        <f t="shared" si="187"/>
        <v>$457.39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135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86"/>
        <v>585</v>
      </c>
      <c r="P2026" s="14" t="str">
        <f t="shared" si="187"/>
        <v>$222.99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150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86"/>
        <v>201</v>
      </c>
      <c r="P2027" s="14" t="str">
        <f t="shared" si="187"/>
        <v>$220.74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60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86"/>
        <v>133</v>
      </c>
      <c r="P2028" s="14" t="str">
        <f t="shared" si="187"/>
        <v>$73.5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135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86"/>
        <v>120</v>
      </c>
      <c r="P2029" s="14" t="str">
        <f t="shared" si="187"/>
        <v>$223.1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60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86"/>
        <v>126</v>
      </c>
      <c r="P2030" s="14" t="str">
        <f t="shared" si="187"/>
        <v>$47.91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105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86"/>
        <v>361</v>
      </c>
      <c r="P2031" s="14" t="str">
        <f t="shared" si="187"/>
        <v>$96.06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135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86"/>
        <v>226</v>
      </c>
      <c r="P2032" s="14" t="str">
        <f t="shared" si="187"/>
        <v>$118.61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105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86"/>
        <v>120</v>
      </c>
      <c r="P2033" s="14" t="str">
        <f t="shared" si="187"/>
        <v>$118.45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150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86"/>
        <v>304</v>
      </c>
      <c r="P2034" s="14" t="str">
        <f t="shared" si="187"/>
        <v>$143.21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165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86"/>
        <v>179</v>
      </c>
      <c r="P2035" s="14" t="str">
        <f t="shared" si="187"/>
        <v>$282.72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150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86"/>
        <v>387</v>
      </c>
      <c r="P2036" s="14" t="str">
        <f t="shared" si="187"/>
        <v>$593.94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135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86"/>
        <v>211</v>
      </c>
      <c r="P2037" s="14" t="str">
        <f t="shared" si="187"/>
        <v>$262.16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135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86"/>
        <v>132</v>
      </c>
      <c r="P2038" s="14" t="str">
        <f t="shared" si="187"/>
        <v>$46.58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120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86"/>
        <v>300</v>
      </c>
      <c r="P2039" s="14" t="str">
        <f t="shared" si="187"/>
        <v>$70.04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135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86"/>
        <v>421</v>
      </c>
      <c r="P2040" s="14" t="str">
        <f t="shared" si="187"/>
        <v>$164.91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90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86"/>
        <v>136</v>
      </c>
      <c r="P2041" s="14" t="str">
        <f t="shared" si="187"/>
        <v>$449.26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75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86"/>
        <v>248</v>
      </c>
      <c r="P2042" s="14" t="str">
        <f t="shared" si="187"/>
        <v>$27.47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135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86"/>
        <v>182</v>
      </c>
      <c r="P2043" s="14" t="str">
        <f t="shared" si="187"/>
        <v>$143.98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120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86"/>
        <v>124</v>
      </c>
      <c r="P2044" s="14" t="str">
        <f t="shared" si="187"/>
        <v>$88.24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165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86"/>
        <v>506</v>
      </c>
      <c r="P2045" s="14" t="str">
        <f t="shared" si="187"/>
        <v>$36.33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150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86"/>
        <v>108</v>
      </c>
      <c r="P2046" s="14" t="str">
        <f t="shared" si="187"/>
        <v>$90.18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135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86"/>
        <v>819</v>
      </c>
      <c r="P2047" s="14" t="str">
        <f t="shared" si="187"/>
        <v>$152.62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135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86"/>
        <v>121</v>
      </c>
      <c r="P2048" s="14" t="str">
        <f t="shared" si="187"/>
        <v>$55.81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135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86"/>
        <v>103</v>
      </c>
      <c r="P2049" s="14" t="str">
        <f t="shared" si="187"/>
        <v>$227.85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150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ref="O2050:O2113" si="192">ROUND(($E2050/$D2050)*100,0)</f>
        <v>148</v>
      </c>
      <c r="P2050" s="14" t="str">
        <f t="shared" ref="P2050:P2113" si="193">IF($E2050=0,"$0","$"&amp;ROUND(($E2050/$L2050),2))</f>
        <v>$91.83</v>
      </c>
      <c r="Q2050" t="str">
        <f t="shared" ref="Q2050:Q2113" si="194">LEFT($N2050,FIND("/",$N2050)-1)</f>
        <v>technology</v>
      </c>
      <c r="R2050" t="str">
        <f t="shared" ref="R2050:R2113" si="195">RIGHT($N2050,LEN($N2050)-FIND("/",$N2050))</f>
        <v>hardware</v>
      </c>
      <c r="S2050" s="8">
        <f t="shared" ref="S2050:S2113" si="196">(((J2050/60)/60)/24)+DATE(1970,1,1)</f>
        <v>41387.651516203703</v>
      </c>
      <c r="T2050" s="8">
        <f t="shared" ref="T2050:T2113" si="197">(((I2050/60)/60)/24)+DATE(1970,1,1)</f>
        <v>41417.651516203703</v>
      </c>
    </row>
    <row r="2051" spans="1:20" ht="45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si="192"/>
        <v>120</v>
      </c>
      <c r="P2051" s="14" t="str">
        <f t="shared" si="193"/>
        <v>$80.99</v>
      </c>
      <c r="Q2051" t="str">
        <f t="shared" si="194"/>
        <v>technology</v>
      </c>
      <c r="R2051" t="str">
        <f t="shared" si="195"/>
        <v>hardware</v>
      </c>
      <c r="S2051" s="8">
        <f t="shared" si="196"/>
        <v>41575.527349537035</v>
      </c>
      <c r="T2051" s="8">
        <f t="shared" si="197"/>
        <v>41610.957638888889</v>
      </c>
    </row>
    <row r="2052" spans="1:20" ht="135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92"/>
        <v>473</v>
      </c>
      <c r="P2052" s="14" t="str">
        <f t="shared" si="193"/>
        <v>$278.39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135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92"/>
        <v>130</v>
      </c>
      <c r="P2053" s="14" t="str">
        <f t="shared" si="193"/>
        <v>$43.1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135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92"/>
        <v>353</v>
      </c>
      <c r="P2054" s="14" t="str">
        <f t="shared" si="193"/>
        <v>$326.29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135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92"/>
        <v>101</v>
      </c>
      <c r="P2055" s="14" t="str">
        <f t="shared" si="193"/>
        <v>$41.74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135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92"/>
        <v>114</v>
      </c>
      <c r="P2056" s="14" t="str">
        <f t="shared" si="193"/>
        <v>$64.02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120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92"/>
        <v>167</v>
      </c>
      <c r="P2057" s="14" t="str">
        <f t="shared" si="193"/>
        <v>$99.46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120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92"/>
        <v>153</v>
      </c>
      <c r="P2058" s="14" t="str">
        <f t="shared" si="193"/>
        <v>$138.49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135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92"/>
        <v>202</v>
      </c>
      <c r="P2059" s="14" t="str">
        <f t="shared" si="193"/>
        <v>$45.55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60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92"/>
        <v>168</v>
      </c>
      <c r="P2060" s="14" t="str">
        <f t="shared" si="193"/>
        <v>$10.51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135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92"/>
        <v>143</v>
      </c>
      <c r="P2061" s="14" t="str">
        <f t="shared" si="193"/>
        <v>$114.77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135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92"/>
        <v>196</v>
      </c>
      <c r="P2062" s="14" t="str">
        <f t="shared" si="193"/>
        <v>$36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135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92"/>
        <v>108</v>
      </c>
      <c r="P2063" s="14" t="str">
        <f t="shared" si="193"/>
        <v>$154.17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150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92"/>
        <v>115</v>
      </c>
      <c r="P2064" s="14" t="str">
        <f t="shared" si="193"/>
        <v>$566.39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105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92"/>
        <v>148</v>
      </c>
      <c r="P2065" s="14" t="str">
        <f t="shared" si="193"/>
        <v>$120.86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120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92"/>
        <v>191</v>
      </c>
      <c r="P2066" s="14" t="str">
        <f t="shared" si="193"/>
        <v>$86.16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135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92"/>
        <v>199</v>
      </c>
      <c r="P2067" s="14" t="str">
        <f t="shared" si="193"/>
        <v>$51.21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135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92"/>
        <v>219</v>
      </c>
      <c r="P2068" s="14" t="str">
        <f t="shared" si="193"/>
        <v>$67.26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105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92"/>
        <v>127</v>
      </c>
      <c r="P2069" s="14" t="str">
        <f t="shared" si="193"/>
        <v>$62.8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135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92"/>
        <v>105</v>
      </c>
      <c r="P2070" s="14" t="str">
        <f t="shared" si="193"/>
        <v>$346.13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150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92"/>
        <v>128</v>
      </c>
      <c r="P2071" s="14" t="str">
        <f t="shared" si="193"/>
        <v>$244.12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120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92"/>
        <v>317</v>
      </c>
      <c r="P2072" s="14" t="str">
        <f t="shared" si="193"/>
        <v>$259.25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135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92"/>
        <v>281</v>
      </c>
      <c r="P2073" s="14" t="str">
        <f t="shared" si="193"/>
        <v>$201.96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150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92"/>
        <v>111</v>
      </c>
      <c r="P2074" s="14" t="str">
        <f t="shared" si="193"/>
        <v>$226.21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150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92"/>
        <v>153</v>
      </c>
      <c r="P2075" s="14" t="str">
        <f t="shared" si="193"/>
        <v>$324.69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105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92"/>
        <v>103</v>
      </c>
      <c r="P2076" s="14" t="str">
        <f t="shared" si="193"/>
        <v>$205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120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92"/>
        <v>1678</v>
      </c>
      <c r="P2077" s="14" t="str">
        <f t="shared" si="193"/>
        <v>$20.47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75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92"/>
        <v>543</v>
      </c>
      <c r="P2078" s="14" t="str">
        <f t="shared" si="193"/>
        <v>$116.35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120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92"/>
        <v>116</v>
      </c>
      <c r="P2079" s="14" t="str">
        <f t="shared" si="193"/>
        <v>$307.2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120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92"/>
        <v>131</v>
      </c>
      <c r="P2080" s="14" t="str">
        <f t="shared" si="193"/>
        <v>$546.69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150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92"/>
        <v>288</v>
      </c>
      <c r="P2081" s="14" t="str">
        <f t="shared" si="193"/>
        <v>$47.47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135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92"/>
        <v>508</v>
      </c>
      <c r="P2082" s="14" t="str">
        <f t="shared" si="193"/>
        <v>$101.56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135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92"/>
        <v>115</v>
      </c>
      <c r="P2083" s="14" t="str">
        <f t="shared" si="193"/>
        <v>$72.91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135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92"/>
        <v>111</v>
      </c>
      <c r="P2084" s="14" t="str">
        <f t="shared" si="193"/>
        <v>$43.71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135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92"/>
        <v>113</v>
      </c>
      <c r="P2085" s="14" t="str">
        <f t="shared" si="193"/>
        <v>$34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105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92"/>
        <v>108</v>
      </c>
      <c r="P2086" s="14" t="str">
        <f t="shared" si="193"/>
        <v>$70.65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150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92"/>
        <v>124</v>
      </c>
      <c r="P2087" s="14" t="str">
        <f t="shared" si="193"/>
        <v>$89.3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120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92"/>
        <v>101</v>
      </c>
      <c r="P2088" s="14" t="str">
        <f t="shared" si="193"/>
        <v>$115.09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150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92"/>
        <v>104</v>
      </c>
      <c r="P2089" s="14" t="str">
        <f t="shared" si="193"/>
        <v>$62.12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150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92"/>
        <v>116</v>
      </c>
      <c r="P2090" s="14" t="str">
        <f t="shared" si="193"/>
        <v>$46.2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90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92"/>
        <v>120</v>
      </c>
      <c r="P2091" s="14" t="str">
        <f t="shared" si="193"/>
        <v>$48.55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135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92"/>
        <v>115</v>
      </c>
      <c r="P2092" s="14" t="str">
        <f t="shared" si="193"/>
        <v>$57.52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135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92"/>
        <v>120</v>
      </c>
      <c r="P2093" s="14" t="str">
        <f t="shared" si="193"/>
        <v>$88.15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135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92"/>
        <v>101</v>
      </c>
      <c r="P2094" s="14" t="str">
        <f t="shared" si="193"/>
        <v>$110.49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135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92"/>
        <v>102</v>
      </c>
      <c r="P2095" s="14" t="str">
        <f t="shared" si="193"/>
        <v>$66.83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150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92"/>
        <v>121</v>
      </c>
      <c r="P2096" s="14" t="str">
        <f t="shared" si="193"/>
        <v>$58.6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150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92"/>
        <v>100</v>
      </c>
      <c r="P2097" s="14" t="str">
        <f t="shared" si="193"/>
        <v>$113.64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105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92"/>
        <v>102</v>
      </c>
      <c r="P2098" s="14" t="str">
        <f t="shared" si="193"/>
        <v>$43.57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150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92"/>
        <v>100</v>
      </c>
      <c r="P2099" s="14" t="str">
        <f t="shared" si="193"/>
        <v>$78.95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135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92"/>
        <v>100</v>
      </c>
      <c r="P2100" s="14" t="str">
        <f t="shared" si="193"/>
        <v>$188.13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45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92"/>
        <v>132</v>
      </c>
      <c r="P2101" s="14" t="str">
        <f t="shared" si="193"/>
        <v>$63.03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135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92"/>
        <v>137</v>
      </c>
      <c r="P2102" s="14" t="str">
        <f t="shared" si="193"/>
        <v>$30.37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135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92"/>
        <v>113</v>
      </c>
      <c r="P2103" s="14" t="str">
        <f t="shared" si="193"/>
        <v>$51.48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150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92"/>
        <v>136</v>
      </c>
      <c r="P2104" s="14" t="str">
        <f t="shared" si="193"/>
        <v>$35.79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60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92"/>
        <v>146</v>
      </c>
      <c r="P2105" s="14" t="str">
        <f t="shared" si="193"/>
        <v>$98.82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120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92"/>
        <v>130</v>
      </c>
      <c r="P2106" s="14" t="str">
        <f t="shared" si="193"/>
        <v>$28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90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92"/>
        <v>254</v>
      </c>
      <c r="P2107" s="14" t="str">
        <f t="shared" si="193"/>
        <v>$51.31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120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92"/>
        <v>107</v>
      </c>
      <c r="P2108" s="14" t="str">
        <f t="shared" si="193"/>
        <v>$53.52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135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92"/>
        <v>108</v>
      </c>
      <c r="P2109" s="14" t="str">
        <f t="shared" si="193"/>
        <v>$37.15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150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92"/>
        <v>107</v>
      </c>
      <c r="P2110" s="14" t="str">
        <f t="shared" si="193"/>
        <v>$89.9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90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92"/>
        <v>107</v>
      </c>
      <c r="P2111" s="14" t="str">
        <f t="shared" si="193"/>
        <v>$106.53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90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92"/>
        <v>100</v>
      </c>
      <c r="P2112" s="14" t="str">
        <f t="shared" si="193"/>
        <v>$52.82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135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92"/>
        <v>107</v>
      </c>
      <c r="P2113" s="14" t="str">
        <f t="shared" si="193"/>
        <v>$54.62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120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ref="O2114:O2177" si="198">ROUND(($E2114/$D2114)*100,0)</f>
        <v>100</v>
      </c>
      <c r="P2114" s="14" t="str">
        <f t="shared" ref="P2114:P2177" si="199">IF($E2114=0,"$0","$"&amp;ROUND(($E2114/$L2114),2))</f>
        <v>$27.27</v>
      </c>
      <c r="Q2114" t="str">
        <f t="shared" ref="Q2114:Q2177" si="200">LEFT($N2114,FIND("/",$N2114)-1)</f>
        <v>music</v>
      </c>
      <c r="R2114" t="str">
        <f t="shared" ref="R2114:R2177" si="201">RIGHT($N2114,LEN($N2114)-FIND("/",$N2114))</f>
        <v>indie rock</v>
      </c>
      <c r="S2114" s="8">
        <f t="shared" ref="S2114:S2177" si="202">(((J2114/60)/60)/24)+DATE(1970,1,1)</f>
        <v>41365.928159722222</v>
      </c>
      <c r="T2114" s="8">
        <f t="shared" ref="T2114:T2177" si="203">(((I2114/60)/60)/24)+DATE(1970,1,1)</f>
        <v>41379.928159722222</v>
      </c>
    </row>
    <row r="2115" spans="1:20" ht="60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si="198"/>
        <v>105</v>
      </c>
      <c r="P2115" s="14" t="str">
        <f t="shared" si="199"/>
        <v>$68.6</v>
      </c>
      <c r="Q2115" t="str">
        <f t="shared" si="200"/>
        <v>music</v>
      </c>
      <c r="R2115" t="str">
        <f t="shared" si="201"/>
        <v>indie rock</v>
      </c>
      <c r="S2115" s="8">
        <f t="shared" si="202"/>
        <v>41870.86546296296</v>
      </c>
      <c r="T2115" s="8">
        <f t="shared" si="203"/>
        <v>41905.86546296296</v>
      </c>
    </row>
    <row r="2116" spans="1:20" ht="120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98"/>
        <v>105</v>
      </c>
      <c r="P2116" s="14" t="str">
        <f t="shared" si="199"/>
        <v>$35.61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120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98"/>
        <v>226</v>
      </c>
      <c r="P2117" s="14" t="str">
        <f t="shared" si="199"/>
        <v>$94.03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135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98"/>
        <v>101</v>
      </c>
      <c r="P2118" s="14" t="str">
        <f t="shared" si="199"/>
        <v>$526.46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135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98"/>
        <v>148</v>
      </c>
      <c r="P2119" s="14" t="str">
        <f t="shared" si="199"/>
        <v>$50.66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90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98"/>
        <v>135</v>
      </c>
      <c r="P2120" s="14" t="str">
        <f t="shared" si="199"/>
        <v>$79.18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120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98"/>
        <v>101</v>
      </c>
      <c r="P2121" s="14" t="str">
        <f t="shared" si="199"/>
        <v>$91.59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75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98"/>
        <v>101</v>
      </c>
      <c r="P2122" s="14" t="str">
        <f t="shared" si="199"/>
        <v>$116.96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105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98"/>
        <v>1</v>
      </c>
      <c r="P2123" s="14" t="str">
        <f t="shared" si="199"/>
        <v>$28.4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90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98"/>
        <v>0</v>
      </c>
      <c r="P2124" s="14" t="str">
        <f t="shared" si="199"/>
        <v>$103.33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180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98"/>
        <v>10</v>
      </c>
      <c r="P2125" s="14" t="str">
        <f t="shared" si="199"/>
        <v>$10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150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98"/>
        <v>10</v>
      </c>
      <c r="P2126" s="14" t="str">
        <f t="shared" si="199"/>
        <v>$23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105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98"/>
        <v>1</v>
      </c>
      <c r="P2127" s="14" t="str">
        <f t="shared" si="199"/>
        <v>$31.56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120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98"/>
        <v>0</v>
      </c>
      <c r="P2128" s="14" t="str">
        <f t="shared" si="199"/>
        <v>$5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60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98"/>
        <v>29</v>
      </c>
      <c r="P2129" s="14" t="str">
        <f t="shared" si="199"/>
        <v>$34.22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120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98"/>
        <v>0</v>
      </c>
      <c r="P2130" s="14" t="str">
        <f t="shared" si="199"/>
        <v>$25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135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98"/>
        <v>12</v>
      </c>
      <c r="P2131" s="14" t="str">
        <f t="shared" si="199"/>
        <v>$19.67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75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98"/>
        <v>0</v>
      </c>
      <c r="P2132" s="14" t="str">
        <f t="shared" si="199"/>
        <v>$21.25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135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98"/>
        <v>5</v>
      </c>
      <c r="P2133" s="14" t="str">
        <f t="shared" si="199"/>
        <v>$8.33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135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98"/>
        <v>2</v>
      </c>
      <c r="P2134" s="14" t="str">
        <f t="shared" si="199"/>
        <v>$21.34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150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98"/>
        <v>2</v>
      </c>
      <c r="P2135" s="14" t="str">
        <f t="shared" si="199"/>
        <v>$5.33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120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98"/>
        <v>2</v>
      </c>
      <c r="P2136" s="14" t="str">
        <f t="shared" si="199"/>
        <v>$34.67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135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98"/>
        <v>10</v>
      </c>
      <c r="P2137" s="14" t="str">
        <f t="shared" si="199"/>
        <v>$21.73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135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98"/>
        <v>0</v>
      </c>
      <c r="P2138" s="14" t="str">
        <f t="shared" si="199"/>
        <v>$11.92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120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98"/>
        <v>28</v>
      </c>
      <c r="P2139" s="14" t="str">
        <f t="shared" si="199"/>
        <v>$26.6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90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98"/>
        <v>13</v>
      </c>
      <c r="P2140" s="14" t="str">
        <f t="shared" si="199"/>
        <v>$10.67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150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98"/>
        <v>5</v>
      </c>
      <c r="P2141" s="14" t="str">
        <f t="shared" si="199"/>
        <v>$29.04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135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98"/>
        <v>0</v>
      </c>
      <c r="P2142" s="14" t="str">
        <f t="shared" si="199"/>
        <v>$50.91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135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98"/>
        <v>0</v>
      </c>
      <c r="P2143" s="14" t="str">
        <f t="shared" si="199"/>
        <v>$0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135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98"/>
        <v>6</v>
      </c>
      <c r="P2144" s="14" t="str">
        <f t="shared" si="199"/>
        <v>$50.08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150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98"/>
        <v>11</v>
      </c>
      <c r="P2145" s="14" t="str">
        <f t="shared" si="199"/>
        <v>$45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105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98"/>
        <v>2</v>
      </c>
      <c r="P2146" s="14" t="str">
        <f t="shared" si="199"/>
        <v>$25.29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135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98"/>
        <v>30</v>
      </c>
      <c r="P2147" s="14" t="str">
        <f t="shared" si="199"/>
        <v>$51.29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135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98"/>
        <v>0</v>
      </c>
      <c r="P2148" s="14" t="str">
        <f t="shared" si="199"/>
        <v>$1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45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98"/>
        <v>1</v>
      </c>
      <c r="P2149" s="14" t="str">
        <f t="shared" si="199"/>
        <v>$49.38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135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98"/>
        <v>2</v>
      </c>
      <c r="P2150" s="14" t="str">
        <f t="shared" si="199"/>
        <v>$1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135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98"/>
        <v>0</v>
      </c>
      <c r="P2151" s="14" t="str">
        <f t="shared" si="199"/>
        <v>$0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45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98"/>
        <v>1</v>
      </c>
      <c r="P2152" s="14" t="str">
        <f t="shared" si="199"/>
        <v>$101.25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135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98"/>
        <v>0</v>
      </c>
      <c r="P2153" s="14" t="str">
        <f t="shared" si="199"/>
        <v>$19.67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135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98"/>
        <v>0</v>
      </c>
      <c r="P2154" s="14" t="str">
        <f t="shared" si="199"/>
        <v>$12.5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120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98"/>
        <v>0</v>
      </c>
      <c r="P2155" s="14" t="str">
        <f t="shared" si="199"/>
        <v>$8.5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75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98"/>
        <v>1</v>
      </c>
      <c r="P2156" s="14" t="str">
        <f t="shared" si="199"/>
        <v>$1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105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98"/>
        <v>2</v>
      </c>
      <c r="P2157" s="14" t="str">
        <f t="shared" si="199"/>
        <v>$23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90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98"/>
        <v>3</v>
      </c>
      <c r="P2158" s="14" t="str">
        <f t="shared" si="199"/>
        <v>$17.99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60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98"/>
        <v>28</v>
      </c>
      <c r="P2159" s="14" t="str">
        <f t="shared" si="199"/>
        <v>$370.95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135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98"/>
        <v>7</v>
      </c>
      <c r="P2160" s="14" t="str">
        <f t="shared" si="199"/>
        <v>$63.57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180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98"/>
        <v>1</v>
      </c>
      <c r="P2161" s="14" t="str">
        <f t="shared" si="199"/>
        <v>$13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105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98"/>
        <v>1</v>
      </c>
      <c r="P2162" s="14" t="str">
        <f t="shared" si="199"/>
        <v>$5.31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60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98"/>
        <v>116</v>
      </c>
      <c r="P2163" s="14" t="str">
        <f t="shared" si="199"/>
        <v>$35.62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135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98"/>
        <v>112</v>
      </c>
      <c r="P2164" s="14" t="str">
        <f t="shared" si="199"/>
        <v>$87.1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120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98"/>
        <v>132</v>
      </c>
      <c r="P2165" s="14" t="str">
        <f t="shared" si="199"/>
        <v>$75.11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90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98"/>
        <v>103</v>
      </c>
      <c r="P2166" s="14" t="str">
        <f t="shared" si="199"/>
        <v>$68.01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135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98"/>
        <v>139</v>
      </c>
      <c r="P2167" s="14" t="str">
        <f t="shared" si="199"/>
        <v>$29.62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150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98"/>
        <v>147</v>
      </c>
      <c r="P2168" s="14" t="str">
        <f t="shared" si="199"/>
        <v>$91.63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75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98"/>
        <v>120</v>
      </c>
      <c r="P2169" s="14" t="str">
        <f t="shared" si="199"/>
        <v>$22.5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90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98"/>
        <v>122</v>
      </c>
      <c r="P2170" s="14" t="str">
        <f t="shared" si="199"/>
        <v>$64.37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135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98"/>
        <v>100</v>
      </c>
      <c r="P2171" s="14" t="str">
        <f t="shared" si="199"/>
        <v>$21.86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120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98"/>
        <v>181</v>
      </c>
      <c r="P2172" s="14" t="str">
        <f t="shared" si="199"/>
        <v>$33.32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105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98"/>
        <v>106</v>
      </c>
      <c r="P2173" s="14" t="str">
        <f t="shared" si="199"/>
        <v>$90.28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120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98"/>
        <v>100</v>
      </c>
      <c r="P2174" s="14" t="str">
        <f t="shared" si="199"/>
        <v>$76.92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135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98"/>
        <v>127</v>
      </c>
      <c r="P2175" s="14" t="str">
        <f t="shared" si="199"/>
        <v>$59.23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135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98"/>
        <v>103</v>
      </c>
      <c r="P2176" s="14" t="str">
        <f t="shared" si="199"/>
        <v>$65.38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120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98"/>
        <v>250</v>
      </c>
      <c r="P2177" s="14" t="str">
        <f t="shared" si="199"/>
        <v>$67.31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120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ref="O2178:O2241" si="204">ROUND(($E2178/$D2178)*100,0)</f>
        <v>126</v>
      </c>
      <c r="P2178" s="14" t="str">
        <f t="shared" ref="P2178:P2241" si="205">IF($E2178=0,"$0","$"&amp;ROUND(($E2178/$L2178),2))</f>
        <v>$88.75</v>
      </c>
      <c r="Q2178" t="str">
        <f t="shared" ref="Q2178:Q2241" si="206">LEFT($N2178,FIND("/",$N2178)-1)</f>
        <v>music</v>
      </c>
      <c r="R2178" t="str">
        <f t="shared" ref="R2178:R2241" si="207">RIGHT($N2178,LEN($N2178)-FIND("/",$N2178))</f>
        <v>rock</v>
      </c>
      <c r="S2178" s="8">
        <f t="shared" ref="S2178:S2241" si="208">(((J2178/60)/60)/24)+DATE(1970,1,1)</f>
        <v>42096.633206018523</v>
      </c>
      <c r="T2178" s="8">
        <f t="shared" ref="T2178:T2241" si="209">(((I2178/60)/60)/24)+DATE(1970,1,1)</f>
        <v>42126.633206018523</v>
      </c>
    </row>
    <row r="2179" spans="1:20" ht="120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si="204"/>
        <v>100</v>
      </c>
      <c r="P2179" s="14" t="str">
        <f t="shared" si="205"/>
        <v>$65.87</v>
      </c>
      <c r="Q2179" t="str">
        <f t="shared" si="206"/>
        <v>music</v>
      </c>
      <c r="R2179" t="str">
        <f t="shared" si="207"/>
        <v>rock</v>
      </c>
      <c r="S2179" s="8">
        <f t="shared" si="208"/>
        <v>42502.250775462962</v>
      </c>
      <c r="T2179" s="8">
        <f t="shared" si="209"/>
        <v>42527.250775462962</v>
      </c>
    </row>
    <row r="2180" spans="1:20" ht="135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04"/>
        <v>139</v>
      </c>
      <c r="P2180" s="14" t="str">
        <f t="shared" si="205"/>
        <v>$40.35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105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04"/>
        <v>161</v>
      </c>
      <c r="P2181" s="14" t="str">
        <f t="shared" si="205"/>
        <v>$76.86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105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04"/>
        <v>107</v>
      </c>
      <c r="P2182" s="14" t="str">
        <f t="shared" si="205"/>
        <v>$68.71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135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04"/>
        <v>153</v>
      </c>
      <c r="P2183" s="14" t="str">
        <f t="shared" si="205"/>
        <v>$57.77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105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04"/>
        <v>524</v>
      </c>
      <c r="P2184" s="14" t="str">
        <f t="shared" si="205"/>
        <v>$44.17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135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04"/>
        <v>489</v>
      </c>
      <c r="P2185" s="14" t="str">
        <f t="shared" si="205"/>
        <v>$31.57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135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04"/>
        <v>285</v>
      </c>
      <c r="P2186" s="14" t="str">
        <f t="shared" si="205"/>
        <v>$107.05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135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04"/>
        <v>1857</v>
      </c>
      <c r="P2187" s="14" t="str">
        <f t="shared" si="205"/>
        <v>$149.03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105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04"/>
        <v>110</v>
      </c>
      <c r="P2188" s="14" t="str">
        <f t="shared" si="205"/>
        <v>$55.96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135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04"/>
        <v>1015</v>
      </c>
      <c r="P2189" s="14" t="str">
        <f t="shared" si="205"/>
        <v>$56.97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135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04"/>
        <v>412</v>
      </c>
      <c r="P2190" s="14" t="str">
        <f t="shared" si="205"/>
        <v>$44.06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135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04"/>
        <v>503</v>
      </c>
      <c r="P2191" s="14" t="str">
        <f t="shared" si="205"/>
        <v>$68.63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135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04"/>
        <v>185</v>
      </c>
      <c r="P2192" s="14" t="str">
        <f t="shared" si="205"/>
        <v>$65.32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135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04"/>
        <v>120</v>
      </c>
      <c r="P2193" s="14" t="str">
        <f t="shared" si="205"/>
        <v>$35.92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135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04"/>
        <v>1081</v>
      </c>
      <c r="P2194" s="14" t="str">
        <f t="shared" si="205"/>
        <v>$40.07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150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04"/>
        <v>452</v>
      </c>
      <c r="P2195" s="14" t="str">
        <f t="shared" si="205"/>
        <v>$75.65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135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04"/>
        <v>537</v>
      </c>
      <c r="P2196" s="14" t="str">
        <f t="shared" si="205"/>
        <v>$61.2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75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04"/>
        <v>120</v>
      </c>
      <c r="P2197" s="14" t="str">
        <f t="shared" si="205"/>
        <v>$48.13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60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04"/>
        <v>114</v>
      </c>
      <c r="P2198" s="14" t="str">
        <f t="shared" si="205"/>
        <v>$68.11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120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04"/>
        <v>951</v>
      </c>
      <c r="P2199" s="14" t="str">
        <f t="shared" si="205"/>
        <v>$65.89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135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04"/>
        <v>133</v>
      </c>
      <c r="P2200" s="14" t="str">
        <f t="shared" si="205"/>
        <v>$81.65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75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04"/>
        <v>147</v>
      </c>
      <c r="P2201" s="14" t="str">
        <f t="shared" si="205"/>
        <v>$52.7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150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04"/>
        <v>542</v>
      </c>
      <c r="P2202" s="14" t="str">
        <f t="shared" si="205"/>
        <v>$41.23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135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04"/>
        <v>383</v>
      </c>
      <c r="P2203" s="14" t="str">
        <f t="shared" si="205"/>
        <v>$15.04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90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04"/>
        <v>704</v>
      </c>
      <c r="P2204" s="14" t="str">
        <f t="shared" si="205"/>
        <v>$39.07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120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04"/>
        <v>110</v>
      </c>
      <c r="P2205" s="14" t="str">
        <f t="shared" si="205"/>
        <v>$43.82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120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04"/>
        <v>133</v>
      </c>
      <c r="P2206" s="14" t="str">
        <f t="shared" si="205"/>
        <v>$27.3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120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04"/>
        <v>152</v>
      </c>
      <c r="P2207" s="14" t="str">
        <f t="shared" si="205"/>
        <v>$42.22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135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04"/>
        <v>103</v>
      </c>
      <c r="P2208" s="14" t="str">
        <f t="shared" si="205"/>
        <v>$33.24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135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04"/>
        <v>100</v>
      </c>
      <c r="P2209" s="14" t="str">
        <f t="shared" si="205"/>
        <v>$285.71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135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04"/>
        <v>102</v>
      </c>
      <c r="P2210" s="14" t="str">
        <f t="shared" si="205"/>
        <v>$42.33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90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04"/>
        <v>151</v>
      </c>
      <c r="P2211" s="14" t="str">
        <f t="shared" si="205"/>
        <v>$50.27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135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04"/>
        <v>111</v>
      </c>
      <c r="P2212" s="14" t="str">
        <f t="shared" si="205"/>
        <v>$61.9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150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04"/>
        <v>196</v>
      </c>
      <c r="P2213" s="14" t="str">
        <f t="shared" si="205"/>
        <v>$40.75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150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04"/>
        <v>114</v>
      </c>
      <c r="P2214" s="14" t="str">
        <f t="shared" si="205"/>
        <v>$55.8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165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04"/>
        <v>200</v>
      </c>
      <c r="P2215" s="14" t="str">
        <f t="shared" si="205"/>
        <v>$10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120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04"/>
        <v>293</v>
      </c>
      <c r="P2216" s="14" t="str">
        <f t="shared" si="205"/>
        <v>$73.13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60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04"/>
        <v>156</v>
      </c>
      <c r="P2217" s="14" t="str">
        <f t="shared" si="205"/>
        <v>$26.06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150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04"/>
        <v>106</v>
      </c>
      <c r="P2218" s="14" t="str">
        <f t="shared" si="205"/>
        <v>$22.64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135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04"/>
        <v>101</v>
      </c>
      <c r="P2219" s="14" t="str">
        <f t="shared" si="205"/>
        <v>$47.22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120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04"/>
        <v>123</v>
      </c>
      <c r="P2220" s="14" t="str">
        <f t="shared" si="205"/>
        <v>$32.32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120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04"/>
        <v>102</v>
      </c>
      <c r="P2221" s="14" t="str">
        <f t="shared" si="205"/>
        <v>$53.42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135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04"/>
        <v>101</v>
      </c>
      <c r="P2222" s="14" t="str">
        <f t="shared" si="205"/>
        <v>$51.3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120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04"/>
        <v>108</v>
      </c>
      <c r="P2223" s="14" t="str">
        <f t="shared" si="205"/>
        <v>$37.2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135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04"/>
        <v>163</v>
      </c>
      <c r="P2224" s="14" t="str">
        <f t="shared" si="205"/>
        <v>$27.1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150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04"/>
        <v>106</v>
      </c>
      <c r="P2225" s="14" t="str">
        <f t="shared" si="205"/>
        <v>$206.31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150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04"/>
        <v>243</v>
      </c>
      <c r="P2226" s="14" t="str">
        <f t="shared" si="205"/>
        <v>$82.15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135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04"/>
        <v>945</v>
      </c>
      <c r="P2227" s="14" t="str">
        <f t="shared" si="205"/>
        <v>$164.8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135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04"/>
        <v>108</v>
      </c>
      <c r="P2228" s="14" t="str">
        <f t="shared" si="205"/>
        <v>$60.82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135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04"/>
        <v>157</v>
      </c>
      <c r="P2229" s="14" t="str">
        <f t="shared" si="205"/>
        <v>$67.97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150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04"/>
        <v>1174</v>
      </c>
      <c r="P2230" s="14" t="str">
        <f t="shared" si="205"/>
        <v>$81.56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150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04"/>
        <v>171</v>
      </c>
      <c r="P2231" s="14" t="str">
        <f t="shared" si="205"/>
        <v>$25.43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150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04"/>
        <v>126</v>
      </c>
      <c r="P2232" s="14" t="str">
        <f t="shared" si="205"/>
        <v>$21.5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135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04"/>
        <v>1212</v>
      </c>
      <c r="P2233" s="14" t="str">
        <f t="shared" si="205"/>
        <v>$27.23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135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04"/>
        <v>496</v>
      </c>
      <c r="P2234" s="14" t="str">
        <f t="shared" si="205"/>
        <v>$25.09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120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04"/>
        <v>332</v>
      </c>
      <c r="P2235" s="14" t="str">
        <f t="shared" si="205"/>
        <v>$21.23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120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04"/>
        <v>1165</v>
      </c>
      <c r="P2236" s="14" t="str">
        <f t="shared" si="205"/>
        <v>$41.61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90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04"/>
        <v>153</v>
      </c>
      <c r="P2237" s="14" t="str">
        <f t="shared" si="205"/>
        <v>$135.59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120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04"/>
        <v>537</v>
      </c>
      <c r="P2238" s="14" t="str">
        <f t="shared" si="205"/>
        <v>$22.12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135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04"/>
        <v>353</v>
      </c>
      <c r="P2239" s="14" t="str">
        <f t="shared" si="205"/>
        <v>$64.63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90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04"/>
        <v>137</v>
      </c>
      <c r="P2240" s="14" t="str">
        <f t="shared" si="205"/>
        <v>$69.57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90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04"/>
        <v>128</v>
      </c>
      <c r="P2241" s="14" t="str">
        <f t="shared" si="205"/>
        <v>$75.13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135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ref="O2242:O2305" si="210">ROUND(($E2242/$D2242)*100,0)</f>
        <v>271</v>
      </c>
      <c r="P2242" s="14" t="str">
        <f t="shared" ref="P2242:P2305" si="211">IF($E2242=0,"$0","$"&amp;ROUND(($E2242/$L2242),2))</f>
        <v>$140.98</v>
      </c>
      <c r="Q2242" t="str">
        <f t="shared" ref="Q2242:Q2305" si="212">LEFT($N2242,FIND("/",$N2242)-1)</f>
        <v>games</v>
      </c>
      <c r="R2242" t="str">
        <f t="shared" ref="R2242:R2305" si="213">RIGHT($N2242,LEN($N2242)-FIND("/",$N2242))</f>
        <v>tabletop games</v>
      </c>
      <c r="S2242" s="8">
        <f t="shared" ref="S2242:S2305" si="214">(((J2242/60)/60)/24)+DATE(1970,1,1)</f>
        <v>42452.825740740736</v>
      </c>
      <c r="T2242" s="8">
        <f t="shared" ref="T2242:T2305" si="215">(((I2242/60)/60)/24)+DATE(1970,1,1)</f>
        <v>42482.825740740736</v>
      </c>
    </row>
    <row r="2243" spans="1:20" ht="135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si="210"/>
        <v>806</v>
      </c>
      <c r="P2243" s="14" t="str">
        <f t="shared" si="211"/>
        <v>$49.47</v>
      </c>
      <c r="Q2243" t="str">
        <f t="shared" si="212"/>
        <v>games</v>
      </c>
      <c r="R2243" t="str">
        <f t="shared" si="213"/>
        <v>tabletop games</v>
      </c>
      <c r="S2243" s="8">
        <f t="shared" si="214"/>
        <v>42766.827546296292</v>
      </c>
      <c r="T2243" s="8">
        <f t="shared" si="215"/>
        <v>42796.827546296292</v>
      </c>
    </row>
    <row r="2244" spans="1:20" ht="90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10"/>
        <v>1360</v>
      </c>
      <c r="P2244" s="14" t="str">
        <f t="shared" si="211"/>
        <v>$53.87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135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10"/>
        <v>930250</v>
      </c>
      <c r="P2245" s="14" t="str">
        <f t="shared" si="211"/>
        <v>$4.57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150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10"/>
        <v>377</v>
      </c>
      <c r="P2246" s="14" t="str">
        <f t="shared" si="211"/>
        <v>$65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120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10"/>
        <v>2647</v>
      </c>
      <c r="P2247" s="14" t="str">
        <f t="shared" si="211"/>
        <v>$53.48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165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10"/>
        <v>100</v>
      </c>
      <c r="P2248" s="14" t="str">
        <f t="shared" si="211"/>
        <v>$43.91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105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10"/>
        <v>104</v>
      </c>
      <c r="P2249" s="14" t="str">
        <f t="shared" si="211"/>
        <v>$50.85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135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10"/>
        <v>107</v>
      </c>
      <c r="P2250" s="14" t="str">
        <f t="shared" si="211"/>
        <v>$58.63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105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10"/>
        <v>169</v>
      </c>
      <c r="P2251" s="14" t="str">
        <f t="shared" si="211"/>
        <v>$32.82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135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10"/>
        <v>975</v>
      </c>
      <c r="P2252" s="14" t="str">
        <f t="shared" si="211"/>
        <v>$426.93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135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10"/>
        <v>134</v>
      </c>
      <c r="P2253" s="14" t="str">
        <f t="shared" si="211"/>
        <v>$23.81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135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10"/>
        <v>272</v>
      </c>
      <c r="P2254" s="14" t="str">
        <f t="shared" si="211"/>
        <v>$98.41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135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10"/>
        <v>113</v>
      </c>
      <c r="P2255" s="14" t="str">
        <f t="shared" si="211"/>
        <v>$107.32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90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10"/>
        <v>460</v>
      </c>
      <c r="P2256" s="14" t="str">
        <f t="shared" si="211"/>
        <v>$11.67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90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10"/>
        <v>287</v>
      </c>
      <c r="P2257" s="14" t="str">
        <f t="shared" si="211"/>
        <v>$41.78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120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10"/>
        <v>223</v>
      </c>
      <c r="P2258" s="14" t="str">
        <f t="shared" si="211"/>
        <v>$21.38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135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10"/>
        <v>636</v>
      </c>
      <c r="P2259" s="14" t="str">
        <f t="shared" si="211"/>
        <v>$94.1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75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10"/>
        <v>147</v>
      </c>
      <c r="P2260" s="14" t="str">
        <f t="shared" si="211"/>
        <v>$15.72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120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10"/>
        <v>1867</v>
      </c>
      <c r="P2261" s="14" t="str">
        <f t="shared" si="211"/>
        <v>$90.64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135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10"/>
        <v>327</v>
      </c>
      <c r="P2262" s="14" t="str">
        <f t="shared" si="211"/>
        <v>$97.3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135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10"/>
        <v>780</v>
      </c>
      <c r="P2263" s="14" t="str">
        <f t="shared" si="211"/>
        <v>$37.12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105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10"/>
        <v>154</v>
      </c>
      <c r="P2264" s="14" t="str">
        <f t="shared" si="211"/>
        <v>$28.1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150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10"/>
        <v>116</v>
      </c>
      <c r="P2265" s="14" t="str">
        <f t="shared" si="211"/>
        <v>$144.43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150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10"/>
        <v>180</v>
      </c>
      <c r="P2266" s="14" t="str">
        <f t="shared" si="211"/>
        <v>$24.27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135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10"/>
        <v>299</v>
      </c>
      <c r="P2267" s="14" t="str">
        <f t="shared" si="211"/>
        <v>$35.12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105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10"/>
        <v>320</v>
      </c>
      <c r="P2268" s="14" t="str">
        <f t="shared" si="211"/>
        <v>$24.76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135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10"/>
        <v>381</v>
      </c>
      <c r="P2269" s="14" t="str">
        <f t="shared" si="211"/>
        <v>$188.38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135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10"/>
        <v>103</v>
      </c>
      <c r="P2270" s="14" t="str">
        <f t="shared" si="211"/>
        <v>$148.08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120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10"/>
        <v>1802</v>
      </c>
      <c r="P2271" s="14" t="str">
        <f t="shared" si="211"/>
        <v>$49.93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135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10"/>
        <v>720</v>
      </c>
      <c r="P2272" s="14" t="str">
        <f t="shared" si="211"/>
        <v>$107.82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120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10"/>
        <v>283</v>
      </c>
      <c r="P2273" s="14" t="str">
        <f t="shared" si="211"/>
        <v>$42.63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120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10"/>
        <v>1357</v>
      </c>
      <c r="P2274" s="14" t="str">
        <f t="shared" si="211"/>
        <v>$14.37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150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10"/>
        <v>220</v>
      </c>
      <c r="P2275" s="14" t="str">
        <f t="shared" si="211"/>
        <v>$37.48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135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10"/>
        <v>120</v>
      </c>
      <c r="P2276" s="14" t="str">
        <f t="shared" si="211"/>
        <v>$30.2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135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10"/>
        <v>408</v>
      </c>
      <c r="P2277" s="14" t="str">
        <f t="shared" si="211"/>
        <v>$33.55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150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10"/>
        <v>106</v>
      </c>
      <c r="P2278" s="14" t="str">
        <f t="shared" si="211"/>
        <v>$64.75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135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10"/>
        <v>141</v>
      </c>
      <c r="P2279" s="14" t="str">
        <f t="shared" si="211"/>
        <v>$57.93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90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10"/>
        <v>271</v>
      </c>
      <c r="P2280" s="14" t="str">
        <f t="shared" si="211"/>
        <v>$53.08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150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10"/>
        <v>154</v>
      </c>
      <c r="P2281" s="14" t="str">
        <f t="shared" si="211"/>
        <v>$48.06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150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10"/>
        <v>404</v>
      </c>
      <c r="P2282" s="14" t="str">
        <f t="shared" si="211"/>
        <v>$82.4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120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10"/>
        <v>185</v>
      </c>
      <c r="P2283" s="14" t="str">
        <f t="shared" si="211"/>
        <v>$50.45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90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10"/>
        <v>185</v>
      </c>
      <c r="P2284" s="14" t="str">
        <f t="shared" si="211"/>
        <v>$115.83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135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10"/>
        <v>101</v>
      </c>
      <c r="P2285" s="14" t="str">
        <f t="shared" si="211"/>
        <v>$63.03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60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10"/>
        <v>106</v>
      </c>
      <c r="P2286" s="14" t="str">
        <f t="shared" si="211"/>
        <v>$108.02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120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10"/>
        <v>121</v>
      </c>
      <c r="P2287" s="14" t="str">
        <f t="shared" si="211"/>
        <v>$46.09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120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10"/>
        <v>100</v>
      </c>
      <c r="P2288" s="14" t="str">
        <f t="shared" si="211"/>
        <v>$107.21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120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10"/>
        <v>120</v>
      </c>
      <c r="P2289" s="14" t="str">
        <f t="shared" si="211"/>
        <v>$50.93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120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10"/>
        <v>100</v>
      </c>
      <c r="P2290" s="14" t="str">
        <f t="shared" si="211"/>
        <v>$40.04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135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10"/>
        <v>107</v>
      </c>
      <c r="P2291" s="14" t="str">
        <f t="shared" si="211"/>
        <v>$64.44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135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10"/>
        <v>104</v>
      </c>
      <c r="P2292" s="14" t="str">
        <f t="shared" si="211"/>
        <v>$53.83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135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10"/>
        <v>173</v>
      </c>
      <c r="P2293" s="14" t="str">
        <f t="shared" si="211"/>
        <v>$100.47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120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10"/>
        <v>107</v>
      </c>
      <c r="P2294" s="14" t="str">
        <f t="shared" si="211"/>
        <v>$46.63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75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10"/>
        <v>108</v>
      </c>
      <c r="P2295" s="14" t="str">
        <f t="shared" si="211"/>
        <v>$34.07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165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10"/>
        <v>146</v>
      </c>
      <c r="P2296" s="14" t="str">
        <f t="shared" si="211"/>
        <v>$65.21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135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10"/>
        <v>125</v>
      </c>
      <c r="P2297" s="14" t="str">
        <f t="shared" si="211"/>
        <v>$44.21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105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10"/>
        <v>149</v>
      </c>
      <c r="P2298" s="14" t="str">
        <f t="shared" si="211"/>
        <v>$71.97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90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10"/>
        <v>101</v>
      </c>
      <c r="P2299" s="14" t="str">
        <f t="shared" si="211"/>
        <v>$52.95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90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10"/>
        <v>105</v>
      </c>
      <c r="P2300" s="14" t="str">
        <f t="shared" si="211"/>
        <v>$109.45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120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10"/>
        <v>350</v>
      </c>
      <c r="P2301" s="14" t="str">
        <f t="shared" si="211"/>
        <v>$75.04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135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10"/>
        <v>101</v>
      </c>
      <c r="P2302" s="14" t="str">
        <f t="shared" si="211"/>
        <v>$115.71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75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10"/>
        <v>134</v>
      </c>
      <c r="P2303" s="14" t="str">
        <f t="shared" si="211"/>
        <v>$31.66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135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10"/>
        <v>171</v>
      </c>
      <c r="P2304" s="14" t="str">
        <f t="shared" si="211"/>
        <v>$46.18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135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10"/>
        <v>109</v>
      </c>
      <c r="P2305" s="14" t="str">
        <f t="shared" si="211"/>
        <v>$68.48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120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ref="O2306:O2369" si="216">ROUND(($E2306/$D2306)*100,0)</f>
        <v>101</v>
      </c>
      <c r="P2306" s="14" t="str">
        <f t="shared" ref="P2306:P2369" si="217">IF($E2306=0,"$0","$"&amp;ROUND(($E2306/$L2306),2))</f>
        <v>$53.47</v>
      </c>
      <c r="Q2306" t="str">
        <f t="shared" ref="Q2306:Q2369" si="218">LEFT($N2306,FIND("/",$N2306)-1)</f>
        <v>music</v>
      </c>
      <c r="R2306" t="str">
        <f t="shared" ref="R2306:R2369" si="219">RIGHT($N2306,LEN($N2306)-FIND("/",$N2306))</f>
        <v>indie rock</v>
      </c>
      <c r="S2306" s="8">
        <f t="shared" ref="S2306:S2369" si="220">(((J2306/60)/60)/24)+DATE(1970,1,1)</f>
        <v>40502.815868055557</v>
      </c>
      <c r="T2306" s="8">
        <f t="shared" ref="T2306:T2369" si="221">(((I2306/60)/60)/24)+DATE(1970,1,1)</f>
        <v>40544.207638888889</v>
      </c>
    </row>
    <row r="2307" spans="1:20" ht="120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si="216"/>
        <v>101</v>
      </c>
      <c r="P2307" s="14" t="str">
        <f t="shared" si="217"/>
        <v>$109.11</v>
      </c>
      <c r="Q2307" t="str">
        <f t="shared" si="218"/>
        <v>music</v>
      </c>
      <c r="R2307" t="str">
        <f t="shared" si="219"/>
        <v>indie rock</v>
      </c>
      <c r="S2307" s="8">
        <f t="shared" si="220"/>
        <v>41834.695277777777</v>
      </c>
      <c r="T2307" s="8">
        <f t="shared" si="221"/>
        <v>41859.75</v>
      </c>
    </row>
    <row r="2308" spans="1:20" ht="135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16"/>
        <v>107</v>
      </c>
      <c r="P2308" s="14" t="str">
        <f t="shared" si="217"/>
        <v>$51.19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135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16"/>
        <v>107</v>
      </c>
      <c r="P2309" s="14" t="str">
        <f t="shared" si="217"/>
        <v>$27.94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150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16"/>
        <v>101</v>
      </c>
      <c r="P2310" s="14" t="str">
        <f t="shared" si="217"/>
        <v>$82.5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120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16"/>
        <v>107</v>
      </c>
      <c r="P2311" s="14" t="str">
        <f t="shared" si="217"/>
        <v>$59.82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135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16"/>
        <v>429</v>
      </c>
      <c r="P2312" s="14" t="str">
        <f t="shared" si="217"/>
        <v>$64.82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120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16"/>
        <v>104</v>
      </c>
      <c r="P2313" s="14" t="str">
        <f t="shared" si="217"/>
        <v>$90.1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120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16"/>
        <v>108</v>
      </c>
      <c r="P2314" s="14" t="str">
        <f t="shared" si="217"/>
        <v>$40.96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75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16"/>
        <v>176</v>
      </c>
      <c r="P2315" s="14" t="str">
        <f t="shared" si="217"/>
        <v>$56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135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16"/>
        <v>157</v>
      </c>
      <c r="P2316" s="14" t="str">
        <f t="shared" si="217"/>
        <v>$37.67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90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16"/>
        <v>103</v>
      </c>
      <c r="P2317" s="14" t="str">
        <f t="shared" si="217"/>
        <v>$40.08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165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16"/>
        <v>104</v>
      </c>
      <c r="P2318" s="14" t="str">
        <f t="shared" si="217"/>
        <v>$78.03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150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16"/>
        <v>104</v>
      </c>
      <c r="P2319" s="14" t="str">
        <f t="shared" si="217"/>
        <v>$18.91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165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16"/>
        <v>121</v>
      </c>
      <c r="P2320" s="14" t="str">
        <f t="shared" si="217"/>
        <v>$37.13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120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16"/>
        <v>108</v>
      </c>
      <c r="P2321" s="14" t="str">
        <f t="shared" si="217"/>
        <v>$41.96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135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16"/>
        <v>109</v>
      </c>
      <c r="P2322" s="14" t="str">
        <f t="shared" si="217"/>
        <v>$61.04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120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16"/>
        <v>39</v>
      </c>
      <c r="P2323" s="14" t="str">
        <f t="shared" si="217"/>
        <v>$64.53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120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16"/>
        <v>3</v>
      </c>
      <c r="P2324" s="14" t="str">
        <f t="shared" si="217"/>
        <v>$21.25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105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16"/>
        <v>48</v>
      </c>
      <c r="P2325" s="14" t="str">
        <f t="shared" si="217"/>
        <v>$30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90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16"/>
        <v>21</v>
      </c>
      <c r="P2326" s="14" t="str">
        <f t="shared" si="217"/>
        <v>$25.49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135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16"/>
        <v>8</v>
      </c>
      <c r="P2327" s="14" t="str">
        <f t="shared" si="217"/>
        <v>$11.43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150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16"/>
        <v>1</v>
      </c>
      <c r="P2328" s="14" t="str">
        <f t="shared" si="217"/>
        <v>$108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105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16"/>
        <v>526</v>
      </c>
      <c r="P2329" s="14" t="str">
        <f t="shared" si="217"/>
        <v>$54.88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150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16"/>
        <v>254</v>
      </c>
      <c r="P2330" s="14" t="str">
        <f t="shared" si="217"/>
        <v>$47.38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120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16"/>
        <v>106</v>
      </c>
      <c r="P2331" s="14" t="str">
        <f t="shared" si="217"/>
        <v>$211.84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150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16"/>
        <v>102</v>
      </c>
      <c r="P2332" s="14" t="str">
        <f t="shared" si="217"/>
        <v>$219.93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120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16"/>
        <v>144</v>
      </c>
      <c r="P2333" s="14" t="str">
        <f t="shared" si="217"/>
        <v>$40.8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150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16"/>
        <v>106</v>
      </c>
      <c r="P2334" s="14" t="str">
        <f t="shared" si="217"/>
        <v>$75.5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135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16"/>
        <v>212</v>
      </c>
      <c r="P2335" s="14" t="str">
        <f t="shared" si="217"/>
        <v>$13.54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120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16"/>
        <v>102</v>
      </c>
      <c r="P2336" s="14" t="str">
        <f t="shared" si="217"/>
        <v>$60.87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135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16"/>
        <v>102</v>
      </c>
      <c r="P2337" s="14" t="str">
        <f t="shared" si="217"/>
        <v>$115.69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120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16"/>
        <v>521</v>
      </c>
      <c r="P2338" s="14" t="str">
        <f t="shared" si="217"/>
        <v>$48.1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90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16"/>
        <v>111</v>
      </c>
      <c r="P2339" s="14" t="str">
        <f t="shared" si="217"/>
        <v>$74.18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120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16"/>
        <v>101</v>
      </c>
      <c r="P2340" s="14" t="str">
        <f t="shared" si="217"/>
        <v>$123.35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150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16"/>
        <v>294</v>
      </c>
      <c r="P2341" s="14" t="str">
        <f t="shared" si="217"/>
        <v>$66.62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105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16"/>
        <v>106</v>
      </c>
      <c r="P2342" s="14" t="str">
        <f t="shared" si="217"/>
        <v>$104.99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120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16"/>
        <v>0</v>
      </c>
      <c r="P2343" s="14" t="str">
        <f t="shared" si="217"/>
        <v>$0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150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16"/>
        <v>0</v>
      </c>
      <c r="P2344" s="14" t="str">
        <f t="shared" si="217"/>
        <v>$0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150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16"/>
        <v>3</v>
      </c>
      <c r="P2345" s="14" t="str">
        <f t="shared" si="217"/>
        <v>$300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150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16"/>
        <v>0</v>
      </c>
      <c r="P2346" s="14" t="str">
        <f t="shared" si="217"/>
        <v>$1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135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16"/>
        <v>0</v>
      </c>
      <c r="P2347" s="14" t="str">
        <f t="shared" si="217"/>
        <v>$0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120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16"/>
        <v>0</v>
      </c>
      <c r="P2348" s="14" t="str">
        <f t="shared" si="217"/>
        <v>$13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105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16"/>
        <v>2</v>
      </c>
      <c r="P2349" s="14" t="str">
        <f t="shared" si="217"/>
        <v>$15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135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16"/>
        <v>0</v>
      </c>
      <c r="P2350" s="14" t="str">
        <f t="shared" si="217"/>
        <v>$54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150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16"/>
        <v>0</v>
      </c>
      <c r="P2351" s="14" t="str">
        <f t="shared" si="217"/>
        <v>$0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105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16"/>
        <v>0</v>
      </c>
      <c r="P2352" s="14" t="str">
        <f t="shared" si="217"/>
        <v>$0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60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16"/>
        <v>1</v>
      </c>
      <c r="P2353" s="14" t="str">
        <f t="shared" si="217"/>
        <v>$15.43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150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16"/>
        <v>0</v>
      </c>
      <c r="P2354" s="14" t="str">
        <f t="shared" si="217"/>
        <v>$0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135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16"/>
        <v>0</v>
      </c>
      <c r="P2355" s="14" t="str">
        <f t="shared" si="217"/>
        <v>$0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120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16"/>
        <v>0</v>
      </c>
      <c r="P2356" s="14" t="str">
        <f t="shared" si="217"/>
        <v>$25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120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16"/>
        <v>1</v>
      </c>
      <c r="P2357" s="14" t="str">
        <f t="shared" si="217"/>
        <v>$27.5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90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16"/>
        <v>0</v>
      </c>
      <c r="P2358" s="14" t="str">
        <f t="shared" si="217"/>
        <v>$0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105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16"/>
        <v>0</v>
      </c>
      <c r="P2359" s="14" t="str">
        <f t="shared" si="217"/>
        <v>$0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105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16"/>
        <v>0</v>
      </c>
      <c r="P2360" s="14" t="str">
        <f t="shared" si="217"/>
        <v>$0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120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16"/>
        <v>15</v>
      </c>
      <c r="P2361" s="14" t="str">
        <f t="shared" si="217"/>
        <v>$367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120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16"/>
        <v>0</v>
      </c>
      <c r="P2362" s="14" t="str">
        <f t="shared" si="217"/>
        <v>$2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135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16"/>
        <v>0</v>
      </c>
      <c r="P2363" s="14" t="str">
        <f t="shared" si="217"/>
        <v>$0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105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16"/>
        <v>29</v>
      </c>
      <c r="P2364" s="14" t="str">
        <f t="shared" si="217"/>
        <v>$60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150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16"/>
        <v>0</v>
      </c>
      <c r="P2365" s="14" t="str">
        <f t="shared" si="217"/>
        <v>$0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90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16"/>
        <v>0</v>
      </c>
      <c r="P2366" s="14" t="str">
        <f t="shared" si="217"/>
        <v>$0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120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16"/>
        <v>0</v>
      </c>
      <c r="P2367" s="14" t="str">
        <f t="shared" si="217"/>
        <v>$0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150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16"/>
        <v>11</v>
      </c>
      <c r="P2368" s="14" t="str">
        <f t="shared" si="217"/>
        <v>$97.41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135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16"/>
        <v>1</v>
      </c>
      <c r="P2369" s="14" t="str">
        <f t="shared" si="217"/>
        <v>$47.86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135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ref="O2370:O2433" si="222">ROUND(($E2370/$D2370)*100,0)</f>
        <v>0</v>
      </c>
      <c r="P2370" s="14" t="str">
        <f t="shared" ref="P2370:P2433" si="223">IF($E2370=0,"$0","$"&amp;ROUND(($E2370/$L2370),2))</f>
        <v>$50</v>
      </c>
      <c r="Q2370" t="str">
        <f t="shared" ref="Q2370:Q2433" si="224">LEFT($N2370,FIND("/",$N2370)-1)</f>
        <v>technology</v>
      </c>
      <c r="R2370" t="str">
        <f t="shared" ref="R2370:R2433" si="225">RIGHT($N2370,LEN($N2370)-FIND("/",$N2370))</f>
        <v>web</v>
      </c>
      <c r="S2370" s="8">
        <f t="shared" ref="S2370:S2433" si="226">(((J2370/60)/60)/24)+DATE(1970,1,1)</f>
        <v>42063.721817129626</v>
      </c>
      <c r="T2370" s="8">
        <f t="shared" ref="T2370:T2433" si="227">(((I2370/60)/60)/24)+DATE(1970,1,1)</f>
        <v>42108.680150462969</v>
      </c>
    </row>
    <row r="2371" spans="1:20" ht="150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si="222"/>
        <v>0</v>
      </c>
      <c r="P2371" s="14" t="str">
        <f t="shared" si="223"/>
        <v>$0</v>
      </c>
      <c r="Q2371" t="str">
        <f t="shared" si="224"/>
        <v>technology</v>
      </c>
      <c r="R2371" t="str">
        <f t="shared" si="225"/>
        <v>web</v>
      </c>
      <c r="S2371" s="8">
        <f t="shared" si="226"/>
        <v>42380.812627314815</v>
      </c>
      <c r="T2371" s="8">
        <f t="shared" si="227"/>
        <v>42410.812627314815</v>
      </c>
    </row>
    <row r="2372" spans="1:20" ht="135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22"/>
        <v>0</v>
      </c>
      <c r="P2372" s="14" t="str">
        <f t="shared" si="223"/>
        <v>$20.5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150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22"/>
        <v>0</v>
      </c>
      <c r="P2373" s="14" t="str">
        <f t="shared" si="223"/>
        <v>$0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135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22"/>
        <v>3</v>
      </c>
      <c r="P2374" s="14" t="str">
        <f t="shared" si="223"/>
        <v>$30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75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22"/>
        <v>0</v>
      </c>
      <c r="P2375" s="14" t="str">
        <f t="shared" si="223"/>
        <v>$50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150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22"/>
        <v>0</v>
      </c>
      <c r="P2376" s="14" t="str">
        <f t="shared" si="223"/>
        <v>$10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135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22"/>
        <v>0</v>
      </c>
      <c r="P2377" s="14" t="str">
        <f t="shared" si="223"/>
        <v>$0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120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22"/>
        <v>11</v>
      </c>
      <c r="P2378" s="14" t="str">
        <f t="shared" si="223"/>
        <v>$81.58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120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22"/>
        <v>0</v>
      </c>
      <c r="P2379" s="14" t="str">
        <f t="shared" si="223"/>
        <v>$0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105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22"/>
        <v>0</v>
      </c>
      <c r="P2380" s="14" t="str">
        <f t="shared" si="223"/>
        <v>$0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90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22"/>
        <v>0</v>
      </c>
      <c r="P2381" s="14" t="str">
        <f t="shared" si="223"/>
        <v>$0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120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22"/>
        <v>0</v>
      </c>
      <c r="P2382" s="14" t="str">
        <f t="shared" si="223"/>
        <v>$18.33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105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22"/>
        <v>2</v>
      </c>
      <c r="P2383" s="14" t="str">
        <f t="shared" si="223"/>
        <v>$224.43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150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22"/>
        <v>3</v>
      </c>
      <c r="P2384" s="14" t="str">
        <f t="shared" si="223"/>
        <v>$37.5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120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22"/>
        <v>4</v>
      </c>
      <c r="P2385" s="14" t="str">
        <f t="shared" si="223"/>
        <v>$145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150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22"/>
        <v>1</v>
      </c>
      <c r="P2386" s="14" t="str">
        <f t="shared" si="223"/>
        <v>$1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135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22"/>
        <v>1</v>
      </c>
      <c r="P2387" s="14" t="str">
        <f t="shared" si="223"/>
        <v>$112.57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120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22"/>
        <v>0</v>
      </c>
      <c r="P2388" s="14" t="str">
        <f t="shared" si="223"/>
        <v>$0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135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22"/>
        <v>1</v>
      </c>
      <c r="P2389" s="14" t="str">
        <f t="shared" si="223"/>
        <v>$342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135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22"/>
        <v>1</v>
      </c>
      <c r="P2390" s="14" t="str">
        <f t="shared" si="223"/>
        <v>$57.88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150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22"/>
        <v>0</v>
      </c>
      <c r="P2391" s="14" t="str">
        <f t="shared" si="223"/>
        <v>$30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135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22"/>
        <v>0</v>
      </c>
      <c r="P2392" s="14" t="str">
        <f t="shared" si="223"/>
        <v>$0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75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22"/>
        <v>0</v>
      </c>
      <c r="P2393" s="14" t="str">
        <f t="shared" si="223"/>
        <v>$25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165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22"/>
        <v>0</v>
      </c>
      <c r="P2394" s="14" t="str">
        <f t="shared" si="223"/>
        <v>$0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135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22"/>
        <v>0</v>
      </c>
      <c r="P2395" s="14" t="str">
        <f t="shared" si="223"/>
        <v>$50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135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22"/>
        <v>0</v>
      </c>
      <c r="P2396" s="14" t="str">
        <f t="shared" si="223"/>
        <v>$1.5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105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22"/>
        <v>0</v>
      </c>
      <c r="P2397" s="14" t="str">
        <f t="shared" si="223"/>
        <v>$0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135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22"/>
        <v>0</v>
      </c>
      <c r="P2398" s="14" t="str">
        <f t="shared" si="223"/>
        <v>$10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150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22"/>
        <v>0</v>
      </c>
      <c r="P2399" s="14" t="str">
        <f t="shared" si="223"/>
        <v>$0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150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22"/>
        <v>0</v>
      </c>
      <c r="P2400" s="14" t="str">
        <f t="shared" si="223"/>
        <v>$0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135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22"/>
        <v>0</v>
      </c>
      <c r="P2401" s="14" t="str">
        <f t="shared" si="223"/>
        <v>$0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135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22"/>
        <v>0</v>
      </c>
      <c r="P2402" s="14" t="str">
        <f t="shared" si="223"/>
        <v>$0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150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22"/>
        <v>1</v>
      </c>
      <c r="P2403" s="14" t="str">
        <f t="shared" si="223"/>
        <v>$22.33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60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22"/>
        <v>0</v>
      </c>
      <c r="P2404" s="14" t="str">
        <f t="shared" si="223"/>
        <v>$52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120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22"/>
        <v>17</v>
      </c>
      <c r="P2405" s="14" t="str">
        <f t="shared" si="223"/>
        <v>$16.83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135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22"/>
        <v>0</v>
      </c>
      <c r="P2406" s="14" t="str">
        <f t="shared" si="223"/>
        <v>$0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90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22"/>
        <v>23</v>
      </c>
      <c r="P2407" s="14" t="str">
        <f t="shared" si="223"/>
        <v>$56.3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120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22"/>
        <v>41</v>
      </c>
      <c r="P2408" s="14" t="str">
        <f t="shared" si="223"/>
        <v>$84.06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135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22"/>
        <v>25</v>
      </c>
      <c r="P2409" s="14" t="str">
        <f t="shared" si="223"/>
        <v>$168.39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105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22"/>
        <v>0</v>
      </c>
      <c r="P2410" s="14" t="str">
        <f t="shared" si="223"/>
        <v>$15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105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22"/>
        <v>2</v>
      </c>
      <c r="P2411" s="14" t="str">
        <f t="shared" si="223"/>
        <v>$76.67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135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22"/>
        <v>0</v>
      </c>
      <c r="P2412" s="14" t="str">
        <f t="shared" si="223"/>
        <v>$0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150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22"/>
        <v>1</v>
      </c>
      <c r="P2413" s="14" t="str">
        <f t="shared" si="223"/>
        <v>$50.33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135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22"/>
        <v>0</v>
      </c>
      <c r="P2414" s="14" t="str">
        <f t="shared" si="223"/>
        <v>$0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120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22"/>
        <v>1</v>
      </c>
      <c r="P2415" s="14" t="str">
        <f t="shared" si="223"/>
        <v>$8.33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135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22"/>
        <v>3</v>
      </c>
      <c r="P2416" s="14" t="str">
        <f t="shared" si="223"/>
        <v>$35.38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120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22"/>
        <v>1</v>
      </c>
      <c r="P2417" s="14" t="str">
        <f t="shared" si="223"/>
        <v>$55.83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150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22"/>
        <v>0</v>
      </c>
      <c r="P2418" s="14" t="str">
        <f t="shared" si="223"/>
        <v>$5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135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22"/>
        <v>0</v>
      </c>
      <c r="P2419" s="14" t="str">
        <f t="shared" si="223"/>
        <v>$0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45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22"/>
        <v>0</v>
      </c>
      <c r="P2420" s="14" t="str">
        <f t="shared" si="223"/>
        <v>$1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150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22"/>
        <v>0</v>
      </c>
      <c r="P2421" s="14" t="str">
        <f t="shared" si="223"/>
        <v>$0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105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22"/>
        <v>15</v>
      </c>
      <c r="P2422" s="14" t="str">
        <f t="shared" si="223"/>
        <v>$69.47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60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22"/>
        <v>0</v>
      </c>
      <c r="P2423" s="14" t="str">
        <f t="shared" si="223"/>
        <v>$1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60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22"/>
        <v>0</v>
      </c>
      <c r="P2424" s="14" t="str">
        <f t="shared" si="223"/>
        <v>$1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120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22"/>
        <v>0</v>
      </c>
      <c r="P2425" s="14" t="str">
        <f t="shared" si="223"/>
        <v>$8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75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22"/>
        <v>1</v>
      </c>
      <c r="P2426" s="14" t="str">
        <f t="shared" si="223"/>
        <v>$34.44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135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22"/>
        <v>0</v>
      </c>
      <c r="P2427" s="14" t="str">
        <f t="shared" si="223"/>
        <v>$1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120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22"/>
        <v>0</v>
      </c>
      <c r="P2428" s="14" t="str">
        <f t="shared" si="223"/>
        <v>$0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75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22"/>
        <v>0</v>
      </c>
      <c r="P2429" s="14" t="str">
        <f t="shared" si="223"/>
        <v>$1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75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22"/>
        <v>0</v>
      </c>
      <c r="P2430" s="14" t="str">
        <f t="shared" si="223"/>
        <v>$1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135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22"/>
        <v>1</v>
      </c>
      <c r="P2431" s="14" t="str">
        <f t="shared" si="223"/>
        <v>$501.25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135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22"/>
        <v>1</v>
      </c>
      <c r="P2432" s="14" t="str">
        <f t="shared" si="223"/>
        <v>$10.5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75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22"/>
        <v>0</v>
      </c>
      <c r="P2433" s="14" t="str">
        <f t="shared" si="223"/>
        <v>$1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105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ref="O2434:O2497" si="228">ROUND(($E2434/$D2434)*100,0)</f>
        <v>0</v>
      </c>
      <c r="P2434" s="14" t="str">
        <f t="shared" ref="P2434:P2497" si="229">IF($E2434=0,"$0","$"&amp;ROUND(($E2434/$L2434),2))</f>
        <v>$1</v>
      </c>
      <c r="Q2434" t="str">
        <f t="shared" ref="Q2434:Q2497" si="230">LEFT($N2434,FIND("/",$N2434)-1)</f>
        <v>food</v>
      </c>
      <c r="R2434" t="str">
        <f t="shared" ref="R2434:R2497" si="231">RIGHT($N2434,LEN($N2434)-FIND("/",$N2434))</f>
        <v>food trucks</v>
      </c>
      <c r="S2434" s="8">
        <f t="shared" ref="S2434:S2497" si="232">(((J2434/60)/60)/24)+DATE(1970,1,1)</f>
        <v>42041.218715277777</v>
      </c>
      <c r="T2434" s="8">
        <f t="shared" ref="T2434:T2497" si="233">(((I2434/60)/60)/24)+DATE(1970,1,1)</f>
        <v>42071.218715277777</v>
      </c>
    </row>
    <row r="2435" spans="1:20" ht="120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si="228"/>
        <v>0</v>
      </c>
      <c r="P2435" s="14" t="str">
        <f t="shared" si="229"/>
        <v>$0</v>
      </c>
      <c r="Q2435" t="str">
        <f t="shared" si="230"/>
        <v>food</v>
      </c>
      <c r="R2435" t="str">
        <f t="shared" si="231"/>
        <v>food trucks</v>
      </c>
      <c r="S2435" s="8">
        <f t="shared" si="232"/>
        <v>42397.89980324074</v>
      </c>
      <c r="T2435" s="8">
        <f t="shared" si="233"/>
        <v>42427.89980324074</v>
      </c>
    </row>
    <row r="2436" spans="1:20" ht="135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28"/>
        <v>0</v>
      </c>
      <c r="P2436" s="14" t="str">
        <f t="shared" si="229"/>
        <v>$13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120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28"/>
        <v>0</v>
      </c>
      <c r="P2437" s="14" t="str">
        <f t="shared" si="229"/>
        <v>$306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150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28"/>
        <v>0</v>
      </c>
      <c r="P2438" s="14" t="str">
        <f t="shared" si="229"/>
        <v>$22.5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120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28"/>
        <v>0</v>
      </c>
      <c r="P2439" s="14" t="str">
        <f t="shared" si="229"/>
        <v>$0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120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28"/>
        <v>0</v>
      </c>
      <c r="P2440" s="14" t="str">
        <f t="shared" si="229"/>
        <v>$50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150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28"/>
        <v>0</v>
      </c>
      <c r="P2441" s="14" t="str">
        <f t="shared" si="229"/>
        <v>$0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90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28"/>
        <v>0</v>
      </c>
      <c r="P2442" s="14" t="str">
        <f t="shared" si="229"/>
        <v>$5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60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28"/>
        <v>108</v>
      </c>
      <c r="P2443" s="14" t="str">
        <f t="shared" si="229"/>
        <v>$74.23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90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28"/>
        <v>126</v>
      </c>
      <c r="P2444" s="14" t="str">
        <f t="shared" si="229"/>
        <v>$81.25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150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28"/>
        <v>203</v>
      </c>
      <c r="P2445" s="14" t="str">
        <f t="shared" si="229"/>
        <v>$130.23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150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28"/>
        <v>109</v>
      </c>
      <c r="P2446" s="14" t="str">
        <f t="shared" si="229"/>
        <v>$53.41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120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28"/>
        <v>173</v>
      </c>
      <c r="P2447" s="14" t="str">
        <f t="shared" si="229"/>
        <v>$75.13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150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28"/>
        <v>168</v>
      </c>
      <c r="P2448" s="14" t="str">
        <f t="shared" si="229"/>
        <v>$75.67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135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28"/>
        <v>427</v>
      </c>
      <c r="P2449" s="14" t="str">
        <f t="shared" si="229"/>
        <v>$31.69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135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28"/>
        <v>108</v>
      </c>
      <c r="P2450" s="14" t="str">
        <f t="shared" si="229"/>
        <v>$47.78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135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28"/>
        <v>108</v>
      </c>
      <c r="P2451" s="14" t="str">
        <f t="shared" si="229"/>
        <v>$90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150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28"/>
        <v>102</v>
      </c>
      <c r="P2452" s="14" t="str">
        <f t="shared" si="229"/>
        <v>$149.31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135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28"/>
        <v>115</v>
      </c>
      <c r="P2453" s="14" t="str">
        <f t="shared" si="229"/>
        <v>$62.07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135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28"/>
        <v>134</v>
      </c>
      <c r="P2454" s="14" t="str">
        <f t="shared" si="229"/>
        <v>$53.4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120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28"/>
        <v>155</v>
      </c>
      <c r="P2455" s="14" t="str">
        <f t="shared" si="229"/>
        <v>$69.27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135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28"/>
        <v>101</v>
      </c>
      <c r="P2456" s="14" t="str">
        <f t="shared" si="229"/>
        <v>$271.51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135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28"/>
        <v>182</v>
      </c>
      <c r="P2457" s="14" t="str">
        <f t="shared" si="229"/>
        <v>$34.13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120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28"/>
        <v>181</v>
      </c>
      <c r="P2458" s="14" t="str">
        <f t="shared" si="229"/>
        <v>$40.49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120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28"/>
        <v>102</v>
      </c>
      <c r="P2459" s="14" t="str">
        <f t="shared" si="229"/>
        <v>$189.76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150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28"/>
        <v>110</v>
      </c>
      <c r="P2460" s="14" t="str">
        <f t="shared" si="229"/>
        <v>$68.86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150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28"/>
        <v>102</v>
      </c>
      <c r="P2461" s="14" t="str">
        <f t="shared" si="229"/>
        <v>$108.78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150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28"/>
        <v>101</v>
      </c>
      <c r="P2462" s="14" t="str">
        <f t="shared" si="229"/>
        <v>$125.99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135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28"/>
        <v>104</v>
      </c>
      <c r="P2463" s="14" t="str">
        <f t="shared" si="229"/>
        <v>$90.52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120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28"/>
        <v>111</v>
      </c>
      <c r="P2464" s="14" t="str">
        <f t="shared" si="229"/>
        <v>$28.88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45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28"/>
        <v>116</v>
      </c>
      <c r="P2465" s="14" t="str">
        <f t="shared" si="229"/>
        <v>$31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135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28"/>
        <v>111</v>
      </c>
      <c r="P2466" s="14" t="str">
        <f t="shared" si="229"/>
        <v>$51.67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105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28"/>
        <v>180</v>
      </c>
      <c r="P2467" s="14" t="str">
        <f t="shared" si="229"/>
        <v>$26.27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120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28"/>
        <v>100</v>
      </c>
      <c r="P2468" s="14" t="str">
        <f t="shared" si="229"/>
        <v>$48.08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105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28"/>
        <v>119</v>
      </c>
      <c r="P2469" s="14" t="str">
        <f t="shared" si="229"/>
        <v>$27.56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90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28"/>
        <v>107</v>
      </c>
      <c r="P2470" s="14" t="str">
        <f t="shared" si="229"/>
        <v>$36.97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135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28"/>
        <v>114</v>
      </c>
      <c r="P2471" s="14" t="str">
        <f t="shared" si="229"/>
        <v>$29.02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120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28"/>
        <v>103</v>
      </c>
      <c r="P2472" s="14" t="str">
        <f t="shared" si="229"/>
        <v>$28.66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150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28"/>
        <v>128</v>
      </c>
      <c r="P2473" s="14" t="str">
        <f t="shared" si="229"/>
        <v>$37.65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150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28"/>
        <v>136</v>
      </c>
      <c r="P2474" s="14" t="str">
        <f t="shared" si="229"/>
        <v>$97.9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135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28"/>
        <v>100</v>
      </c>
      <c r="P2475" s="14" t="str">
        <f t="shared" si="229"/>
        <v>$42.55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150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28"/>
        <v>100</v>
      </c>
      <c r="P2476" s="14" t="str">
        <f t="shared" si="229"/>
        <v>$131.58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105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28"/>
        <v>105</v>
      </c>
      <c r="P2477" s="14" t="str">
        <f t="shared" si="229"/>
        <v>$32.32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120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28"/>
        <v>105</v>
      </c>
      <c r="P2478" s="14" t="str">
        <f t="shared" si="229"/>
        <v>$61.1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90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28"/>
        <v>171</v>
      </c>
      <c r="P2479" s="14" t="str">
        <f t="shared" si="229"/>
        <v>$31.34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135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28"/>
        <v>128</v>
      </c>
      <c r="P2480" s="14" t="str">
        <f t="shared" si="229"/>
        <v>$129.11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90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28"/>
        <v>133</v>
      </c>
      <c r="P2481" s="14" t="str">
        <f t="shared" si="229"/>
        <v>$25.02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135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28"/>
        <v>100</v>
      </c>
      <c r="P2482" s="14" t="str">
        <f t="shared" si="229"/>
        <v>$250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135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28"/>
        <v>113</v>
      </c>
      <c r="P2483" s="14" t="str">
        <f t="shared" si="229"/>
        <v>$47.54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150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28"/>
        <v>100</v>
      </c>
      <c r="P2484" s="14" t="str">
        <f t="shared" si="229"/>
        <v>$40.04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90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28"/>
        <v>114</v>
      </c>
      <c r="P2485" s="14" t="str">
        <f t="shared" si="229"/>
        <v>$65.84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165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28"/>
        <v>119</v>
      </c>
      <c r="P2486" s="14" t="str">
        <f t="shared" si="229"/>
        <v>$46.4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135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28"/>
        <v>103</v>
      </c>
      <c r="P2487" s="14" t="str">
        <f t="shared" si="229"/>
        <v>$50.37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150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28"/>
        <v>266</v>
      </c>
      <c r="P2488" s="14" t="str">
        <f t="shared" si="229"/>
        <v>$26.57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120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28"/>
        <v>100</v>
      </c>
      <c r="P2489" s="14" t="str">
        <f t="shared" si="229"/>
        <v>$39.49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150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28"/>
        <v>107</v>
      </c>
      <c r="P2490" s="14" t="str">
        <f t="shared" si="229"/>
        <v>$49.25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135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28"/>
        <v>134</v>
      </c>
      <c r="P2491" s="14" t="str">
        <f t="shared" si="229"/>
        <v>$62.38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120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28"/>
        <v>121</v>
      </c>
      <c r="P2492" s="14" t="str">
        <f t="shared" si="229"/>
        <v>$37.94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135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28"/>
        <v>103</v>
      </c>
      <c r="P2493" s="14" t="str">
        <f t="shared" si="229"/>
        <v>$51.6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75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28"/>
        <v>125</v>
      </c>
      <c r="P2494" s="14" t="str">
        <f t="shared" si="229"/>
        <v>$27.78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135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28"/>
        <v>129</v>
      </c>
      <c r="P2495" s="14" t="str">
        <f t="shared" si="229"/>
        <v>$99.38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135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28"/>
        <v>101</v>
      </c>
      <c r="P2496" s="14" t="str">
        <f t="shared" si="229"/>
        <v>$38.85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135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28"/>
        <v>128</v>
      </c>
      <c r="P2497" s="14" t="str">
        <f t="shared" si="229"/>
        <v>$45.55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90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ref="O2498:O2561" si="234">ROUND(($E2498/$D2498)*100,0)</f>
        <v>100</v>
      </c>
      <c r="P2498" s="14" t="str">
        <f t="shared" ref="P2498:P2561" si="235">IF($E2498=0,"$0","$"&amp;ROUND(($E2498/$L2498),2))</f>
        <v>$600</v>
      </c>
      <c r="Q2498" t="str">
        <f t="shared" ref="Q2498:Q2561" si="236">LEFT($N2498,FIND("/",$N2498)-1)</f>
        <v>music</v>
      </c>
      <c r="R2498" t="str">
        <f t="shared" ref="R2498:R2561" si="237">RIGHT($N2498,LEN($N2498)-FIND("/",$N2498))</f>
        <v>indie rock</v>
      </c>
      <c r="S2498" s="8">
        <f t="shared" ref="S2498:S2561" si="238">(((J2498/60)/60)/24)+DATE(1970,1,1)</f>
        <v>41327.996435185189</v>
      </c>
      <c r="T2498" s="8">
        <f t="shared" ref="T2498:T2561" si="239">(((I2498/60)/60)/24)+DATE(1970,1,1)</f>
        <v>41362.954768518517</v>
      </c>
    </row>
    <row r="2499" spans="1:20" ht="135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si="234"/>
        <v>113</v>
      </c>
      <c r="P2499" s="14" t="str">
        <f t="shared" si="235"/>
        <v>$80.55</v>
      </c>
      <c r="Q2499" t="str">
        <f t="shared" si="236"/>
        <v>music</v>
      </c>
      <c r="R2499" t="str">
        <f t="shared" si="237"/>
        <v>indie rock</v>
      </c>
      <c r="S2499" s="8">
        <f t="shared" si="238"/>
        <v>40730.878912037035</v>
      </c>
      <c r="T2499" s="8">
        <f t="shared" si="239"/>
        <v>40760.878912037035</v>
      </c>
    </row>
    <row r="2500" spans="1:20" ht="120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34"/>
        <v>106</v>
      </c>
      <c r="P2500" s="14" t="str">
        <f t="shared" si="235"/>
        <v>$52.8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120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34"/>
        <v>203</v>
      </c>
      <c r="P2501" s="14" t="str">
        <f t="shared" si="235"/>
        <v>$47.68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120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34"/>
        <v>113</v>
      </c>
      <c r="P2502" s="14" t="str">
        <f t="shared" si="235"/>
        <v>$23.45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135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34"/>
        <v>3</v>
      </c>
      <c r="P2503" s="14" t="str">
        <f t="shared" si="235"/>
        <v>$40.14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150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34"/>
        <v>0</v>
      </c>
      <c r="P2504" s="14" t="str">
        <f t="shared" si="235"/>
        <v>$17.2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150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34"/>
        <v>0</v>
      </c>
      <c r="P2505" s="14" t="str">
        <f t="shared" si="235"/>
        <v>$0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75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34"/>
        <v>0</v>
      </c>
      <c r="P2506" s="14" t="str">
        <f t="shared" si="235"/>
        <v>$0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150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34"/>
        <v>0</v>
      </c>
      <c r="P2507" s="14" t="str">
        <f t="shared" si="235"/>
        <v>$0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135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34"/>
        <v>1</v>
      </c>
      <c r="P2508" s="14" t="str">
        <f t="shared" si="235"/>
        <v>$15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45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34"/>
        <v>0</v>
      </c>
      <c r="P2509" s="14" t="str">
        <f t="shared" si="235"/>
        <v>$0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135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34"/>
        <v>0</v>
      </c>
      <c r="P2510" s="14" t="str">
        <f t="shared" si="235"/>
        <v>$0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135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34"/>
        <v>1</v>
      </c>
      <c r="P2511" s="14" t="str">
        <f t="shared" si="235"/>
        <v>$35.71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135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34"/>
        <v>0</v>
      </c>
      <c r="P2512" s="14" t="str">
        <f t="shared" si="235"/>
        <v>$37.5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120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34"/>
        <v>0</v>
      </c>
      <c r="P2513" s="14" t="str">
        <f t="shared" si="235"/>
        <v>$0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120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34"/>
        <v>0</v>
      </c>
      <c r="P2514" s="14" t="str">
        <f t="shared" si="235"/>
        <v>$0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150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34"/>
        <v>0</v>
      </c>
      <c r="P2515" s="14" t="str">
        <f t="shared" si="235"/>
        <v>$0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135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34"/>
        <v>2</v>
      </c>
      <c r="P2516" s="14" t="str">
        <f t="shared" si="235"/>
        <v>$52.5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135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34"/>
        <v>19</v>
      </c>
      <c r="P2517" s="14" t="str">
        <f t="shared" si="235"/>
        <v>$77.5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135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34"/>
        <v>0</v>
      </c>
      <c r="P2518" s="14" t="str">
        <f t="shared" si="235"/>
        <v>$0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150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34"/>
        <v>10</v>
      </c>
      <c r="P2519" s="14" t="str">
        <f t="shared" si="235"/>
        <v>$53.55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120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34"/>
        <v>0</v>
      </c>
      <c r="P2520" s="14" t="str">
        <f t="shared" si="235"/>
        <v>$0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90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34"/>
        <v>0</v>
      </c>
      <c r="P2521" s="14" t="str">
        <f t="shared" si="235"/>
        <v>$16.25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150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34"/>
        <v>0</v>
      </c>
      <c r="P2522" s="14" t="str">
        <f t="shared" si="235"/>
        <v>$0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150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34"/>
        <v>109</v>
      </c>
      <c r="P2523" s="14" t="str">
        <f t="shared" si="235"/>
        <v>$103.68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150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34"/>
        <v>100</v>
      </c>
      <c r="P2524" s="14" t="str">
        <f t="shared" si="235"/>
        <v>$185.19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150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34"/>
        <v>156</v>
      </c>
      <c r="P2525" s="14" t="str">
        <f t="shared" si="235"/>
        <v>$54.15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105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34"/>
        <v>102</v>
      </c>
      <c r="P2526" s="14" t="str">
        <f t="shared" si="235"/>
        <v>$177.21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105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34"/>
        <v>100</v>
      </c>
      <c r="P2527" s="14" t="str">
        <f t="shared" si="235"/>
        <v>$100.33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120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34"/>
        <v>113</v>
      </c>
      <c r="P2528" s="14" t="str">
        <f t="shared" si="235"/>
        <v>$136.91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120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34"/>
        <v>102</v>
      </c>
      <c r="P2529" s="14" t="str">
        <f t="shared" si="235"/>
        <v>$57.54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120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34"/>
        <v>107</v>
      </c>
      <c r="P2530" s="14" t="str">
        <f t="shared" si="235"/>
        <v>$52.96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60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34"/>
        <v>104</v>
      </c>
      <c r="P2531" s="14" t="str">
        <f t="shared" si="235"/>
        <v>$82.33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120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34"/>
        <v>100</v>
      </c>
      <c r="P2532" s="14" t="str">
        <f t="shared" si="235"/>
        <v>$135.42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150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34"/>
        <v>100</v>
      </c>
      <c r="P2533" s="14" t="str">
        <f t="shared" si="235"/>
        <v>$74.07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135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34"/>
        <v>126</v>
      </c>
      <c r="P2534" s="14" t="str">
        <f t="shared" si="235"/>
        <v>$84.08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120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34"/>
        <v>111</v>
      </c>
      <c r="P2535" s="14" t="str">
        <f t="shared" si="235"/>
        <v>$61.03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165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34"/>
        <v>105</v>
      </c>
      <c r="P2536" s="14" t="str">
        <f t="shared" si="235"/>
        <v>$150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45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34"/>
        <v>104</v>
      </c>
      <c r="P2537" s="14" t="str">
        <f t="shared" si="235"/>
        <v>$266.09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135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34"/>
        <v>116</v>
      </c>
      <c r="P2538" s="14" t="str">
        <f t="shared" si="235"/>
        <v>$7.25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165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34"/>
        <v>110</v>
      </c>
      <c r="P2539" s="14" t="str">
        <f t="shared" si="235"/>
        <v>$100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105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34"/>
        <v>113</v>
      </c>
      <c r="P2540" s="14" t="str">
        <f t="shared" si="235"/>
        <v>$109.96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150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34"/>
        <v>100</v>
      </c>
      <c r="P2541" s="14" t="str">
        <f t="shared" si="235"/>
        <v>$169.92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150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34"/>
        <v>103</v>
      </c>
      <c r="P2542" s="14" t="str">
        <f t="shared" si="235"/>
        <v>$95.74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150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34"/>
        <v>107</v>
      </c>
      <c r="P2543" s="14" t="str">
        <f t="shared" si="235"/>
        <v>$59.46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120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34"/>
        <v>104</v>
      </c>
      <c r="P2544" s="14" t="str">
        <f t="shared" si="235"/>
        <v>$55.77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135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34"/>
        <v>156</v>
      </c>
      <c r="P2545" s="14" t="str">
        <f t="shared" si="235"/>
        <v>$30.08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105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34"/>
        <v>101</v>
      </c>
      <c r="P2546" s="14" t="str">
        <f t="shared" si="235"/>
        <v>$88.44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120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34"/>
        <v>195</v>
      </c>
      <c r="P2547" s="14" t="str">
        <f t="shared" si="235"/>
        <v>$64.03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120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34"/>
        <v>112</v>
      </c>
      <c r="P2548" s="14" t="str">
        <f t="shared" si="235"/>
        <v>$60.15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135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34"/>
        <v>120</v>
      </c>
      <c r="P2549" s="14" t="str">
        <f t="shared" si="235"/>
        <v>$49.19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150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34"/>
        <v>102</v>
      </c>
      <c r="P2550" s="14" t="str">
        <f t="shared" si="235"/>
        <v>$165.16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120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34"/>
        <v>103</v>
      </c>
      <c r="P2551" s="14" t="str">
        <f t="shared" si="235"/>
        <v>$43.62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150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34"/>
        <v>101</v>
      </c>
      <c r="P2552" s="14" t="str">
        <f t="shared" si="235"/>
        <v>$43.7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120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34"/>
        <v>103</v>
      </c>
      <c r="P2553" s="14" t="str">
        <f t="shared" si="235"/>
        <v>$67.42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135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34"/>
        <v>107</v>
      </c>
      <c r="P2554" s="14" t="str">
        <f t="shared" si="235"/>
        <v>$177.5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135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34"/>
        <v>156</v>
      </c>
      <c r="P2555" s="14" t="str">
        <f t="shared" si="235"/>
        <v>$38.88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150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34"/>
        <v>123</v>
      </c>
      <c r="P2556" s="14" t="str">
        <f t="shared" si="235"/>
        <v>$54.99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150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34"/>
        <v>107</v>
      </c>
      <c r="P2557" s="14" t="str">
        <f t="shared" si="235"/>
        <v>$61.34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120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34"/>
        <v>106</v>
      </c>
      <c r="P2558" s="14" t="str">
        <f t="shared" si="235"/>
        <v>$23.12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90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34"/>
        <v>118</v>
      </c>
      <c r="P2559" s="14" t="str">
        <f t="shared" si="235"/>
        <v>$29.61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105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34"/>
        <v>109</v>
      </c>
      <c r="P2560" s="14" t="str">
        <f t="shared" si="235"/>
        <v>$75.61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135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34"/>
        <v>111</v>
      </c>
      <c r="P2561" s="14" t="str">
        <f t="shared" si="235"/>
        <v>$35.6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150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ref="O2562:O2625" si="240">ROUND(($E2562/$D2562)*100,0)</f>
        <v>100</v>
      </c>
      <c r="P2562" s="14" t="str">
        <f t="shared" ref="P2562:P2625" si="241">IF($E2562=0,"$0","$"&amp;ROUND(($E2562/$L2562),2))</f>
        <v>$143</v>
      </c>
      <c r="Q2562" t="str">
        <f t="shared" ref="Q2562:Q2625" si="242">LEFT($N2562,FIND("/",$N2562)-1)</f>
        <v>music</v>
      </c>
      <c r="R2562" t="str">
        <f t="shared" ref="R2562:R2625" si="243">RIGHT($N2562,LEN($N2562)-FIND("/",$N2562))</f>
        <v>classical music</v>
      </c>
      <c r="S2562" s="8">
        <f t="shared" ref="S2562:S2625" si="244">(((J2562/60)/60)/24)+DATE(1970,1,1)</f>
        <v>42039.951087962967</v>
      </c>
      <c r="T2562" s="8">
        <f t="shared" ref="T2562:T2625" si="245">(((I2562/60)/60)/24)+DATE(1970,1,1)</f>
        <v>42069.951087962967</v>
      </c>
    </row>
    <row r="2563" spans="1:20" ht="135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si="240"/>
        <v>0</v>
      </c>
      <c r="P2563" s="14" t="str">
        <f t="shared" si="241"/>
        <v>$0</v>
      </c>
      <c r="Q2563" t="str">
        <f t="shared" si="242"/>
        <v>food</v>
      </c>
      <c r="R2563" t="str">
        <f t="shared" si="243"/>
        <v>food trucks</v>
      </c>
      <c r="S2563" s="8">
        <f t="shared" si="244"/>
        <v>42260.528807870374</v>
      </c>
      <c r="T2563" s="8">
        <f t="shared" si="245"/>
        <v>42290.528807870374</v>
      </c>
    </row>
    <row r="2564" spans="1:20" ht="135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40"/>
        <v>1</v>
      </c>
      <c r="P2564" s="14" t="str">
        <f t="shared" si="241"/>
        <v>$25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60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40"/>
        <v>0</v>
      </c>
      <c r="P2565" s="14" t="str">
        <f t="shared" si="241"/>
        <v>$0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120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40"/>
        <v>0</v>
      </c>
      <c r="P2566" s="14" t="str">
        <f t="shared" si="241"/>
        <v>$0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120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40"/>
        <v>1</v>
      </c>
      <c r="P2567" s="14" t="str">
        <f t="shared" si="241"/>
        <v>$100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120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40"/>
        <v>0</v>
      </c>
      <c r="P2568" s="14" t="str">
        <f t="shared" si="241"/>
        <v>$0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120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40"/>
        <v>0</v>
      </c>
      <c r="P2569" s="14" t="str">
        <f t="shared" si="241"/>
        <v>$60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150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40"/>
        <v>1</v>
      </c>
      <c r="P2570" s="14" t="str">
        <f t="shared" si="241"/>
        <v>$50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105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40"/>
        <v>2</v>
      </c>
      <c r="P2571" s="14" t="str">
        <f t="shared" si="241"/>
        <v>$72.5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135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40"/>
        <v>1</v>
      </c>
      <c r="P2572" s="14" t="str">
        <f t="shared" si="241"/>
        <v>$29.5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135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40"/>
        <v>0</v>
      </c>
      <c r="P2573" s="14" t="str">
        <f t="shared" si="241"/>
        <v>$62.5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105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40"/>
        <v>0</v>
      </c>
      <c r="P2574" s="14" t="str">
        <f t="shared" si="241"/>
        <v>$0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135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40"/>
        <v>0</v>
      </c>
      <c r="P2575" s="14" t="str">
        <f t="shared" si="241"/>
        <v>$0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150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40"/>
        <v>0</v>
      </c>
      <c r="P2576" s="14" t="str">
        <f t="shared" si="241"/>
        <v>$0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135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40"/>
        <v>0</v>
      </c>
      <c r="P2577" s="14" t="str">
        <f t="shared" si="241"/>
        <v>$0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75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40"/>
        <v>0</v>
      </c>
      <c r="P2578" s="14" t="str">
        <f t="shared" si="241"/>
        <v>$0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135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40"/>
        <v>0</v>
      </c>
      <c r="P2579" s="14" t="str">
        <f t="shared" si="241"/>
        <v>$0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150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40"/>
        <v>0</v>
      </c>
      <c r="P2580" s="14" t="str">
        <f t="shared" si="241"/>
        <v>$0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120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40"/>
        <v>0</v>
      </c>
      <c r="P2581" s="14" t="str">
        <f t="shared" si="241"/>
        <v>$23.08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120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40"/>
        <v>1</v>
      </c>
      <c r="P2582" s="14" t="str">
        <f t="shared" si="241"/>
        <v>$25.5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120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40"/>
        <v>11</v>
      </c>
      <c r="P2583" s="14" t="str">
        <f t="shared" si="241"/>
        <v>$48.18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60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40"/>
        <v>0</v>
      </c>
      <c r="P2584" s="14" t="str">
        <f t="shared" si="241"/>
        <v>$1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105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40"/>
        <v>1</v>
      </c>
      <c r="P2585" s="14" t="str">
        <f t="shared" si="241"/>
        <v>$1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105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40"/>
        <v>0</v>
      </c>
      <c r="P2586" s="14" t="str">
        <f t="shared" si="241"/>
        <v>$0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120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40"/>
        <v>0</v>
      </c>
      <c r="P2587" s="14" t="str">
        <f t="shared" si="241"/>
        <v>$50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90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40"/>
        <v>0</v>
      </c>
      <c r="P2588" s="14" t="str">
        <f t="shared" si="241"/>
        <v>$5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135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40"/>
        <v>2</v>
      </c>
      <c r="P2589" s="14" t="str">
        <f t="shared" si="241"/>
        <v>$202.83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135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40"/>
        <v>4</v>
      </c>
      <c r="P2590" s="14" t="str">
        <f t="shared" si="241"/>
        <v>$29.13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135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40"/>
        <v>0</v>
      </c>
      <c r="P2591" s="14" t="str">
        <f t="shared" si="241"/>
        <v>$5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120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40"/>
        <v>0</v>
      </c>
      <c r="P2592" s="14" t="str">
        <f t="shared" si="241"/>
        <v>$0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135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40"/>
        <v>2</v>
      </c>
      <c r="P2593" s="14" t="str">
        <f t="shared" si="241"/>
        <v>$13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165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40"/>
        <v>0</v>
      </c>
      <c r="P2594" s="14" t="str">
        <f t="shared" si="241"/>
        <v>$50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135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40"/>
        <v>0</v>
      </c>
      <c r="P2595" s="14" t="str">
        <f t="shared" si="241"/>
        <v>$0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120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40"/>
        <v>0</v>
      </c>
      <c r="P2596" s="14" t="str">
        <f t="shared" si="241"/>
        <v>$1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60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40"/>
        <v>12</v>
      </c>
      <c r="P2597" s="14" t="str">
        <f t="shared" si="241"/>
        <v>$96.05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135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40"/>
        <v>24</v>
      </c>
      <c r="P2598" s="14" t="str">
        <f t="shared" si="241"/>
        <v>$305.78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135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40"/>
        <v>6</v>
      </c>
      <c r="P2599" s="14" t="str">
        <f t="shared" si="241"/>
        <v>$12.14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105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40"/>
        <v>39</v>
      </c>
      <c r="P2600" s="14" t="str">
        <f t="shared" si="241"/>
        <v>$83.57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90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40"/>
        <v>1</v>
      </c>
      <c r="P2601" s="14" t="str">
        <f t="shared" si="241"/>
        <v>$18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105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40"/>
        <v>7</v>
      </c>
      <c r="P2602" s="14" t="str">
        <f t="shared" si="241"/>
        <v>$115.53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150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40"/>
        <v>661</v>
      </c>
      <c r="P2603" s="14" t="str">
        <f t="shared" si="241"/>
        <v>$21.9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120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40"/>
        <v>326</v>
      </c>
      <c r="P2604" s="14" t="str">
        <f t="shared" si="241"/>
        <v>$80.02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90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40"/>
        <v>101</v>
      </c>
      <c r="P2605" s="14" t="str">
        <f t="shared" si="241"/>
        <v>$35.52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120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40"/>
        <v>104</v>
      </c>
      <c r="P2606" s="14" t="str">
        <f t="shared" si="241"/>
        <v>$64.93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150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40"/>
        <v>107</v>
      </c>
      <c r="P2607" s="14" t="str">
        <f t="shared" si="241"/>
        <v>$60.97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120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40"/>
        <v>110</v>
      </c>
      <c r="P2608" s="14" t="str">
        <f t="shared" si="241"/>
        <v>$31.44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135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40"/>
        <v>408</v>
      </c>
      <c r="P2609" s="14" t="str">
        <f t="shared" si="241"/>
        <v>$81.95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135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40"/>
        <v>224</v>
      </c>
      <c r="P2610" s="14" t="str">
        <f t="shared" si="241"/>
        <v>$58.93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150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40"/>
        <v>304</v>
      </c>
      <c r="P2611" s="14" t="str">
        <f t="shared" si="241"/>
        <v>$157.29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105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40"/>
        <v>141</v>
      </c>
      <c r="P2612" s="14" t="str">
        <f t="shared" si="241"/>
        <v>$55.76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150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40"/>
        <v>2791</v>
      </c>
      <c r="P2613" s="14" t="str">
        <f t="shared" si="241"/>
        <v>$83.8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120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40"/>
        <v>172</v>
      </c>
      <c r="P2614" s="14" t="str">
        <f t="shared" si="241"/>
        <v>$58.42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135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40"/>
        <v>101</v>
      </c>
      <c r="P2615" s="14" t="str">
        <f t="shared" si="241"/>
        <v>$270.57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135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40"/>
        <v>102</v>
      </c>
      <c r="P2616" s="14" t="str">
        <f t="shared" si="241"/>
        <v>$107.1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135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40"/>
        <v>170</v>
      </c>
      <c r="P2617" s="14" t="str">
        <f t="shared" si="241"/>
        <v>$47.18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135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40"/>
        <v>115</v>
      </c>
      <c r="P2618" s="14" t="str">
        <f t="shared" si="241"/>
        <v>$120.31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150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40"/>
        <v>878</v>
      </c>
      <c r="P2619" s="14" t="str">
        <f t="shared" si="241"/>
        <v>$27.6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75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40"/>
        <v>105</v>
      </c>
      <c r="P2620" s="14" t="str">
        <f t="shared" si="241"/>
        <v>$205.3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150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40"/>
        <v>188</v>
      </c>
      <c r="P2621" s="14" t="str">
        <f t="shared" si="241"/>
        <v>$35.55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135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40"/>
        <v>144</v>
      </c>
      <c r="P2622" s="14" t="str">
        <f t="shared" si="241"/>
        <v>$74.64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135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40"/>
        <v>146</v>
      </c>
      <c r="P2623" s="14" t="str">
        <f t="shared" si="241"/>
        <v>$47.06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150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40"/>
        <v>131</v>
      </c>
      <c r="P2624" s="14" t="str">
        <f t="shared" si="241"/>
        <v>$26.59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150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40"/>
        <v>114</v>
      </c>
      <c r="P2625" s="14" t="str">
        <f t="shared" si="241"/>
        <v>$36.77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135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ref="O2626:O2689" si="246">ROUND(($E2626/$D2626)*100,0)</f>
        <v>1379</v>
      </c>
      <c r="P2626" s="14" t="str">
        <f t="shared" ref="P2626:P2689" si="247">IF($E2626=0,"$0","$"&amp;ROUND(($E2626/$L2626),2))</f>
        <v>$31.82</v>
      </c>
      <c r="Q2626" t="str">
        <f t="shared" ref="Q2626:Q2689" si="248">LEFT($N2626,FIND("/",$N2626)-1)</f>
        <v>technology</v>
      </c>
      <c r="R2626" t="str">
        <f t="shared" ref="R2626:R2689" si="249">RIGHT($N2626,LEN($N2626)-FIND("/",$N2626))</f>
        <v>space exploration</v>
      </c>
      <c r="S2626" s="8">
        <f t="shared" ref="S2626:S2689" si="250">(((J2626/60)/60)/24)+DATE(1970,1,1)</f>
        <v>41144.42155092593</v>
      </c>
      <c r="T2626" s="8">
        <f t="shared" ref="T2626:T2689" si="251">(((I2626/60)/60)/24)+DATE(1970,1,1)</f>
        <v>41165.42155092593</v>
      </c>
    </row>
    <row r="2627" spans="1:20" ht="150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si="246"/>
        <v>956</v>
      </c>
      <c r="P2627" s="14" t="str">
        <f t="shared" si="247"/>
        <v>$27.58</v>
      </c>
      <c r="Q2627" t="str">
        <f t="shared" si="248"/>
        <v>technology</v>
      </c>
      <c r="R2627" t="str">
        <f t="shared" si="249"/>
        <v>space exploration</v>
      </c>
      <c r="S2627" s="8">
        <f t="shared" si="250"/>
        <v>42658.810277777782</v>
      </c>
      <c r="T2627" s="8">
        <f t="shared" si="251"/>
        <v>42683.851944444439</v>
      </c>
    </row>
    <row r="2628" spans="1:20" ht="120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46"/>
        <v>112</v>
      </c>
      <c r="P2628" s="14" t="str">
        <f t="shared" si="247"/>
        <v>$56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135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46"/>
        <v>647</v>
      </c>
      <c r="P2629" s="14" t="str">
        <f t="shared" si="247"/>
        <v>$21.56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90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46"/>
        <v>110</v>
      </c>
      <c r="P2630" s="14" t="str">
        <f t="shared" si="247"/>
        <v>$44.1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105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46"/>
        <v>128</v>
      </c>
      <c r="P2631" s="14" t="str">
        <f t="shared" si="247"/>
        <v>$63.87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120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46"/>
        <v>158</v>
      </c>
      <c r="P2632" s="14" t="str">
        <f t="shared" si="247"/>
        <v>$38.99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105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46"/>
        <v>115</v>
      </c>
      <c r="P2633" s="14" t="str">
        <f t="shared" si="247"/>
        <v>$80.19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120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46"/>
        <v>137</v>
      </c>
      <c r="P2634" s="14" t="str">
        <f t="shared" si="247"/>
        <v>$34.9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135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46"/>
        <v>355</v>
      </c>
      <c r="P2635" s="14" t="str">
        <f t="shared" si="247"/>
        <v>$89.1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150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46"/>
        <v>106</v>
      </c>
      <c r="P2636" s="14" t="str">
        <f t="shared" si="247"/>
        <v>$39.44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150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46"/>
        <v>100</v>
      </c>
      <c r="P2637" s="14" t="str">
        <f t="shared" si="247"/>
        <v>$136.9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135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46"/>
        <v>187</v>
      </c>
      <c r="P2638" s="14" t="str">
        <f t="shared" si="247"/>
        <v>$37.46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90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46"/>
        <v>166</v>
      </c>
      <c r="P2639" s="14" t="str">
        <f t="shared" si="247"/>
        <v>$31.96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135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46"/>
        <v>102</v>
      </c>
      <c r="P2640" s="14" t="str">
        <f t="shared" si="247"/>
        <v>$25.21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135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46"/>
        <v>164</v>
      </c>
      <c r="P2641" s="14" t="str">
        <f t="shared" si="247"/>
        <v>$10.04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150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46"/>
        <v>106</v>
      </c>
      <c r="P2642" s="14" t="str">
        <f t="shared" si="247"/>
        <v>$45.94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75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46"/>
        <v>1</v>
      </c>
      <c r="P2643" s="14" t="str">
        <f t="shared" si="247"/>
        <v>$15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165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46"/>
        <v>0</v>
      </c>
      <c r="P2644" s="14" t="str">
        <f t="shared" si="247"/>
        <v>$0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150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46"/>
        <v>34</v>
      </c>
      <c r="P2645" s="14" t="str">
        <f t="shared" si="247"/>
        <v>$223.58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120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46"/>
        <v>2</v>
      </c>
      <c r="P2646" s="14" t="str">
        <f t="shared" si="247"/>
        <v>$39.48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150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46"/>
        <v>11</v>
      </c>
      <c r="P2647" s="14" t="str">
        <f t="shared" si="247"/>
        <v>$91.3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120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46"/>
        <v>8</v>
      </c>
      <c r="P2648" s="14" t="str">
        <f t="shared" si="247"/>
        <v>$78.67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135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46"/>
        <v>1</v>
      </c>
      <c r="P2649" s="14" t="str">
        <f t="shared" si="247"/>
        <v>$12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150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46"/>
        <v>1</v>
      </c>
      <c r="P2650" s="14" t="str">
        <f t="shared" si="247"/>
        <v>$17.67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60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46"/>
        <v>0</v>
      </c>
      <c r="P2651" s="14" t="str">
        <f t="shared" si="247"/>
        <v>$41.33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135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46"/>
        <v>1</v>
      </c>
      <c r="P2652" s="14" t="str">
        <f t="shared" si="247"/>
        <v>$71.6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135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46"/>
        <v>2</v>
      </c>
      <c r="P2653" s="14" t="str">
        <f t="shared" si="247"/>
        <v>$307.82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135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46"/>
        <v>1</v>
      </c>
      <c r="P2654" s="14" t="str">
        <f t="shared" si="247"/>
        <v>$80.45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135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46"/>
        <v>12</v>
      </c>
      <c r="P2655" s="14" t="str">
        <f t="shared" si="247"/>
        <v>$83.94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135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46"/>
        <v>0</v>
      </c>
      <c r="P2656" s="14" t="str">
        <f t="shared" si="247"/>
        <v>$8.5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30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46"/>
        <v>21</v>
      </c>
      <c r="P2657" s="14" t="str">
        <f t="shared" si="247"/>
        <v>$73.37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75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46"/>
        <v>11</v>
      </c>
      <c r="P2658" s="14" t="str">
        <f t="shared" si="247"/>
        <v>$112.86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120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46"/>
        <v>19</v>
      </c>
      <c r="P2659" s="14" t="str">
        <f t="shared" si="247"/>
        <v>$95.28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135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46"/>
        <v>0</v>
      </c>
      <c r="P2660" s="14" t="str">
        <f t="shared" si="247"/>
        <v>$22.75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46"/>
        <v>3</v>
      </c>
      <c r="P2661" s="14" t="str">
        <f t="shared" si="247"/>
        <v>$133.3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150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46"/>
        <v>0</v>
      </c>
      <c r="P2662" s="14" t="str">
        <f t="shared" si="247"/>
        <v>$3.8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120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46"/>
        <v>103</v>
      </c>
      <c r="P2663" s="14" t="str">
        <f t="shared" si="247"/>
        <v>$85.75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135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46"/>
        <v>107</v>
      </c>
      <c r="P2664" s="14" t="str">
        <f t="shared" si="247"/>
        <v>$267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135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46"/>
        <v>105</v>
      </c>
      <c r="P2665" s="14" t="str">
        <f t="shared" si="247"/>
        <v>$373.56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120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46"/>
        <v>103</v>
      </c>
      <c r="P2666" s="14" t="str">
        <f t="shared" si="247"/>
        <v>$174.04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135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46"/>
        <v>123</v>
      </c>
      <c r="P2667" s="14" t="str">
        <f t="shared" si="247"/>
        <v>$93.7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150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46"/>
        <v>159</v>
      </c>
      <c r="P2668" s="14" t="str">
        <f t="shared" si="247"/>
        <v>$77.33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150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46"/>
        <v>111</v>
      </c>
      <c r="P2669" s="14" t="str">
        <f t="shared" si="247"/>
        <v>$92.22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60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46"/>
        <v>171</v>
      </c>
      <c r="P2670" s="14" t="str">
        <f t="shared" si="247"/>
        <v>$60.96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135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46"/>
        <v>125</v>
      </c>
      <c r="P2671" s="14" t="str">
        <f t="shared" si="247"/>
        <v>$91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165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46"/>
        <v>6</v>
      </c>
      <c r="P2672" s="14" t="str">
        <f t="shared" si="247"/>
        <v>$41.58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150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46"/>
        <v>11</v>
      </c>
      <c r="P2673" s="14" t="str">
        <f t="shared" si="247"/>
        <v>$33.76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135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46"/>
        <v>33</v>
      </c>
      <c r="P2674" s="14" t="str">
        <f t="shared" si="247"/>
        <v>$70.62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135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46"/>
        <v>28</v>
      </c>
      <c r="P2675" s="14" t="str">
        <f t="shared" si="247"/>
        <v>$167.15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135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46"/>
        <v>63</v>
      </c>
      <c r="P2676" s="14" t="str">
        <f t="shared" si="247"/>
        <v>$128.62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150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46"/>
        <v>8</v>
      </c>
      <c r="P2677" s="14" t="str">
        <f t="shared" si="247"/>
        <v>$65.41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135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46"/>
        <v>50</v>
      </c>
      <c r="P2678" s="14" t="str">
        <f t="shared" si="247"/>
        <v>$117.56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120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46"/>
        <v>18</v>
      </c>
      <c r="P2679" s="14" t="str">
        <f t="shared" si="247"/>
        <v>$126.48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135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46"/>
        <v>0</v>
      </c>
      <c r="P2680" s="14" t="str">
        <f t="shared" si="247"/>
        <v>$550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135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46"/>
        <v>0</v>
      </c>
      <c r="P2681" s="14" t="str">
        <f t="shared" si="247"/>
        <v>$44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45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46"/>
        <v>1</v>
      </c>
      <c r="P2682" s="14" t="str">
        <f t="shared" si="247"/>
        <v>$69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120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46"/>
        <v>1</v>
      </c>
      <c r="P2683" s="14" t="str">
        <f t="shared" si="247"/>
        <v>$27.5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120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46"/>
        <v>28</v>
      </c>
      <c r="P2684" s="14" t="str">
        <f t="shared" si="247"/>
        <v>$84.9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135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46"/>
        <v>0</v>
      </c>
      <c r="P2685" s="14" t="str">
        <f t="shared" si="247"/>
        <v>$12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120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46"/>
        <v>1</v>
      </c>
      <c r="P2686" s="14" t="str">
        <f t="shared" si="247"/>
        <v>$200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150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46"/>
        <v>0</v>
      </c>
      <c r="P2687" s="14" t="str">
        <f t="shared" si="247"/>
        <v>$10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135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46"/>
        <v>0</v>
      </c>
      <c r="P2688" s="14" t="str">
        <f t="shared" si="247"/>
        <v>$0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105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46"/>
        <v>0</v>
      </c>
      <c r="P2689" s="14" t="str">
        <f t="shared" si="247"/>
        <v>$0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60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ref="O2690:O2753" si="252">ROUND(($E2690/$D2690)*100,0)</f>
        <v>0</v>
      </c>
      <c r="P2690" s="14" t="str">
        <f t="shared" ref="P2690:P2753" si="253">IF($E2690=0,"$0","$"&amp;ROUND(($E2690/$L2690),2))</f>
        <v>$5.29</v>
      </c>
      <c r="Q2690" t="str">
        <f t="shared" ref="Q2690:Q2753" si="254">LEFT($N2690,FIND("/",$N2690)-1)</f>
        <v>food</v>
      </c>
      <c r="R2690" t="str">
        <f t="shared" ref="R2690:R2753" si="255">RIGHT($N2690,LEN($N2690)-FIND("/",$N2690))</f>
        <v>food trucks</v>
      </c>
      <c r="S2690" s="8">
        <f t="shared" ref="S2690:S2753" si="256">(((J2690/60)/60)/24)+DATE(1970,1,1)</f>
        <v>42028.118865740747</v>
      </c>
      <c r="T2690" s="8">
        <f t="shared" ref="T2690:T2753" si="257">(((I2690/60)/60)/24)+DATE(1970,1,1)</f>
        <v>42059.125</v>
      </c>
    </row>
    <row r="2691" spans="1:20" ht="135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si="252"/>
        <v>0</v>
      </c>
      <c r="P2691" s="14" t="str">
        <f t="shared" si="253"/>
        <v>$1</v>
      </c>
      <c r="Q2691" t="str">
        <f t="shared" si="254"/>
        <v>food</v>
      </c>
      <c r="R2691" t="str">
        <f t="shared" si="255"/>
        <v>food trucks</v>
      </c>
      <c r="S2691" s="8">
        <f t="shared" si="256"/>
        <v>42551.961689814809</v>
      </c>
      <c r="T2691" s="8">
        <f t="shared" si="257"/>
        <v>42581.961689814809</v>
      </c>
    </row>
    <row r="2692" spans="1:20" ht="150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52"/>
        <v>11</v>
      </c>
      <c r="P2692" s="14" t="str">
        <f t="shared" si="253"/>
        <v>$72.76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75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52"/>
        <v>0</v>
      </c>
      <c r="P2693" s="14" t="str">
        <f t="shared" si="253"/>
        <v>$17.5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105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52"/>
        <v>1</v>
      </c>
      <c r="P2694" s="14" t="str">
        <f t="shared" si="253"/>
        <v>$25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135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52"/>
        <v>1</v>
      </c>
      <c r="P2695" s="14" t="str">
        <f t="shared" si="253"/>
        <v>$13.33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135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52"/>
        <v>0</v>
      </c>
      <c r="P2696" s="14" t="str">
        <f t="shared" si="253"/>
        <v>$1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105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52"/>
        <v>0</v>
      </c>
      <c r="P2697" s="14" t="str">
        <f t="shared" si="253"/>
        <v>$23.67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135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52"/>
        <v>6</v>
      </c>
      <c r="P2698" s="14" t="str">
        <f t="shared" si="253"/>
        <v>$89.21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105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52"/>
        <v>26</v>
      </c>
      <c r="P2699" s="14" t="str">
        <f t="shared" si="253"/>
        <v>$116.56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135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52"/>
        <v>0</v>
      </c>
      <c r="P2700" s="14" t="str">
        <f t="shared" si="253"/>
        <v>$13.01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120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52"/>
        <v>0</v>
      </c>
      <c r="P2701" s="14" t="str">
        <f t="shared" si="253"/>
        <v>$0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120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52"/>
        <v>1</v>
      </c>
      <c r="P2702" s="14" t="str">
        <f t="shared" si="253"/>
        <v>$17.5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135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52"/>
        <v>46</v>
      </c>
      <c r="P2703" s="14" t="str">
        <f t="shared" si="253"/>
        <v>$34.13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135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52"/>
        <v>34</v>
      </c>
      <c r="P2704" s="14" t="str">
        <f t="shared" si="253"/>
        <v>$132.35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75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52"/>
        <v>104</v>
      </c>
      <c r="P2705" s="14" t="str">
        <f t="shared" si="253"/>
        <v>$922.22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120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52"/>
        <v>6</v>
      </c>
      <c r="P2706" s="14" t="str">
        <f t="shared" si="253"/>
        <v>$163.57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75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52"/>
        <v>11</v>
      </c>
      <c r="P2707" s="14" t="str">
        <f t="shared" si="253"/>
        <v>$217.38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120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52"/>
        <v>112</v>
      </c>
      <c r="P2708" s="14" t="str">
        <f t="shared" si="253"/>
        <v>$149.44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135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52"/>
        <v>351</v>
      </c>
      <c r="P2709" s="14" t="str">
        <f t="shared" si="253"/>
        <v>$71.24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120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52"/>
        <v>233</v>
      </c>
      <c r="P2710" s="14" t="str">
        <f t="shared" si="253"/>
        <v>$44.46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150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52"/>
        <v>102</v>
      </c>
      <c r="P2711" s="14" t="str">
        <f t="shared" si="253"/>
        <v>$164.94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90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52"/>
        <v>154</v>
      </c>
      <c r="P2712" s="14" t="str">
        <f t="shared" si="253"/>
        <v>$84.87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135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52"/>
        <v>101</v>
      </c>
      <c r="P2713" s="14" t="str">
        <f t="shared" si="253"/>
        <v>$53.95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150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52"/>
        <v>131</v>
      </c>
      <c r="P2714" s="14" t="str">
        <f t="shared" si="253"/>
        <v>$50.53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135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52"/>
        <v>102</v>
      </c>
      <c r="P2715" s="14" t="str">
        <f t="shared" si="253"/>
        <v>$108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90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52"/>
        <v>116</v>
      </c>
      <c r="P2716" s="14" t="str">
        <f t="shared" si="253"/>
        <v>$95.37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150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52"/>
        <v>265</v>
      </c>
      <c r="P2717" s="14" t="str">
        <f t="shared" si="253"/>
        <v>$57.63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150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52"/>
        <v>120</v>
      </c>
      <c r="P2718" s="14" t="str">
        <f t="shared" si="253"/>
        <v>$64.16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135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52"/>
        <v>120</v>
      </c>
      <c r="P2719" s="14" t="str">
        <f t="shared" si="253"/>
        <v>$92.39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120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52"/>
        <v>104</v>
      </c>
      <c r="P2720" s="14" t="str">
        <f t="shared" si="253"/>
        <v>$125.98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135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52"/>
        <v>109</v>
      </c>
      <c r="P2721" s="14" t="str">
        <f t="shared" si="253"/>
        <v>$94.64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105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52"/>
        <v>118</v>
      </c>
      <c r="P2722" s="14" t="str">
        <f t="shared" si="253"/>
        <v>$170.7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120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52"/>
        <v>1462</v>
      </c>
      <c r="P2723" s="14" t="str">
        <f t="shared" si="253"/>
        <v>$40.76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135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52"/>
        <v>253</v>
      </c>
      <c r="P2724" s="14" t="str">
        <f t="shared" si="253"/>
        <v>$68.25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150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52"/>
        <v>140</v>
      </c>
      <c r="P2725" s="14" t="str">
        <f t="shared" si="253"/>
        <v>$95.49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135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52"/>
        <v>297</v>
      </c>
      <c r="P2726" s="14" t="str">
        <f t="shared" si="253"/>
        <v>$7.19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105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52"/>
        <v>145</v>
      </c>
      <c r="P2727" s="14" t="str">
        <f t="shared" si="253"/>
        <v>$511.65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45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52"/>
        <v>106</v>
      </c>
      <c r="P2728" s="14" t="str">
        <f t="shared" si="253"/>
        <v>$261.75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120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52"/>
        <v>493</v>
      </c>
      <c r="P2729" s="14" t="str">
        <f t="shared" si="253"/>
        <v>$69.76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60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52"/>
        <v>202</v>
      </c>
      <c r="P2730" s="14" t="str">
        <f t="shared" si="253"/>
        <v>$77.23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75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52"/>
        <v>104</v>
      </c>
      <c r="P2731" s="14" t="str">
        <f t="shared" si="253"/>
        <v>$340.57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105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52"/>
        <v>170</v>
      </c>
      <c r="P2732" s="14" t="str">
        <f t="shared" si="253"/>
        <v>$67.42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150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52"/>
        <v>104</v>
      </c>
      <c r="P2733" s="14" t="str">
        <f t="shared" si="253"/>
        <v>$845.7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135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52"/>
        <v>118</v>
      </c>
      <c r="P2734" s="14" t="str">
        <f t="shared" si="253"/>
        <v>$97.19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165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52"/>
        <v>108</v>
      </c>
      <c r="P2735" s="14" t="str">
        <f t="shared" si="253"/>
        <v>$451.84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135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52"/>
        <v>2260300</v>
      </c>
      <c r="P2736" s="14" t="str">
        <f t="shared" si="253"/>
        <v>$138.67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135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52"/>
        <v>978</v>
      </c>
      <c r="P2737" s="14" t="str">
        <f t="shared" si="253"/>
        <v>$21.64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165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52"/>
        <v>123</v>
      </c>
      <c r="P2738" s="14" t="str">
        <f t="shared" si="253"/>
        <v>$169.52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135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52"/>
        <v>246</v>
      </c>
      <c r="P2739" s="14" t="str">
        <f t="shared" si="253"/>
        <v>$161.88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120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52"/>
        <v>148</v>
      </c>
      <c r="P2740" s="14" t="str">
        <f t="shared" si="253"/>
        <v>$493.13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150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52"/>
        <v>384</v>
      </c>
      <c r="P2741" s="14" t="str">
        <f t="shared" si="253"/>
        <v>$22.12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105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52"/>
        <v>103</v>
      </c>
      <c r="P2742" s="14" t="str">
        <f t="shared" si="253"/>
        <v>$18.24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60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52"/>
        <v>0</v>
      </c>
      <c r="P2743" s="14" t="str">
        <f t="shared" si="253"/>
        <v>$8.75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105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52"/>
        <v>29</v>
      </c>
      <c r="P2744" s="14" t="str">
        <f t="shared" si="253"/>
        <v>$40.61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135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52"/>
        <v>0</v>
      </c>
      <c r="P2745" s="14" t="str">
        <f t="shared" si="253"/>
        <v>$0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135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52"/>
        <v>5</v>
      </c>
      <c r="P2746" s="14" t="str">
        <f t="shared" si="253"/>
        <v>$37.95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135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52"/>
        <v>22</v>
      </c>
      <c r="P2747" s="14" t="str">
        <f t="shared" si="253"/>
        <v>$35.73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150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52"/>
        <v>27</v>
      </c>
      <c r="P2748" s="14" t="str">
        <f t="shared" si="253"/>
        <v>$42.16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135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28</v>
      </c>
      <c r="P2749" s="14" t="str">
        <f t="shared" si="253"/>
        <v>$35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105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52"/>
        <v>1</v>
      </c>
      <c r="P2750" s="14" t="str">
        <f t="shared" si="253"/>
        <v>$13.25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75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52"/>
        <v>1</v>
      </c>
      <c r="P2751" s="14" t="str">
        <f t="shared" si="253"/>
        <v>$55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120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52"/>
        <v>0</v>
      </c>
      <c r="P2752" s="14" t="str">
        <f t="shared" si="253"/>
        <v>$0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135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52"/>
        <v>0</v>
      </c>
      <c r="P2753" s="14" t="str">
        <f t="shared" si="253"/>
        <v>$0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135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ref="O2754:O2817" si="258">ROUND(($E2754/$D2754)*100,0)</f>
        <v>11</v>
      </c>
      <c r="P2754" s="14" t="str">
        <f t="shared" ref="P2754:P2817" si="259">IF($E2754=0,"$0","$"&amp;ROUND(($E2754/$L2754),2))</f>
        <v>$39.29</v>
      </c>
      <c r="Q2754" t="str">
        <f t="shared" ref="Q2754:Q2817" si="260">LEFT($N2754,FIND("/",$N2754)-1)</f>
        <v>publishing</v>
      </c>
      <c r="R2754" t="str">
        <f t="shared" ref="R2754:R2817" si="261">RIGHT($N2754,LEN($N2754)-FIND("/",$N2754))</f>
        <v>children's books</v>
      </c>
      <c r="S2754" s="8">
        <f t="shared" ref="S2754:S2817" si="262">(((J2754/60)/60)/24)+DATE(1970,1,1)</f>
        <v>40855.765092592592</v>
      </c>
      <c r="T2754" s="8">
        <f t="shared" ref="T2754:T2817" si="263">(((I2754/60)/60)/24)+DATE(1970,1,1)</f>
        <v>40895.765092592592</v>
      </c>
    </row>
    <row r="2755" spans="1:20" ht="120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si="258"/>
        <v>19</v>
      </c>
      <c r="P2755" s="14" t="str">
        <f t="shared" si="259"/>
        <v>$47.5</v>
      </c>
      <c r="Q2755" t="str">
        <f t="shared" si="260"/>
        <v>publishing</v>
      </c>
      <c r="R2755" t="str">
        <f t="shared" si="261"/>
        <v>children's books</v>
      </c>
      <c r="S2755" s="8">
        <f t="shared" si="262"/>
        <v>41117.900729166664</v>
      </c>
      <c r="T2755" s="8">
        <f t="shared" si="263"/>
        <v>41147.900729166664</v>
      </c>
    </row>
    <row r="2756" spans="1:20" ht="120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58"/>
        <v>0</v>
      </c>
      <c r="P2756" s="14" t="str">
        <f t="shared" si="259"/>
        <v>$0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105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58"/>
        <v>52</v>
      </c>
      <c r="P2757" s="14" t="str">
        <f t="shared" si="259"/>
        <v>$17.33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120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58"/>
        <v>10</v>
      </c>
      <c r="P2758" s="14" t="str">
        <f t="shared" si="259"/>
        <v>$31.76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60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58"/>
        <v>1</v>
      </c>
      <c r="P2759" s="14" t="str">
        <f t="shared" si="259"/>
        <v>$5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135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58"/>
        <v>12</v>
      </c>
      <c r="P2760" s="14" t="str">
        <f t="shared" si="259"/>
        <v>$39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150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58"/>
        <v>11</v>
      </c>
      <c r="P2761" s="14" t="str">
        <f t="shared" si="259"/>
        <v>$52.5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135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58"/>
        <v>0</v>
      </c>
      <c r="P2762" s="14" t="str">
        <f t="shared" si="259"/>
        <v>$0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90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58"/>
        <v>1</v>
      </c>
      <c r="P2763" s="14" t="str">
        <f t="shared" si="259"/>
        <v>$9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105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58"/>
        <v>1</v>
      </c>
      <c r="P2764" s="14" t="str">
        <f t="shared" si="259"/>
        <v>$25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75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58"/>
        <v>0</v>
      </c>
      <c r="P2765" s="14" t="str">
        <f t="shared" si="259"/>
        <v>$30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150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58"/>
        <v>1</v>
      </c>
      <c r="P2766" s="14" t="str">
        <f t="shared" si="259"/>
        <v>$11.25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120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58"/>
        <v>0</v>
      </c>
      <c r="P2767" s="14" t="str">
        <f t="shared" si="259"/>
        <v>$0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135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58"/>
        <v>2</v>
      </c>
      <c r="P2768" s="14" t="str">
        <f t="shared" si="259"/>
        <v>$25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105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58"/>
        <v>1</v>
      </c>
      <c r="P2769" s="14" t="str">
        <f t="shared" si="259"/>
        <v>$11.33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135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58"/>
        <v>14</v>
      </c>
      <c r="P2770" s="14" t="str">
        <f t="shared" si="259"/>
        <v>$29.47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120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58"/>
        <v>0</v>
      </c>
      <c r="P2771" s="14" t="str">
        <f t="shared" si="259"/>
        <v>$1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135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58"/>
        <v>10</v>
      </c>
      <c r="P2772" s="14" t="str">
        <f t="shared" si="259"/>
        <v>$63.1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150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58"/>
        <v>0</v>
      </c>
      <c r="P2773" s="14" t="str">
        <f t="shared" si="259"/>
        <v>$0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120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58"/>
        <v>0</v>
      </c>
      <c r="P2774" s="14" t="str">
        <f t="shared" si="259"/>
        <v>$0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105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58"/>
        <v>0</v>
      </c>
      <c r="P2775" s="14" t="str">
        <f t="shared" si="259"/>
        <v>$1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150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58"/>
        <v>14</v>
      </c>
      <c r="P2776" s="14" t="str">
        <f t="shared" si="259"/>
        <v>$43.85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120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58"/>
        <v>3</v>
      </c>
      <c r="P2777" s="14" t="str">
        <f t="shared" si="259"/>
        <v>$75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150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58"/>
        <v>8</v>
      </c>
      <c r="P2778" s="14" t="str">
        <f t="shared" si="259"/>
        <v>$45.97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135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58"/>
        <v>0</v>
      </c>
      <c r="P2779" s="14" t="str">
        <f t="shared" si="259"/>
        <v>$10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135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58"/>
        <v>26</v>
      </c>
      <c r="P2780" s="14" t="str">
        <f t="shared" si="259"/>
        <v>$93.67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135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58"/>
        <v>2</v>
      </c>
      <c r="P2781" s="14" t="str">
        <f t="shared" si="259"/>
        <v>$53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90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58"/>
        <v>0</v>
      </c>
      <c r="P2782" s="14" t="str">
        <f t="shared" si="259"/>
        <v>$0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90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58"/>
        <v>105</v>
      </c>
      <c r="P2783" s="14" t="str">
        <f t="shared" si="259"/>
        <v>$47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90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58"/>
        <v>120</v>
      </c>
      <c r="P2784" s="14" t="str">
        <f t="shared" si="259"/>
        <v>$66.67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150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58"/>
        <v>115</v>
      </c>
      <c r="P2785" s="14" t="str">
        <f t="shared" si="259"/>
        <v>$18.77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105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58"/>
        <v>119</v>
      </c>
      <c r="P2786" s="14" t="str">
        <f t="shared" si="259"/>
        <v>$66.11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105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58"/>
        <v>105</v>
      </c>
      <c r="P2787" s="14" t="str">
        <f t="shared" si="259"/>
        <v>$36.86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90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58"/>
        <v>118</v>
      </c>
      <c r="P2788" s="14" t="str">
        <f t="shared" si="259"/>
        <v>$39.81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120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58"/>
        <v>120</v>
      </c>
      <c r="P2789" s="14" t="str">
        <f t="shared" si="259"/>
        <v>$31.5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120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58"/>
        <v>103</v>
      </c>
      <c r="P2790" s="14" t="str">
        <f t="shared" si="259"/>
        <v>$102.5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75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58"/>
        <v>101</v>
      </c>
      <c r="P2791" s="14" t="str">
        <f t="shared" si="259"/>
        <v>$126.46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135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58"/>
        <v>105</v>
      </c>
      <c r="P2792" s="14" t="str">
        <f t="shared" si="259"/>
        <v>$47.88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135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58"/>
        <v>103</v>
      </c>
      <c r="P2793" s="14" t="str">
        <f t="shared" si="259"/>
        <v>$73.21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135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58"/>
        <v>108</v>
      </c>
      <c r="P2794" s="14" t="str">
        <f t="shared" si="259"/>
        <v>$89.67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135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58"/>
        <v>111</v>
      </c>
      <c r="P2795" s="14" t="str">
        <f t="shared" si="259"/>
        <v>$151.46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150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58"/>
        <v>150</v>
      </c>
      <c r="P2796" s="14" t="str">
        <f t="shared" si="259"/>
        <v>$25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120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58"/>
        <v>104</v>
      </c>
      <c r="P2797" s="14" t="str">
        <f t="shared" si="259"/>
        <v>$36.5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120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58"/>
        <v>116</v>
      </c>
      <c r="P2798" s="14" t="str">
        <f t="shared" si="259"/>
        <v>$44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135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58"/>
        <v>103</v>
      </c>
      <c r="P2799" s="14" t="str">
        <f t="shared" si="259"/>
        <v>$87.36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150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58"/>
        <v>101</v>
      </c>
      <c r="P2800" s="14" t="str">
        <f t="shared" si="259"/>
        <v>$36.47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135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58"/>
        <v>117</v>
      </c>
      <c r="P2801" s="14" t="str">
        <f t="shared" si="259"/>
        <v>$44.86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135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58"/>
        <v>133</v>
      </c>
      <c r="P2802" s="14" t="str">
        <f t="shared" si="259"/>
        <v>$42.9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120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58"/>
        <v>133</v>
      </c>
      <c r="P2803" s="14" t="str">
        <f t="shared" si="259"/>
        <v>$51.23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150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58"/>
        <v>102</v>
      </c>
      <c r="P2804" s="14" t="str">
        <f t="shared" si="259"/>
        <v>$33.94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150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58"/>
        <v>128</v>
      </c>
      <c r="P2805" s="14" t="str">
        <f t="shared" si="259"/>
        <v>$90.74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135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58"/>
        <v>115</v>
      </c>
      <c r="P2806" s="14" t="str">
        <f t="shared" si="259"/>
        <v>$50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135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58"/>
        <v>110</v>
      </c>
      <c r="P2807" s="14" t="str">
        <f t="shared" si="259"/>
        <v>$24.44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120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58"/>
        <v>112</v>
      </c>
      <c r="P2808" s="14" t="str">
        <f t="shared" si="259"/>
        <v>$44.25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60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58"/>
        <v>126</v>
      </c>
      <c r="P2809" s="14" t="str">
        <f t="shared" si="259"/>
        <v>$67.74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135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58"/>
        <v>100</v>
      </c>
      <c r="P2810" s="14" t="str">
        <f t="shared" si="259"/>
        <v>$65.38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135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58"/>
        <v>102</v>
      </c>
      <c r="P2811" s="14" t="str">
        <f t="shared" si="259"/>
        <v>$121.9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135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58"/>
        <v>108</v>
      </c>
      <c r="P2812" s="14" t="str">
        <f t="shared" si="259"/>
        <v>$47.46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120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58"/>
        <v>100</v>
      </c>
      <c r="P2813" s="14" t="str">
        <f t="shared" si="259"/>
        <v>$92.84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105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58"/>
        <v>113</v>
      </c>
      <c r="P2814" s="14" t="str">
        <f t="shared" si="259"/>
        <v>$68.25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120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58"/>
        <v>128</v>
      </c>
      <c r="P2815" s="14" t="str">
        <f t="shared" si="259"/>
        <v>$37.21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120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58"/>
        <v>108</v>
      </c>
      <c r="P2816" s="14" t="str">
        <f t="shared" si="259"/>
        <v>$25.25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120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58"/>
        <v>242</v>
      </c>
      <c r="P2817" s="14" t="str">
        <f t="shared" si="259"/>
        <v>$43.21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135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ref="O2818:O2881" si="264">ROUND(($E2818/$D2818)*100,0)</f>
        <v>142</v>
      </c>
      <c r="P2818" s="14" t="str">
        <f t="shared" ref="P2818:P2881" si="265">IF($E2818=0,"$0","$"&amp;ROUND(($E2818/$L2818),2))</f>
        <v>$25.13</v>
      </c>
      <c r="Q2818" t="str">
        <f t="shared" ref="Q2818:Q2881" si="266">LEFT($N2818,FIND("/",$N2818)-1)</f>
        <v>theater</v>
      </c>
      <c r="R2818" t="str">
        <f t="shared" ref="R2818:R2881" si="267">RIGHT($N2818,LEN($N2818)-FIND("/",$N2818))</f>
        <v>plays</v>
      </c>
      <c r="S2818" s="8">
        <f t="shared" ref="S2818:S2881" si="268">(((J2818/60)/60)/24)+DATE(1970,1,1)</f>
        <v>42188.467499999999</v>
      </c>
      <c r="T2818" s="8">
        <f t="shared" ref="T2818:T2881" si="269">(((I2818/60)/60)/24)+DATE(1970,1,1)</f>
        <v>42218.666666666672</v>
      </c>
    </row>
    <row r="2819" spans="1:20" ht="135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si="264"/>
        <v>130</v>
      </c>
      <c r="P2819" s="14" t="str">
        <f t="shared" si="265"/>
        <v>$23.64</v>
      </c>
      <c r="Q2819" t="str">
        <f t="shared" si="266"/>
        <v>theater</v>
      </c>
      <c r="R2819" t="str">
        <f t="shared" si="267"/>
        <v>plays</v>
      </c>
      <c r="S2819" s="8">
        <f t="shared" si="268"/>
        <v>42023.634976851856</v>
      </c>
      <c r="T2819" s="8">
        <f t="shared" si="269"/>
        <v>42063.634976851856</v>
      </c>
    </row>
    <row r="2820" spans="1:20" ht="120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64"/>
        <v>106</v>
      </c>
      <c r="P2820" s="14" t="str">
        <f t="shared" si="265"/>
        <v>$103.95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120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64"/>
        <v>105</v>
      </c>
      <c r="P2821" s="14" t="str">
        <f t="shared" si="265"/>
        <v>$50.38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120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64"/>
        <v>136</v>
      </c>
      <c r="P2822" s="14" t="str">
        <f t="shared" si="265"/>
        <v>$13.6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165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64"/>
        <v>100</v>
      </c>
      <c r="P2823" s="14" t="str">
        <f t="shared" si="265"/>
        <v>$28.57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135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64"/>
        <v>100</v>
      </c>
      <c r="P2824" s="14" t="str">
        <f t="shared" si="265"/>
        <v>$63.83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135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64"/>
        <v>124</v>
      </c>
      <c r="P2825" s="14" t="str">
        <f t="shared" si="265"/>
        <v>$8.86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105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64"/>
        <v>117</v>
      </c>
      <c r="P2826" s="14" t="str">
        <f t="shared" si="265"/>
        <v>$50.67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135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64"/>
        <v>103</v>
      </c>
      <c r="P2827" s="14" t="str">
        <f t="shared" si="265"/>
        <v>$60.78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135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64"/>
        <v>108</v>
      </c>
      <c r="P2828" s="14" t="str">
        <f t="shared" si="265"/>
        <v>$113.42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135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64"/>
        <v>120</v>
      </c>
      <c r="P2829" s="14" t="str">
        <f t="shared" si="265"/>
        <v>$104.57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135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64"/>
        <v>100</v>
      </c>
      <c r="P2830" s="14" t="str">
        <f t="shared" si="265"/>
        <v>$98.31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135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64"/>
        <v>107</v>
      </c>
      <c r="P2831" s="14" t="str">
        <f t="shared" si="265"/>
        <v>$35.04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90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64"/>
        <v>100</v>
      </c>
      <c r="P2832" s="14" t="str">
        <f t="shared" si="265"/>
        <v>$272.73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90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64"/>
        <v>111</v>
      </c>
      <c r="P2833" s="14" t="str">
        <f t="shared" si="265"/>
        <v>$63.85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150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64"/>
        <v>115</v>
      </c>
      <c r="P2834" s="14" t="str">
        <f t="shared" si="265"/>
        <v>$30.19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45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64"/>
        <v>108</v>
      </c>
      <c r="P2835" s="14" t="str">
        <f t="shared" si="265"/>
        <v>$83.51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135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64"/>
        <v>170</v>
      </c>
      <c r="P2836" s="14" t="str">
        <f t="shared" si="265"/>
        <v>$64.76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135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64"/>
        <v>187</v>
      </c>
      <c r="P2837" s="14" t="str">
        <f t="shared" si="265"/>
        <v>$20.12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150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64"/>
        <v>108</v>
      </c>
      <c r="P2838" s="14" t="str">
        <f t="shared" si="265"/>
        <v>$44.09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165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64"/>
        <v>100</v>
      </c>
      <c r="P2839" s="14" t="str">
        <f t="shared" si="265"/>
        <v>$40.48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120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64"/>
        <v>120</v>
      </c>
      <c r="P2840" s="14" t="str">
        <f t="shared" si="265"/>
        <v>$44.54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135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64"/>
        <v>111</v>
      </c>
      <c r="P2841" s="14" t="str">
        <f t="shared" si="265"/>
        <v>$125.81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165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64"/>
        <v>104</v>
      </c>
      <c r="P2842" s="14" t="str">
        <f t="shared" si="265"/>
        <v>$19.7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135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64"/>
        <v>1</v>
      </c>
      <c r="P2843" s="14" t="str">
        <f t="shared" si="265"/>
        <v>$10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135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64"/>
        <v>0</v>
      </c>
      <c r="P2844" s="14" t="str">
        <f t="shared" si="265"/>
        <v>$0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135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64"/>
        <v>0</v>
      </c>
      <c r="P2845" s="14" t="str">
        <f t="shared" si="265"/>
        <v>$0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135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5</v>
      </c>
      <c r="P2846" s="14" t="str">
        <f t="shared" si="265"/>
        <v>$30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120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64"/>
        <v>32</v>
      </c>
      <c r="P2847" s="14" t="str">
        <f t="shared" si="265"/>
        <v>$60.67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165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64"/>
        <v>0</v>
      </c>
      <c r="P2848" s="14" t="str">
        <f t="shared" si="265"/>
        <v>$0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135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64"/>
        <v>0</v>
      </c>
      <c r="P2849" s="14" t="str">
        <f t="shared" si="265"/>
        <v>$0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150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64"/>
        <v>0</v>
      </c>
      <c r="P2850" s="14" t="str">
        <f t="shared" si="265"/>
        <v>$23.33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135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 s="14" t="str">
        <f t="shared" si="265"/>
        <v>$5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135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64"/>
        <v>4</v>
      </c>
      <c r="P2852" s="14" t="str">
        <f t="shared" si="265"/>
        <v>$23.92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135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64"/>
        <v>0</v>
      </c>
      <c r="P2853" s="14" t="str">
        <f t="shared" si="265"/>
        <v>$0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120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64"/>
        <v>2</v>
      </c>
      <c r="P2854" s="14" t="str">
        <f t="shared" si="265"/>
        <v>$15.83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135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64"/>
        <v>0</v>
      </c>
      <c r="P2855" s="14" t="str">
        <f t="shared" si="265"/>
        <v>$0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120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64"/>
        <v>42</v>
      </c>
      <c r="P2856" s="14" t="str">
        <f t="shared" si="265"/>
        <v>$29.79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165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64"/>
        <v>50</v>
      </c>
      <c r="P2857" s="14" t="str">
        <f t="shared" si="265"/>
        <v>$60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135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64"/>
        <v>5</v>
      </c>
      <c r="P2858" s="14" t="str">
        <f t="shared" si="265"/>
        <v>$24.33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165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64"/>
        <v>20</v>
      </c>
      <c r="P2859" s="14" t="str">
        <f t="shared" si="265"/>
        <v>$500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120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64"/>
        <v>0</v>
      </c>
      <c r="P2860" s="14" t="str">
        <f t="shared" si="265"/>
        <v>$0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105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64"/>
        <v>2</v>
      </c>
      <c r="P2861" s="14" t="str">
        <f t="shared" si="265"/>
        <v>$35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150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64"/>
        <v>7</v>
      </c>
      <c r="P2862" s="14" t="str">
        <f t="shared" si="265"/>
        <v>$29.56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135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64"/>
        <v>32</v>
      </c>
      <c r="P2863" s="14" t="str">
        <f t="shared" si="265"/>
        <v>$26.67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135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64"/>
        <v>0</v>
      </c>
      <c r="P2864" s="14" t="str">
        <f t="shared" si="265"/>
        <v>$18.33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135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64"/>
        <v>0</v>
      </c>
      <c r="P2865" s="14" t="str">
        <f t="shared" si="265"/>
        <v>$20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45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64"/>
        <v>2</v>
      </c>
      <c r="P2866" s="14" t="str">
        <f t="shared" si="265"/>
        <v>$13.33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150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64"/>
        <v>0</v>
      </c>
      <c r="P2867" s="14" t="str">
        <f t="shared" si="265"/>
        <v>$0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135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64"/>
        <v>1</v>
      </c>
      <c r="P2868" s="14" t="str">
        <f t="shared" si="265"/>
        <v>$22.5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150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64"/>
        <v>20</v>
      </c>
      <c r="P2869" s="14" t="str">
        <f t="shared" si="265"/>
        <v>$50.4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150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64"/>
        <v>42</v>
      </c>
      <c r="P2870" s="14" t="str">
        <f t="shared" si="265"/>
        <v>$105.03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150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64"/>
        <v>1</v>
      </c>
      <c r="P2871" s="14" t="str">
        <f t="shared" si="265"/>
        <v>$35.4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150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64"/>
        <v>15</v>
      </c>
      <c r="P2872" s="14" t="str">
        <f t="shared" si="265"/>
        <v>$83.33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120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64"/>
        <v>5</v>
      </c>
      <c r="P2873" s="14" t="str">
        <f t="shared" si="265"/>
        <v>$35.92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90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64"/>
        <v>0</v>
      </c>
      <c r="P2874" s="14" t="str">
        <f t="shared" si="265"/>
        <v>$0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135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64"/>
        <v>38</v>
      </c>
      <c r="P2875" s="14" t="str">
        <f t="shared" si="265"/>
        <v>$119.13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135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64"/>
        <v>5</v>
      </c>
      <c r="P2876" s="14" t="str">
        <f t="shared" si="265"/>
        <v>$90.33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150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64"/>
        <v>0</v>
      </c>
      <c r="P2877" s="14" t="str">
        <f t="shared" si="265"/>
        <v>$2.33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135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64"/>
        <v>0</v>
      </c>
      <c r="P2878" s="14" t="str">
        <f t="shared" si="265"/>
        <v>$0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120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64"/>
        <v>11</v>
      </c>
      <c r="P2879" s="14" t="str">
        <f t="shared" si="265"/>
        <v>$108.33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135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64"/>
        <v>2</v>
      </c>
      <c r="P2880" s="14" t="str">
        <f t="shared" si="265"/>
        <v>$15.75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105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64"/>
        <v>0</v>
      </c>
      <c r="P2881" s="14" t="str">
        <f t="shared" si="265"/>
        <v>$29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150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ref="O2882:O2945" si="270">ROUND(($E2882/$D2882)*100,0)</f>
        <v>23</v>
      </c>
      <c r="P2882" s="14" t="str">
        <f t="shared" ref="P2882:P2945" si="271">IF($E2882=0,"$0","$"&amp;ROUND(($E2882/$L2882),2))</f>
        <v>$96.55</v>
      </c>
      <c r="Q2882" t="str">
        <f t="shared" ref="Q2882:Q2945" si="272">LEFT($N2882,FIND("/",$N2882)-1)</f>
        <v>theater</v>
      </c>
      <c r="R2882" t="str">
        <f t="shared" ref="R2882:R2945" si="273">RIGHT($N2882,LEN($N2882)-FIND("/",$N2882))</f>
        <v>plays</v>
      </c>
      <c r="S2882" s="8">
        <f t="shared" ref="S2882:S2945" si="274">(((J2882/60)/60)/24)+DATE(1970,1,1)</f>
        <v>42192.905694444446</v>
      </c>
      <c r="T2882" s="8">
        <f t="shared" ref="T2882:T2945" si="275">(((I2882/60)/60)/24)+DATE(1970,1,1)</f>
        <v>42236.711805555555</v>
      </c>
    </row>
    <row r="2883" spans="1:20" ht="120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si="270"/>
        <v>0</v>
      </c>
      <c r="P2883" s="14" t="str">
        <f t="shared" si="271"/>
        <v>$0</v>
      </c>
      <c r="Q2883" t="str">
        <f t="shared" si="272"/>
        <v>theater</v>
      </c>
      <c r="R2883" t="str">
        <f t="shared" si="273"/>
        <v>plays</v>
      </c>
      <c r="S2883" s="8">
        <f t="shared" si="274"/>
        <v>41916.597638888888</v>
      </c>
      <c r="T2883" s="8">
        <f t="shared" si="275"/>
        <v>41976.639305555553</v>
      </c>
    </row>
    <row r="2884" spans="1:20" ht="135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70"/>
        <v>34</v>
      </c>
      <c r="P2884" s="14" t="str">
        <f t="shared" si="271"/>
        <v>$63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135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70"/>
        <v>19</v>
      </c>
      <c r="P2885" s="14" t="str">
        <f t="shared" si="271"/>
        <v>$381.6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90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70"/>
        <v>0</v>
      </c>
      <c r="P2886" s="14" t="str">
        <f t="shared" si="271"/>
        <v>$46.25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105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70"/>
        <v>33</v>
      </c>
      <c r="P2887" s="14" t="str">
        <f t="shared" si="271"/>
        <v>$26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135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70"/>
        <v>5</v>
      </c>
      <c r="P2888" s="14" t="str">
        <f t="shared" si="271"/>
        <v>$10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120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70"/>
        <v>0</v>
      </c>
      <c r="P2889" s="14" t="str">
        <f t="shared" si="271"/>
        <v>$5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150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70"/>
        <v>0</v>
      </c>
      <c r="P2890" s="14" t="str">
        <f t="shared" si="271"/>
        <v>$0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135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70"/>
        <v>38</v>
      </c>
      <c r="P2891" s="14" t="str">
        <f t="shared" si="271"/>
        <v>$81.57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135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70"/>
        <v>1</v>
      </c>
      <c r="P2892" s="14" t="str">
        <f t="shared" si="271"/>
        <v>$7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150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70"/>
        <v>3</v>
      </c>
      <c r="P2893" s="14" t="str">
        <f t="shared" si="271"/>
        <v>$27.3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120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70"/>
        <v>9</v>
      </c>
      <c r="P2894" s="14" t="str">
        <f t="shared" si="271"/>
        <v>$29.41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45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70"/>
        <v>1</v>
      </c>
      <c r="P2895" s="14" t="str">
        <f t="shared" si="271"/>
        <v>$12.5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60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70"/>
        <v>0</v>
      </c>
      <c r="P2896" s="14" t="str">
        <f t="shared" si="271"/>
        <v>$0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135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70"/>
        <v>5</v>
      </c>
      <c r="P2897" s="14" t="str">
        <f t="shared" si="271"/>
        <v>$5.75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105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70"/>
        <v>21</v>
      </c>
      <c r="P2898" s="14" t="str">
        <f t="shared" si="271"/>
        <v>$52.08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135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70"/>
        <v>5</v>
      </c>
      <c r="P2899" s="14" t="str">
        <f t="shared" si="271"/>
        <v>$183.33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150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70"/>
        <v>4</v>
      </c>
      <c r="P2900" s="14" t="str">
        <f t="shared" si="271"/>
        <v>$26.33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150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70"/>
        <v>0</v>
      </c>
      <c r="P2901" s="14" t="str">
        <f t="shared" si="271"/>
        <v>$0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150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70"/>
        <v>62</v>
      </c>
      <c r="P2902" s="14" t="str">
        <f t="shared" si="271"/>
        <v>$486.43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135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70"/>
        <v>1</v>
      </c>
      <c r="P2903" s="14" t="str">
        <f t="shared" si="271"/>
        <v>$3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105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70"/>
        <v>0</v>
      </c>
      <c r="P2904" s="14" t="str">
        <f t="shared" si="271"/>
        <v>$25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135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70"/>
        <v>1</v>
      </c>
      <c r="P2905" s="14" t="str">
        <f t="shared" si="271"/>
        <v>$9.75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150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70"/>
        <v>5</v>
      </c>
      <c r="P2906" s="14" t="str">
        <f t="shared" si="271"/>
        <v>$18.75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135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70"/>
        <v>18</v>
      </c>
      <c r="P2907" s="14" t="str">
        <f t="shared" si="271"/>
        <v>$36.59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150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70"/>
        <v>9</v>
      </c>
      <c r="P2908" s="14" t="str">
        <f t="shared" si="271"/>
        <v>$80.71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150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70"/>
        <v>0</v>
      </c>
      <c r="P2909" s="14" t="str">
        <f t="shared" si="271"/>
        <v>$1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150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70"/>
        <v>3</v>
      </c>
      <c r="P2910" s="14" t="str">
        <f t="shared" si="271"/>
        <v>$52.8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150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70"/>
        <v>0</v>
      </c>
      <c r="P2911" s="14" t="str">
        <f t="shared" si="271"/>
        <v>$20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150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70"/>
        <v>0</v>
      </c>
      <c r="P2912" s="14" t="str">
        <f t="shared" si="271"/>
        <v>$1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135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70"/>
        <v>37</v>
      </c>
      <c r="P2913" s="14" t="str">
        <f t="shared" si="271"/>
        <v>$46.93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150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70"/>
        <v>14</v>
      </c>
      <c r="P2914" s="14" t="str">
        <f t="shared" si="271"/>
        <v>$78.08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135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70"/>
        <v>0</v>
      </c>
      <c r="P2915" s="14" t="str">
        <f t="shared" si="271"/>
        <v>$1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90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70"/>
        <v>0</v>
      </c>
      <c r="P2916" s="14" t="str">
        <f t="shared" si="271"/>
        <v>$1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120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70"/>
        <v>61</v>
      </c>
      <c r="P2917" s="14" t="str">
        <f t="shared" si="271"/>
        <v>$203.67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105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70"/>
        <v>8</v>
      </c>
      <c r="P2918" s="14" t="str">
        <f t="shared" si="271"/>
        <v>$20.71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120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70"/>
        <v>22</v>
      </c>
      <c r="P2919" s="14" t="str">
        <f t="shared" si="271"/>
        <v>$48.56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120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70"/>
        <v>27</v>
      </c>
      <c r="P2920" s="14" t="str">
        <f t="shared" si="271"/>
        <v>$68.1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120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70"/>
        <v>9</v>
      </c>
      <c r="P2921" s="14" t="str">
        <f t="shared" si="271"/>
        <v>$8.5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150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70"/>
        <v>27</v>
      </c>
      <c r="P2922" s="14" t="str">
        <f t="shared" si="271"/>
        <v>$51.62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105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70"/>
        <v>129</v>
      </c>
      <c r="P2923" s="14" t="str">
        <f t="shared" si="271"/>
        <v>$43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150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70"/>
        <v>100</v>
      </c>
      <c r="P2924" s="14" t="str">
        <f t="shared" si="271"/>
        <v>$83.33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120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70"/>
        <v>100</v>
      </c>
      <c r="P2925" s="14" t="str">
        <f t="shared" si="271"/>
        <v>$30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135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70"/>
        <v>103</v>
      </c>
      <c r="P2926" s="14" t="str">
        <f t="shared" si="271"/>
        <v>$175.51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120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70"/>
        <v>102</v>
      </c>
      <c r="P2927" s="14" t="str">
        <f t="shared" si="271"/>
        <v>$231.66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135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70"/>
        <v>125</v>
      </c>
      <c r="P2928" s="14" t="str">
        <f t="shared" si="271"/>
        <v>$75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135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70"/>
        <v>131</v>
      </c>
      <c r="P2929" s="14" t="str">
        <f t="shared" si="271"/>
        <v>$112.14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60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70"/>
        <v>100</v>
      </c>
      <c r="P2930" s="14" t="str">
        <f t="shared" si="271"/>
        <v>$41.67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135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70"/>
        <v>102</v>
      </c>
      <c r="P2931" s="14" t="str">
        <f t="shared" si="271"/>
        <v>$255.17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135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70"/>
        <v>101</v>
      </c>
      <c r="P2932" s="14" t="str">
        <f t="shared" si="271"/>
        <v>$162.77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165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70"/>
        <v>106</v>
      </c>
      <c r="P2933" s="14" t="str">
        <f t="shared" si="271"/>
        <v>$88.33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135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70"/>
        <v>105</v>
      </c>
      <c r="P2934" s="14" t="str">
        <f t="shared" si="271"/>
        <v>$85.74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135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70"/>
        <v>103</v>
      </c>
      <c r="P2935" s="14" t="str">
        <f t="shared" si="271"/>
        <v>$47.57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135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70"/>
        <v>108</v>
      </c>
      <c r="P2936" s="14" t="str">
        <f t="shared" si="271"/>
        <v>$72.97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120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70"/>
        <v>101</v>
      </c>
      <c r="P2937" s="14" t="str">
        <f t="shared" si="271"/>
        <v>$90.54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105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70"/>
        <v>128</v>
      </c>
      <c r="P2938" s="14" t="str">
        <f t="shared" si="271"/>
        <v>$37.65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75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70"/>
        <v>133</v>
      </c>
      <c r="P2939" s="14" t="str">
        <f t="shared" si="271"/>
        <v>$36.36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135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70"/>
        <v>101</v>
      </c>
      <c r="P2940" s="14" t="str">
        <f t="shared" si="271"/>
        <v>$126.72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150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70"/>
        <v>103</v>
      </c>
      <c r="P2941" s="14" t="str">
        <f t="shared" si="271"/>
        <v>$329.2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120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70"/>
        <v>107</v>
      </c>
      <c r="P2942" s="14" t="str">
        <f t="shared" si="271"/>
        <v>$81.24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135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70"/>
        <v>0</v>
      </c>
      <c r="P2943" s="14" t="str">
        <f t="shared" si="271"/>
        <v>$1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150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70"/>
        <v>20</v>
      </c>
      <c r="P2944" s="14" t="str">
        <f t="shared" si="271"/>
        <v>$202.23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150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70"/>
        <v>0</v>
      </c>
      <c r="P2945" s="14" t="str">
        <f t="shared" si="271"/>
        <v>$0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105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ref="O2946:O3009" si="276">ROUND(($E2946/$D2946)*100,0)</f>
        <v>1</v>
      </c>
      <c r="P2946" s="14" t="str">
        <f t="shared" ref="P2946:P3009" si="277">IF($E2946=0,"$0","$"&amp;ROUND(($E2946/$L2946),2))</f>
        <v>$100</v>
      </c>
      <c r="Q2946" t="str">
        <f t="shared" ref="Q2946:Q3009" si="278">LEFT($N2946,FIND("/",$N2946)-1)</f>
        <v>theater</v>
      </c>
      <c r="R2946" t="str">
        <f t="shared" ref="R2946:R3009" si="279">RIGHT($N2946,LEN($N2946)-FIND("/",$N2946))</f>
        <v>spaces</v>
      </c>
      <c r="S2946" s="8">
        <f t="shared" ref="S2946:S3009" si="280">(((J2946/60)/60)/24)+DATE(1970,1,1)</f>
        <v>42132.9143287037</v>
      </c>
      <c r="T2946" s="8">
        <f t="shared" ref="T2946:T3009" si="281">(((I2946/60)/60)/24)+DATE(1970,1,1)</f>
        <v>42162.9143287037</v>
      </c>
    </row>
    <row r="2947" spans="1:20" ht="150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si="276"/>
        <v>0</v>
      </c>
      <c r="P2947" s="14" t="str">
        <f t="shared" si="277"/>
        <v>$0</v>
      </c>
      <c r="Q2947" t="str">
        <f t="shared" si="278"/>
        <v>theater</v>
      </c>
      <c r="R2947" t="str">
        <f t="shared" si="279"/>
        <v>spaces</v>
      </c>
      <c r="S2947" s="8">
        <f t="shared" si="280"/>
        <v>42118.139583333337</v>
      </c>
      <c r="T2947" s="8">
        <f t="shared" si="281"/>
        <v>42148.139583333337</v>
      </c>
    </row>
    <row r="2948" spans="1:20" ht="135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76"/>
        <v>0</v>
      </c>
      <c r="P2948" s="14" t="str">
        <f t="shared" si="277"/>
        <v>$1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135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76"/>
        <v>4</v>
      </c>
      <c r="P2949" s="14" t="str">
        <f t="shared" si="277"/>
        <v>$82.46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150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76"/>
        <v>0</v>
      </c>
      <c r="P2950" s="14" t="str">
        <f t="shared" si="277"/>
        <v>$2.67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150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76"/>
        <v>3</v>
      </c>
      <c r="P2951" s="14" t="str">
        <f t="shared" si="277"/>
        <v>$12.5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135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76"/>
        <v>0</v>
      </c>
      <c r="P2952" s="14" t="str">
        <f t="shared" si="277"/>
        <v>$0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150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76"/>
        <v>2</v>
      </c>
      <c r="P2953" s="14" t="str">
        <f t="shared" si="277"/>
        <v>$18.9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135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76"/>
        <v>8</v>
      </c>
      <c r="P2954" s="14" t="str">
        <f t="shared" si="277"/>
        <v>$200.63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120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76"/>
        <v>0</v>
      </c>
      <c r="P2955" s="14" t="str">
        <f t="shared" si="277"/>
        <v>$201.67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120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76"/>
        <v>0</v>
      </c>
      <c r="P2956" s="14" t="str">
        <f t="shared" si="277"/>
        <v>$0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105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76"/>
        <v>60</v>
      </c>
      <c r="P2957" s="14" t="str">
        <f t="shared" si="277"/>
        <v>$65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135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76"/>
        <v>17</v>
      </c>
      <c r="P2958" s="14" t="str">
        <f t="shared" si="277"/>
        <v>$66.1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105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76"/>
        <v>2</v>
      </c>
      <c r="P2959" s="14" t="str">
        <f t="shared" si="277"/>
        <v>$93.33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120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76"/>
        <v>0</v>
      </c>
      <c r="P2960" s="14" t="str">
        <f t="shared" si="277"/>
        <v>$0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150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76"/>
        <v>0</v>
      </c>
      <c r="P2961" s="14" t="str">
        <f t="shared" si="277"/>
        <v>$0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120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76"/>
        <v>0</v>
      </c>
      <c r="P2962" s="14" t="str">
        <f t="shared" si="277"/>
        <v>$0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135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76"/>
        <v>110</v>
      </c>
      <c r="P2963" s="14" t="str">
        <f t="shared" si="277"/>
        <v>$50.75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150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76"/>
        <v>122</v>
      </c>
      <c r="P2964" s="14" t="str">
        <f t="shared" si="277"/>
        <v>$60.9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150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76"/>
        <v>107</v>
      </c>
      <c r="P2965" s="14" t="str">
        <f t="shared" si="277"/>
        <v>$109.03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120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76"/>
        <v>101</v>
      </c>
      <c r="P2966" s="14" t="str">
        <f t="shared" si="277"/>
        <v>$25.69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135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76"/>
        <v>109</v>
      </c>
      <c r="P2967" s="14" t="str">
        <f t="shared" si="277"/>
        <v>$41.92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135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76"/>
        <v>114</v>
      </c>
      <c r="P2968" s="14" t="str">
        <f t="shared" si="277"/>
        <v>$88.77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120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76"/>
        <v>114</v>
      </c>
      <c r="P2969" s="14" t="str">
        <f t="shared" si="277"/>
        <v>$80.23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90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76"/>
        <v>106</v>
      </c>
      <c r="P2970" s="14" t="str">
        <f t="shared" si="277"/>
        <v>$78.94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135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76"/>
        <v>163</v>
      </c>
      <c r="P2971" s="14" t="str">
        <f t="shared" si="277"/>
        <v>$95.59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120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76"/>
        <v>106</v>
      </c>
      <c r="P2972" s="14" t="str">
        <f t="shared" si="277"/>
        <v>$69.89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135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76"/>
        <v>100</v>
      </c>
      <c r="P2973" s="14" t="str">
        <f t="shared" si="277"/>
        <v>$74.53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90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76"/>
        <v>105</v>
      </c>
      <c r="P2974" s="14" t="str">
        <f t="shared" si="277"/>
        <v>$123.94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135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76"/>
        <v>175</v>
      </c>
      <c r="P2975" s="14" t="str">
        <f t="shared" si="277"/>
        <v>$264.85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150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76"/>
        <v>102</v>
      </c>
      <c r="P2976" s="14" t="str">
        <f t="shared" si="277"/>
        <v>$58.62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150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76"/>
        <v>100</v>
      </c>
      <c r="P2977" s="14" t="str">
        <f t="shared" si="277"/>
        <v>$70.88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105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76"/>
        <v>171</v>
      </c>
      <c r="P2978" s="14" t="str">
        <f t="shared" si="277"/>
        <v>$8.57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180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76"/>
        <v>114</v>
      </c>
      <c r="P2979" s="14" t="str">
        <f t="shared" si="277"/>
        <v>$113.57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135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76"/>
        <v>129</v>
      </c>
      <c r="P2980" s="14" t="str">
        <f t="shared" si="277"/>
        <v>$60.69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150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76"/>
        <v>101</v>
      </c>
      <c r="P2981" s="14" t="str">
        <f t="shared" si="277"/>
        <v>$110.22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105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76"/>
        <v>109</v>
      </c>
      <c r="P2982" s="14" t="str">
        <f t="shared" si="277"/>
        <v>$136.46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150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76"/>
        <v>129</v>
      </c>
      <c r="P2983" s="14" t="str">
        <f t="shared" si="277"/>
        <v>$53.16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90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76"/>
        <v>102</v>
      </c>
      <c r="P2984" s="14" t="str">
        <f t="shared" si="277"/>
        <v>$86.49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120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76"/>
        <v>147</v>
      </c>
      <c r="P2985" s="14" t="str">
        <f t="shared" si="277"/>
        <v>$155.24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150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76"/>
        <v>100</v>
      </c>
      <c r="P2986" s="14" t="str">
        <f t="shared" si="277"/>
        <v>$115.08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135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76"/>
        <v>122</v>
      </c>
      <c r="P2987" s="14" t="str">
        <f t="shared" si="277"/>
        <v>$109.59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135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76"/>
        <v>106</v>
      </c>
      <c r="P2988" s="14" t="str">
        <f t="shared" si="277"/>
        <v>$45.21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165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76"/>
        <v>110</v>
      </c>
      <c r="P2989" s="14" t="str">
        <f t="shared" si="277"/>
        <v>$104.15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135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76"/>
        <v>100</v>
      </c>
      <c r="P2990" s="14" t="str">
        <f t="shared" si="277"/>
        <v>$35.71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45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76"/>
        <v>177</v>
      </c>
      <c r="P2991" s="14" t="str">
        <f t="shared" si="277"/>
        <v>$97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150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76"/>
        <v>100</v>
      </c>
      <c r="P2992" s="14" t="str">
        <f t="shared" si="277"/>
        <v>$370.37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135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76"/>
        <v>103</v>
      </c>
      <c r="P2993" s="14" t="str">
        <f t="shared" si="277"/>
        <v>$94.41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135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76"/>
        <v>105</v>
      </c>
      <c r="P2994" s="14" t="str">
        <f t="shared" si="277"/>
        <v>$48.98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45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76"/>
        <v>100</v>
      </c>
      <c r="P2995" s="14" t="str">
        <f t="shared" si="277"/>
        <v>$45.59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120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76"/>
        <v>458</v>
      </c>
      <c r="P2996" s="14" t="str">
        <f t="shared" si="277"/>
        <v>$23.28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135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76"/>
        <v>105</v>
      </c>
      <c r="P2997" s="14" t="str">
        <f t="shared" si="277"/>
        <v>$63.23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90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76"/>
        <v>172</v>
      </c>
      <c r="P2998" s="14" t="str">
        <f t="shared" si="277"/>
        <v>$153.52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150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76"/>
        <v>104</v>
      </c>
      <c r="P2999" s="14" t="str">
        <f t="shared" si="277"/>
        <v>$90.2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150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76"/>
        <v>103</v>
      </c>
      <c r="P3000" s="14" t="str">
        <f t="shared" si="277"/>
        <v>$118.97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135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76"/>
        <v>119</v>
      </c>
      <c r="P3001" s="14" t="str">
        <f t="shared" si="277"/>
        <v>$80.25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135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76"/>
        <v>100</v>
      </c>
      <c r="P3002" s="14" t="str">
        <f t="shared" si="277"/>
        <v>$62.5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150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76"/>
        <v>319</v>
      </c>
      <c r="P3003" s="14" t="str">
        <f t="shared" si="277"/>
        <v>$131.38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90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76"/>
        <v>109</v>
      </c>
      <c r="P3004" s="14" t="str">
        <f t="shared" si="277"/>
        <v>$73.03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135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76"/>
        <v>101</v>
      </c>
      <c r="P3005" s="14" t="str">
        <f t="shared" si="277"/>
        <v>$178.53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150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76"/>
        <v>113</v>
      </c>
      <c r="P3006" s="14" t="str">
        <f t="shared" si="277"/>
        <v>$162.91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135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76"/>
        <v>120</v>
      </c>
      <c r="P3007" s="14" t="str">
        <f t="shared" si="277"/>
        <v>$108.24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105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76"/>
        <v>108</v>
      </c>
      <c r="P3008" s="14" t="str">
        <f t="shared" si="277"/>
        <v>$88.87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60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76"/>
        <v>180</v>
      </c>
      <c r="P3009" s="14" t="str">
        <f t="shared" si="277"/>
        <v>$54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105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ref="O3010:O3073" si="282">ROUND(($E3010/$D3010)*100,0)</f>
        <v>101</v>
      </c>
      <c r="P3010" s="14" t="str">
        <f t="shared" ref="P3010:P3073" si="283">IF($E3010=0,"$0","$"&amp;ROUND(($E3010/$L3010),2))</f>
        <v>$116.73</v>
      </c>
      <c r="Q3010" t="str">
        <f t="shared" ref="Q3010:Q3073" si="284">LEFT($N3010,FIND("/",$N3010)-1)</f>
        <v>theater</v>
      </c>
      <c r="R3010" t="str">
        <f t="shared" ref="R3010:R3073" si="285">RIGHT($N3010,LEN($N3010)-FIND("/",$N3010))</f>
        <v>spaces</v>
      </c>
      <c r="S3010" s="8">
        <f t="shared" ref="S3010:S3073" si="286">(((J3010/60)/60)/24)+DATE(1970,1,1)</f>
        <v>42360.212025462963</v>
      </c>
      <c r="T3010" s="8">
        <f t="shared" ref="T3010:T3073" si="287">(((I3010/60)/60)/24)+DATE(1970,1,1)</f>
        <v>42390.212025462963</v>
      </c>
    </row>
    <row r="3011" spans="1:20" ht="135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si="282"/>
        <v>120</v>
      </c>
      <c r="P3011" s="14" t="str">
        <f t="shared" si="283"/>
        <v>$233.9</v>
      </c>
      <c r="Q3011" t="str">
        <f t="shared" si="284"/>
        <v>theater</v>
      </c>
      <c r="R3011" t="str">
        <f t="shared" si="285"/>
        <v>spaces</v>
      </c>
      <c r="S3011" s="8">
        <f t="shared" si="286"/>
        <v>41939.569907407407</v>
      </c>
      <c r="T3011" s="8">
        <f t="shared" si="287"/>
        <v>41969.611574074079</v>
      </c>
    </row>
    <row r="3012" spans="1:20" ht="150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82"/>
        <v>158</v>
      </c>
      <c r="P3012" s="14" t="str">
        <f t="shared" si="283"/>
        <v>$158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120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82"/>
        <v>124</v>
      </c>
      <c r="P3013" s="14" t="str">
        <f t="shared" si="283"/>
        <v>$14.84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120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82"/>
        <v>117</v>
      </c>
      <c r="P3014" s="14" t="str">
        <f t="shared" si="283"/>
        <v>$85.18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135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82"/>
        <v>157</v>
      </c>
      <c r="P3015" s="14" t="str">
        <f t="shared" si="283"/>
        <v>$146.69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135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82"/>
        <v>113</v>
      </c>
      <c r="P3016" s="14" t="str">
        <f t="shared" si="283"/>
        <v>$50.76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120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82"/>
        <v>103</v>
      </c>
      <c r="P3017" s="14" t="str">
        <f t="shared" si="283"/>
        <v>$87.7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150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82"/>
        <v>103</v>
      </c>
      <c r="P3018" s="14" t="str">
        <f t="shared" si="283"/>
        <v>$242.28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135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82"/>
        <v>106</v>
      </c>
      <c r="P3019" s="14" t="str">
        <f t="shared" si="283"/>
        <v>$146.45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135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82"/>
        <v>101</v>
      </c>
      <c r="P3020" s="14" t="str">
        <f t="shared" si="283"/>
        <v>$103.17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135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82"/>
        <v>121</v>
      </c>
      <c r="P3021" s="14" t="str">
        <f t="shared" si="283"/>
        <v>$80.46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135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82"/>
        <v>101</v>
      </c>
      <c r="P3022" s="14" t="str">
        <f t="shared" si="283"/>
        <v>$234.67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135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82"/>
        <v>116</v>
      </c>
      <c r="P3023" s="14" t="str">
        <f t="shared" si="283"/>
        <v>$50.69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135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82"/>
        <v>101</v>
      </c>
      <c r="P3024" s="14" t="str">
        <f t="shared" si="283"/>
        <v>$162.71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135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82"/>
        <v>103</v>
      </c>
      <c r="P3025" s="14" t="str">
        <f t="shared" si="283"/>
        <v>$120.17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135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82"/>
        <v>246</v>
      </c>
      <c r="P3026" s="14" t="str">
        <f t="shared" si="283"/>
        <v>$67.7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105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82"/>
        <v>302</v>
      </c>
      <c r="P3027" s="14" t="str">
        <f t="shared" si="283"/>
        <v>$52.1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150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82"/>
        <v>143</v>
      </c>
      <c r="P3028" s="14" t="str">
        <f t="shared" si="283"/>
        <v>$51.6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105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82"/>
        <v>131</v>
      </c>
      <c r="P3029" s="14" t="str">
        <f t="shared" si="283"/>
        <v>$164.3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90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82"/>
        <v>168</v>
      </c>
      <c r="P3030" s="14" t="str">
        <f t="shared" si="283"/>
        <v>$84.86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135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82"/>
        <v>110</v>
      </c>
      <c r="P3031" s="14" t="str">
        <f t="shared" si="283"/>
        <v>$94.55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135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82"/>
        <v>107</v>
      </c>
      <c r="P3032" s="14" t="str">
        <f t="shared" si="283"/>
        <v>$45.54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150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82"/>
        <v>100</v>
      </c>
      <c r="P3033" s="14" t="str">
        <f t="shared" si="283"/>
        <v>$51.72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120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82"/>
        <v>127</v>
      </c>
      <c r="P3034" s="14" t="str">
        <f t="shared" si="283"/>
        <v>$50.88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120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82"/>
        <v>147</v>
      </c>
      <c r="P3035" s="14" t="str">
        <f t="shared" si="283"/>
        <v>$191.13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165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82"/>
        <v>113</v>
      </c>
      <c r="P3036" s="14" t="str">
        <f t="shared" si="283"/>
        <v>$89.31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90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82"/>
        <v>109</v>
      </c>
      <c r="P3037" s="14" t="str">
        <f t="shared" si="283"/>
        <v>$88.59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135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82"/>
        <v>127</v>
      </c>
      <c r="P3038" s="14" t="str">
        <f t="shared" si="283"/>
        <v>$96.3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165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82"/>
        <v>213</v>
      </c>
      <c r="P3039" s="14" t="str">
        <f t="shared" si="283"/>
        <v>$33.31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120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82"/>
        <v>101</v>
      </c>
      <c r="P3040" s="14" t="str">
        <f t="shared" si="283"/>
        <v>$37.22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120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82"/>
        <v>109</v>
      </c>
      <c r="P3041" s="14" t="str">
        <f t="shared" si="283"/>
        <v>$92.13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120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82"/>
        <v>108</v>
      </c>
      <c r="P3042" s="14" t="str">
        <f t="shared" si="283"/>
        <v>$76.79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90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82"/>
        <v>110</v>
      </c>
      <c r="P3043" s="14" t="str">
        <f t="shared" si="283"/>
        <v>$96.53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150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82"/>
        <v>128</v>
      </c>
      <c r="P3044" s="14" t="str">
        <f t="shared" si="283"/>
        <v>$51.89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135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82"/>
        <v>110</v>
      </c>
      <c r="P3045" s="14" t="str">
        <f t="shared" si="283"/>
        <v>$128.91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135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82"/>
        <v>109</v>
      </c>
      <c r="P3046" s="14" t="str">
        <f t="shared" si="283"/>
        <v>$84.11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135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82"/>
        <v>133</v>
      </c>
      <c r="P3047" s="14" t="str">
        <f t="shared" si="283"/>
        <v>$82.94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165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82"/>
        <v>191</v>
      </c>
      <c r="P3048" s="14" t="str">
        <f t="shared" si="283"/>
        <v>$259.95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120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82"/>
        <v>149</v>
      </c>
      <c r="P3049" s="14" t="str">
        <f t="shared" si="283"/>
        <v>$37.25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135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82"/>
        <v>166</v>
      </c>
      <c r="P3050" s="14" t="str">
        <f t="shared" si="283"/>
        <v>$177.02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165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82"/>
        <v>107</v>
      </c>
      <c r="P3051" s="14" t="str">
        <f t="shared" si="283"/>
        <v>$74.07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75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82"/>
        <v>106</v>
      </c>
      <c r="P3052" s="14" t="str">
        <f t="shared" si="283"/>
        <v>$70.67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135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82"/>
        <v>24</v>
      </c>
      <c r="P3053" s="14" t="str">
        <f t="shared" si="283"/>
        <v>$23.63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120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82"/>
        <v>0</v>
      </c>
      <c r="P3054" s="14" t="str">
        <f t="shared" si="283"/>
        <v>$37.5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135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82"/>
        <v>0</v>
      </c>
      <c r="P3055" s="14" t="str">
        <f t="shared" si="283"/>
        <v>$13.33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150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82"/>
        <v>0</v>
      </c>
      <c r="P3056" s="14" t="str">
        <f t="shared" si="283"/>
        <v>$0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150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82"/>
        <v>0</v>
      </c>
      <c r="P3057" s="14" t="str">
        <f t="shared" si="283"/>
        <v>$1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135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82"/>
        <v>0</v>
      </c>
      <c r="P3058" s="14" t="str">
        <f t="shared" si="283"/>
        <v>$0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120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82"/>
        <v>0</v>
      </c>
      <c r="P3059" s="14" t="str">
        <f t="shared" si="283"/>
        <v>$0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135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82"/>
        <v>0</v>
      </c>
      <c r="P3060" s="14" t="str">
        <f t="shared" si="283"/>
        <v>$1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135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82"/>
        <v>3</v>
      </c>
      <c r="P3061" s="14" t="str">
        <f t="shared" si="283"/>
        <v>$41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90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82"/>
        <v>0</v>
      </c>
      <c r="P3062" s="14" t="str">
        <f t="shared" si="283"/>
        <v>$55.83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45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82"/>
        <v>0</v>
      </c>
      <c r="P3063" s="14" t="str">
        <f t="shared" si="283"/>
        <v>$0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150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82"/>
        <v>67</v>
      </c>
      <c r="P3064" s="14" t="str">
        <f t="shared" si="283"/>
        <v>$99.76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90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82"/>
        <v>20</v>
      </c>
      <c r="P3065" s="14" t="str">
        <f t="shared" si="283"/>
        <v>$25.52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75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82"/>
        <v>11</v>
      </c>
      <c r="P3066" s="14" t="str">
        <f t="shared" si="283"/>
        <v>$117.65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135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82"/>
        <v>0</v>
      </c>
      <c r="P3067" s="14" t="str">
        <f t="shared" si="283"/>
        <v>$5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120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82"/>
        <v>12</v>
      </c>
      <c r="P3068" s="14" t="str">
        <f t="shared" si="283"/>
        <v>$2796.67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135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82"/>
        <v>3</v>
      </c>
      <c r="P3069" s="14" t="str">
        <f t="shared" si="283"/>
        <v>$200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135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82"/>
        <v>0</v>
      </c>
      <c r="P3070" s="14" t="str">
        <f t="shared" si="283"/>
        <v>$87.5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135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82"/>
        <v>14</v>
      </c>
      <c r="P3071" s="14" t="str">
        <f t="shared" si="283"/>
        <v>$20.14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105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82"/>
        <v>3</v>
      </c>
      <c r="P3072" s="14" t="str">
        <f t="shared" si="283"/>
        <v>$20.88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105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82"/>
        <v>60</v>
      </c>
      <c r="P3073" s="14" t="str">
        <f t="shared" si="283"/>
        <v>$61.31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150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ref="O3074:O3137" si="288">ROUND(($E3074/$D3074)*100,0)</f>
        <v>0</v>
      </c>
      <c r="P3074" s="14" t="str">
        <f t="shared" ref="P3074:P3137" si="289">IF($E3074=0,"$0","$"&amp;ROUND(($E3074/$L3074),2))</f>
        <v>$1</v>
      </c>
      <c r="Q3074" t="str">
        <f t="shared" ref="Q3074:Q3137" si="290">LEFT($N3074,FIND("/",$N3074)-1)</f>
        <v>theater</v>
      </c>
      <c r="R3074" t="str">
        <f t="shared" ref="R3074:R3137" si="291">RIGHT($N3074,LEN($N3074)-FIND("/",$N3074))</f>
        <v>spaces</v>
      </c>
      <c r="S3074" s="8">
        <f t="shared" ref="S3074:S3137" si="292">(((J3074/60)/60)/24)+DATE(1970,1,1)</f>
        <v>42658.690532407403</v>
      </c>
      <c r="T3074" s="8">
        <f t="shared" ref="T3074:T3137" si="293">(((I3074/60)/60)/24)+DATE(1970,1,1)</f>
        <v>42673.073611111111</v>
      </c>
    </row>
    <row r="3075" spans="1:20" ht="135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si="288"/>
        <v>0</v>
      </c>
      <c r="P3075" s="14" t="str">
        <f t="shared" si="289"/>
        <v>$92.14</v>
      </c>
      <c r="Q3075" t="str">
        <f t="shared" si="290"/>
        <v>theater</v>
      </c>
      <c r="R3075" t="str">
        <f t="shared" si="291"/>
        <v>spaces</v>
      </c>
      <c r="S3075" s="8">
        <f t="shared" si="292"/>
        <v>42111.684027777781</v>
      </c>
      <c r="T3075" s="8">
        <f t="shared" si="293"/>
        <v>42169.804861111115</v>
      </c>
    </row>
    <row r="3076" spans="1:20" ht="165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88"/>
        <v>0</v>
      </c>
      <c r="P3076" s="14" t="str">
        <f t="shared" si="289"/>
        <v>$7.33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105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88"/>
        <v>9</v>
      </c>
      <c r="P3077" s="14" t="str">
        <f t="shared" si="289"/>
        <v>$64.8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60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88"/>
        <v>15</v>
      </c>
      <c r="P3078" s="14" t="str">
        <f t="shared" si="289"/>
        <v>$30.12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135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88"/>
        <v>0</v>
      </c>
      <c r="P3079" s="14" t="str">
        <f t="shared" si="289"/>
        <v>$52.5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135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88"/>
        <v>0</v>
      </c>
      <c r="P3080" s="14" t="str">
        <f t="shared" si="289"/>
        <v>$23.67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135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88"/>
        <v>1</v>
      </c>
      <c r="P3081" s="14" t="str">
        <f t="shared" si="289"/>
        <v>$415.78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135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88"/>
        <v>0</v>
      </c>
      <c r="P3082" s="14" t="str">
        <f t="shared" si="289"/>
        <v>$53.71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135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88"/>
        <v>0</v>
      </c>
      <c r="P3083" s="14" t="str">
        <f t="shared" si="289"/>
        <v>$420.6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150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88"/>
        <v>0</v>
      </c>
      <c r="P3084" s="14" t="str">
        <f t="shared" si="289"/>
        <v>$0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150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88"/>
        <v>0</v>
      </c>
      <c r="P3085" s="14" t="str">
        <f t="shared" si="289"/>
        <v>$18.67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150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88"/>
        <v>12</v>
      </c>
      <c r="P3086" s="14" t="str">
        <f t="shared" si="289"/>
        <v>$78.33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150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88"/>
        <v>2</v>
      </c>
      <c r="P3087" s="14" t="str">
        <f t="shared" si="289"/>
        <v>$67.78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165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88"/>
        <v>0</v>
      </c>
      <c r="P3088" s="14" t="str">
        <f t="shared" si="289"/>
        <v>$16.67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135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88"/>
        <v>1</v>
      </c>
      <c r="P3089" s="14" t="str">
        <f t="shared" si="289"/>
        <v>$62.5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105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88"/>
        <v>0</v>
      </c>
      <c r="P3090" s="14" t="str">
        <f t="shared" si="289"/>
        <v>$42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120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88"/>
        <v>23</v>
      </c>
      <c r="P3091" s="14" t="str">
        <f t="shared" si="289"/>
        <v>$130.09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150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88"/>
        <v>5</v>
      </c>
      <c r="P3092" s="14" t="str">
        <f t="shared" si="289"/>
        <v>$1270.22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135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88"/>
        <v>16</v>
      </c>
      <c r="P3093" s="14" t="str">
        <f t="shared" si="289"/>
        <v>$88.44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135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88"/>
        <v>1</v>
      </c>
      <c r="P3094" s="14" t="str">
        <f t="shared" si="289"/>
        <v>$56.34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165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88"/>
        <v>23</v>
      </c>
      <c r="P3095" s="14" t="str">
        <f t="shared" si="289"/>
        <v>$53.53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120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88"/>
        <v>0</v>
      </c>
      <c r="P3096" s="14" t="str">
        <f t="shared" si="289"/>
        <v>$25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120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88"/>
        <v>0</v>
      </c>
      <c r="P3097" s="14" t="str">
        <f t="shared" si="289"/>
        <v>$50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135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88"/>
        <v>4</v>
      </c>
      <c r="P3098" s="14" t="str">
        <f t="shared" si="289"/>
        <v>$56.79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150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88"/>
        <v>17</v>
      </c>
      <c r="P3099" s="14" t="str">
        <f t="shared" si="289"/>
        <v>$40.83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150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88"/>
        <v>4</v>
      </c>
      <c r="P3100" s="14" t="str">
        <f t="shared" si="289"/>
        <v>$65.11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135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88"/>
        <v>14</v>
      </c>
      <c r="P3101" s="14" t="str">
        <f t="shared" si="289"/>
        <v>$55.6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150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88"/>
        <v>15</v>
      </c>
      <c r="P3102" s="14" t="str">
        <f t="shared" si="289"/>
        <v>$140.54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150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88"/>
        <v>12</v>
      </c>
      <c r="P3103" s="14" t="str">
        <f t="shared" si="289"/>
        <v>$25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150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88"/>
        <v>39</v>
      </c>
      <c r="P3104" s="14" t="str">
        <f t="shared" si="289"/>
        <v>$69.53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75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88"/>
        <v>0</v>
      </c>
      <c r="P3105" s="14" t="str">
        <f t="shared" si="289"/>
        <v>$5.5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135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88"/>
        <v>30</v>
      </c>
      <c r="P3106" s="14" t="str">
        <f t="shared" si="289"/>
        <v>$237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135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88"/>
        <v>42</v>
      </c>
      <c r="P3107" s="14" t="str">
        <f t="shared" si="289"/>
        <v>$79.87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150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88"/>
        <v>4</v>
      </c>
      <c r="P3108" s="14" t="str">
        <f t="shared" si="289"/>
        <v>$10.25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150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88"/>
        <v>20</v>
      </c>
      <c r="P3109" s="14" t="str">
        <f t="shared" si="289"/>
        <v>$272.59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60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88"/>
        <v>0</v>
      </c>
      <c r="P3110" s="14" t="str">
        <f t="shared" si="289"/>
        <v>$13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150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88"/>
        <v>25</v>
      </c>
      <c r="P3111" s="14" t="str">
        <f t="shared" si="289"/>
        <v>$58.18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90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88"/>
        <v>0</v>
      </c>
      <c r="P3112" s="14" t="str">
        <f t="shared" si="289"/>
        <v>$10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90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88"/>
        <v>27</v>
      </c>
      <c r="P3113" s="14" t="str">
        <f t="shared" si="289"/>
        <v>$70.11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135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88"/>
        <v>5</v>
      </c>
      <c r="P3114" s="14" t="str">
        <f t="shared" si="289"/>
        <v>$57.89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120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88"/>
        <v>4</v>
      </c>
      <c r="P3115" s="14" t="str">
        <f t="shared" si="289"/>
        <v>$125.27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150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88"/>
        <v>0</v>
      </c>
      <c r="P3116" s="14" t="str">
        <f t="shared" si="289"/>
        <v>$0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135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88"/>
        <v>3</v>
      </c>
      <c r="P3117" s="14" t="str">
        <f t="shared" si="289"/>
        <v>$300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120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88"/>
        <v>57</v>
      </c>
      <c r="P3118" s="14" t="str">
        <f t="shared" si="289"/>
        <v>$43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120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88"/>
        <v>0</v>
      </c>
      <c r="P3119" s="14" t="str">
        <f t="shared" si="289"/>
        <v>$1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75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88"/>
        <v>0</v>
      </c>
      <c r="P3120" s="14" t="str">
        <f t="shared" si="289"/>
        <v>$775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150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88"/>
        <v>0</v>
      </c>
      <c r="P3121" s="14" t="str">
        <f t="shared" si="289"/>
        <v>$5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120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88"/>
        <v>0</v>
      </c>
      <c r="P3122" s="14" t="str">
        <f t="shared" si="289"/>
        <v>$12.8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90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88"/>
        <v>1</v>
      </c>
      <c r="P3123" s="14" t="str">
        <f t="shared" si="289"/>
        <v>$10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30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88"/>
        <v>58</v>
      </c>
      <c r="P3124" s="14" t="str">
        <f t="shared" si="289"/>
        <v>$58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135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88"/>
        <v>68</v>
      </c>
      <c r="P3125" s="14" t="str">
        <f t="shared" si="289"/>
        <v>$244.8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105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88"/>
        <v>0</v>
      </c>
      <c r="P3126" s="14" t="str">
        <f t="shared" si="289"/>
        <v>$6.5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88"/>
        <v>0</v>
      </c>
      <c r="P3127" s="14" t="str">
        <f t="shared" si="289"/>
        <v>$0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150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88"/>
        <v>4</v>
      </c>
      <c r="P3128" s="14" t="str">
        <f t="shared" si="289"/>
        <v>$61.18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135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88"/>
        <v>0</v>
      </c>
      <c r="P3129" s="14" t="str">
        <f t="shared" si="289"/>
        <v>$0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135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88"/>
        <v>109</v>
      </c>
      <c r="P3130" s="14" t="str">
        <f t="shared" si="289"/>
        <v>$139.24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150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88"/>
        <v>1</v>
      </c>
      <c r="P3131" s="14" t="str">
        <f t="shared" si="289"/>
        <v>$10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105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88"/>
        <v>4</v>
      </c>
      <c r="P3132" s="14" t="str">
        <f t="shared" si="289"/>
        <v>$93.75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60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88"/>
        <v>16</v>
      </c>
      <c r="P3133" s="14" t="str">
        <f t="shared" si="289"/>
        <v>$53.75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75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88"/>
        <v>0</v>
      </c>
      <c r="P3134" s="14" t="str">
        <f t="shared" si="289"/>
        <v>$10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105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88"/>
        <v>108</v>
      </c>
      <c r="P3135" s="14" t="str">
        <f t="shared" si="289"/>
        <v>$33.75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135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88"/>
        <v>23</v>
      </c>
      <c r="P3136" s="14" t="str">
        <f t="shared" si="289"/>
        <v>$18.75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135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88"/>
        <v>21</v>
      </c>
      <c r="P3137" s="14" t="str">
        <f t="shared" si="289"/>
        <v>$23.14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150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ref="O3138:O3201" si="294">ROUND(($E3138/$D3138)*100,0)</f>
        <v>128</v>
      </c>
      <c r="P3138" s="14" t="str">
        <f t="shared" ref="P3138:P3201" si="295">IF($E3138=0,"$0","$"&amp;ROUND(($E3138/$L3138),2))</f>
        <v>$29.05</v>
      </c>
      <c r="Q3138" t="str">
        <f t="shared" ref="Q3138:Q3201" si="296">LEFT($N3138,FIND("/",$N3138)-1)</f>
        <v>theater</v>
      </c>
      <c r="R3138" t="str">
        <f t="shared" ref="R3138:R3201" si="297">RIGHT($N3138,LEN($N3138)-FIND("/",$N3138))</f>
        <v>plays</v>
      </c>
      <c r="S3138" s="8">
        <f t="shared" ref="S3138:S3201" si="298">(((J3138/60)/60)/24)+DATE(1970,1,1)</f>
        <v>42789.462430555555</v>
      </c>
      <c r="T3138" s="8">
        <f t="shared" ref="T3138:T3201" si="299">(((I3138/60)/60)/24)+DATE(1970,1,1)</f>
        <v>42825.957638888889</v>
      </c>
    </row>
    <row r="3139" spans="1:20" ht="105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si="294"/>
        <v>3</v>
      </c>
      <c r="P3139" s="14" t="str">
        <f t="shared" si="295"/>
        <v>$50</v>
      </c>
      <c r="Q3139" t="str">
        <f t="shared" si="296"/>
        <v>theater</v>
      </c>
      <c r="R3139" t="str">
        <f t="shared" si="297"/>
        <v>plays</v>
      </c>
      <c r="S3139" s="8">
        <f t="shared" si="298"/>
        <v>42807.885057870371</v>
      </c>
      <c r="T3139" s="8">
        <f t="shared" si="299"/>
        <v>42858.8</v>
      </c>
    </row>
    <row r="3140" spans="1:20" ht="165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94"/>
        <v>0</v>
      </c>
      <c r="P3140" s="14" t="str">
        <f t="shared" si="295"/>
        <v>$0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135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94"/>
        <v>5</v>
      </c>
      <c r="P3141" s="14" t="str">
        <f t="shared" si="295"/>
        <v>$450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150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94"/>
        <v>1</v>
      </c>
      <c r="P3142" s="14" t="str">
        <f t="shared" si="295"/>
        <v>$24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135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94"/>
        <v>52</v>
      </c>
      <c r="P3143" s="14" t="str">
        <f t="shared" si="295"/>
        <v>$32.25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120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94"/>
        <v>2</v>
      </c>
      <c r="P3144" s="14" t="str">
        <f t="shared" si="295"/>
        <v>$15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165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94"/>
        <v>0</v>
      </c>
      <c r="P3145" s="14" t="str">
        <f t="shared" si="295"/>
        <v>$0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150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94"/>
        <v>75</v>
      </c>
      <c r="P3146" s="14" t="str">
        <f t="shared" si="295"/>
        <v>$251.33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105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94"/>
        <v>0</v>
      </c>
      <c r="P3147" s="14" t="str">
        <f t="shared" si="295"/>
        <v>$0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105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94"/>
        <v>11</v>
      </c>
      <c r="P3148" s="14" t="str">
        <f t="shared" si="295"/>
        <v>$437.5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135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94"/>
        <v>118</v>
      </c>
      <c r="P3149" s="14" t="str">
        <f t="shared" si="295"/>
        <v>$110.35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75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94"/>
        <v>131</v>
      </c>
      <c r="P3150" s="14" t="str">
        <f t="shared" si="295"/>
        <v>$41.42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135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94"/>
        <v>104</v>
      </c>
      <c r="P3151" s="14" t="str">
        <f t="shared" si="295"/>
        <v>$52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165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94"/>
        <v>101</v>
      </c>
      <c r="P3152" s="14" t="str">
        <f t="shared" si="295"/>
        <v>$33.99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90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94"/>
        <v>100</v>
      </c>
      <c r="P3153" s="14" t="str">
        <f t="shared" si="295"/>
        <v>$103.35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120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94"/>
        <v>106</v>
      </c>
      <c r="P3154" s="14" t="str">
        <f t="shared" si="295"/>
        <v>$34.79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120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94"/>
        <v>336</v>
      </c>
      <c r="P3155" s="14" t="str">
        <f t="shared" si="295"/>
        <v>$41.77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135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94"/>
        <v>113</v>
      </c>
      <c r="P3156" s="14" t="str">
        <f t="shared" si="295"/>
        <v>$64.27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120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94"/>
        <v>189</v>
      </c>
      <c r="P3157" s="14" t="str">
        <f t="shared" si="295"/>
        <v>$31.21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150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94"/>
        <v>102</v>
      </c>
      <c r="P3158" s="14" t="str">
        <f t="shared" si="295"/>
        <v>$62.92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60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94"/>
        <v>101</v>
      </c>
      <c r="P3159" s="14" t="str">
        <f t="shared" si="295"/>
        <v>$98.54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60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94"/>
        <v>114</v>
      </c>
      <c r="P3160" s="14" t="str">
        <f t="shared" si="295"/>
        <v>$82.61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105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94"/>
        <v>133</v>
      </c>
      <c r="P3161" s="14" t="str">
        <f t="shared" si="295"/>
        <v>$38.5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135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94"/>
        <v>102</v>
      </c>
      <c r="P3162" s="14" t="str">
        <f t="shared" si="295"/>
        <v>$80.16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150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94"/>
        <v>105</v>
      </c>
      <c r="P3163" s="14" t="str">
        <f t="shared" si="295"/>
        <v>$28.41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135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94"/>
        <v>127</v>
      </c>
      <c r="P3164" s="14" t="str">
        <f t="shared" si="295"/>
        <v>$80.73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120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94"/>
        <v>111</v>
      </c>
      <c r="P3165" s="14" t="str">
        <f t="shared" si="295"/>
        <v>$200.69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165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94"/>
        <v>107</v>
      </c>
      <c r="P3166" s="14" t="str">
        <f t="shared" si="295"/>
        <v>$37.59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150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94"/>
        <v>163</v>
      </c>
      <c r="P3167" s="14" t="str">
        <f t="shared" si="295"/>
        <v>$58.1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135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94"/>
        <v>160</v>
      </c>
      <c r="P3168" s="14" t="str">
        <f t="shared" si="295"/>
        <v>$60.3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60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94"/>
        <v>116</v>
      </c>
      <c r="P3169" s="14" t="str">
        <f t="shared" si="295"/>
        <v>$63.36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135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94"/>
        <v>124</v>
      </c>
      <c r="P3170" s="14" t="str">
        <f t="shared" si="295"/>
        <v>$50.9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75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94"/>
        <v>103</v>
      </c>
      <c r="P3171" s="14" t="str">
        <f t="shared" si="295"/>
        <v>$100.5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105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94"/>
        <v>112</v>
      </c>
      <c r="P3172" s="14" t="str">
        <f t="shared" si="295"/>
        <v>$31.62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135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94"/>
        <v>109</v>
      </c>
      <c r="P3173" s="14" t="str">
        <f t="shared" si="295"/>
        <v>$65.1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120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94"/>
        <v>115</v>
      </c>
      <c r="P3174" s="14" t="str">
        <f t="shared" si="295"/>
        <v>$79.31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135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94"/>
        <v>103</v>
      </c>
      <c r="P3175" s="14" t="str">
        <f t="shared" si="295"/>
        <v>$139.19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150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94"/>
        <v>101</v>
      </c>
      <c r="P3176" s="14" t="str">
        <f t="shared" si="295"/>
        <v>$131.91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150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94"/>
        <v>110</v>
      </c>
      <c r="P3177" s="14" t="str">
        <f t="shared" si="295"/>
        <v>$91.3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135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94"/>
        <v>115</v>
      </c>
      <c r="P3178" s="14" t="str">
        <f t="shared" si="295"/>
        <v>$39.67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120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94"/>
        <v>117</v>
      </c>
      <c r="P3179" s="14" t="str">
        <f t="shared" si="295"/>
        <v>$57.55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150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94"/>
        <v>172</v>
      </c>
      <c r="P3180" s="14" t="str">
        <f t="shared" si="295"/>
        <v>$33.03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90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94"/>
        <v>114</v>
      </c>
      <c r="P3181" s="14" t="str">
        <f t="shared" si="295"/>
        <v>$77.34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105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94"/>
        <v>120</v>
      </c>
      <c r="P3182" s="14" t="str">
        <f t="shared" si="295"/>
        <v>$31.93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135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94"/>
        <v>109</v>
      </c>
      <c r="P3183" s="14" t="str">
        <f t="shared" si="295"/>
        <v>$36.33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165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94"/>
        <v>101</v>
      </c>
      <c r="P3184" s="14" t="str">
        <f t="shared" si="295"/>
        <v>$46.77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105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94"/>
        <v>109</v>
      </c>
      <c r="P3185" s="14" t="str">
        <f t="shared" si="295"/>
        <v>$40.07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105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94"/>
        <v>107</v>
      </c>
      <c r="P3186" s="14" t="str">
        <f t="shared" si="295"/>
        <v>$100.22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135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94"/>
        <v>100</v>
      </c>
      <c r="P3187" s="14" t="str">
        <f t="shared" si="295"/>
        <v>$41.67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150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94"/>
        <v>102</v>
      </c>
      <c r="P3188" s="14" t="str">
        <f t="shared" si="295"/>
        <v>$46.71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150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94"/>
        <v>116</v>
      </c>
      <c r="P3189" s="14" t="str">
        <f t="shared" si="295"/>
        <v>$71.49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135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94"/>
        <v>65</v>
      </c>
      <c r="P3190" s="14" t="str">
        <f t="shared" si="295"/>
        <v>$14.44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150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94"/>
        <v>12</v>
      </c>
      <c r="P3191" s="14" t="str">
        <f t="shared" si="295"/>
        <v>$356.84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120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94"/>
        <v>0</v>
      </c>
      <c r="P3192" s="14" t="str">
        <f t="shared" si="295"/>
        <v>$0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135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94"/>
        <v>4</v>
      </c>
      <c r="P3193" s="14" t="str">
        <f t="shared" si="295"/>
        <v>$37.75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150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94"/>
        <v>1</v>
      </c>
      <c r="P3194" s="14" t="str">
        <f t="shared" si="295"/>
        <v>$12.75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135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94"/>
        <v>12</v>
      </c>
      <c r="P3195" s="14" t="str">
        <f t="shared" si="295"/>
        <v>$24.46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150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94"/>
        <v>0</v>
      </c>
      <c r="P3196" s="14" t="str">
        <f t="shared" si="295"/>
        <v>$0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135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94"/>
        <v>59</v>
      </c>
      <c r="P3197" s="14" t="str">
        <f t="shared" si="295"/>
        <v>$53.08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120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94"/>
        <v>0</v>
      </c>
      <c r="P3198" s="14" t="str">
        <f t="shared" si="295"/>
        <v>$300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105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94"/>
        <v>11</v>
      </c>
      <c r="P3199" s="14" t="str">
        <f t="shared" si="295"/>
        <v>$286.25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150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94"/>
        <v>0</v>
      </c>
      <c r="P3200" s="14" t="str">
        <f t="shared" si="295"/>
        <v>$36.67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120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94"/>
        <v>52</v>
      </c>
      <c r="P3201" s="14" t="str">
        <f t="shared" si="295"/>
        <v>$49.21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135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ref="O3202:O3265" si="300">ROUND(($E3202/$D3202)*100,0)</f>
        <v>0</v>
      </c>
      <c r="P3202" s="14" t="str">
        <f t="shared" ref="P3202:P3265" si="301">IF($E3202=0,"$0","$"&amp;ROUND(($E3202/$L3202),2))</f>
        <v>$1</v>
      </c>
      <c r="Q3202" t="str">
        <f t="shared" ref="Q3202:Q3265" si="302">LEFT($N3202,FIND("/",$N3202)-1)</f>
        <v>theater</v>
      </c>
      <c r="R3202" t="str">
        <f t="shared" ref="R3202:R3265" si="303">RIGHT($N3202,LEN($N3202)-FIND("/",$N3202))</f>
        <v>musical</v>
      </c>
      <c r="S3202" s="8">
        <f t="shared" ref="S3202:S3265" si="304">(((J3202/60)/60)/24)+DATE(1970,1,1)</f>
        <v>42460.320613425924</v>
      </c>
      <c r="T3202" s="8">
        <f t="shared" ref="T3202:T3265" si="305">(((I3202/60)/60)/24)+DATE(1970,1,1)</f>
        <v>42490.231944444444</v>
      </c>
    </row>
    <row r="3203" spans="1:20" ht="150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si="300"/>
        <v>1</v>
      </c>
      <c r="P3203" s="14" t="str">
        <f t="shared" si="301"/>
        <v>$12.5</v>
      </c>
      <c r="Q3203" t="str">
        <f t="shared" si="302"/>
        <v>theater</v>
      </c>
      <c r="R3203" t="str">
        <f t="shared" si="303"/>
        <v>musical</v>
      </c>
      <c r="S3203" s="8">
        <f t="shared" si="304"/>
        <v>41861.767094907409</v>
      </c>
      <c r="T3203" s="8">
        <f t="shared" si="305"/>
        <v>41882.767094907409</v>
      </c>
    </row>
    <row r="3204" spans="1:20" ht="120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00"/>
        <v>55</v>
      </c>
      <c r="P3204" s="14" t="str">
        <f t="shared" si="301"/>
        <v>$109.04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120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00"/>
        <v>25</v>
      </c>
      <c r="P3205" s="14" t="str">
        <f t="shared" si="301"/>
        <v>$41.67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135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00"/>
        <v>0</v>
      </c>
      <c r="P3206" s="14" t="str">
        <f t="shared" si="301"/>
        <v>$0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120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00"/>
        <v>3</v>
      </c>
      <c r="P3207" s="14" t="str">
        <f t="shared" si="301"/>
        <v>$22.75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120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00"/>
        <v>0</v>
      </c>
      <c r="P3208" s="14" t="str">
        <f t="shared" si="301"/>
        <v>$0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135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00"/>
        <v>46</v>
      </c>
      <c r="P3209" s="14" t="str">
        <f t="shared" si="301"/>
        <v>$70.83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135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00"/>
        <v>104</v>
      </c>
      <c r="P3210" s="14" t="str">
        <f t="shared" si="301"/>
        <v>$63.11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135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00"/>
        <v>119</v>
      </c>
      <c r="P3211" s="14" t="str">
        <f t="shared" si="301"/>
        <v>$50.16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135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00"/>
        <v>126</v>
      </c>
      <c r="P3212" s="14" t="str">
        <f t="shared" si="301"/>
        <v>$62.88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120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00"/>
        <v>120</v>
      </c>
      <c r="P3213" s="14" t="str">
        <f t="shared" si="301"/>
        <v>$85.53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75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00"/>
        <v>126</v>
      </c>
      <c r="P3214" s="14" t="str">
        <f t="shared" si="301"/>
        <v>$53.72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120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00"/>
        <v>100</v>
      </c>
      <c r="P3215" s="14" t="str">
        <f t="shared" si="301"/>
        <v>$127.81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135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00"/>
        <v>102</v>
      </c>
      <c r="P3216" s="14" t="str">
        <f t="shared" si="301"/>
        <v>$106.57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150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00"/>
        <v>100</v>
      </c>
      <c r="P3217" s="14" t="str">
        <f t="shared" si="301"/>
        <v>$262.11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150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00"/>
        <v>100</v>
      </c>
      <c r="P3218" s="14" t="str">
        <f t="shared" si="301"/>
        <v>$57.17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90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00"/>
        <v>116</v>
      </c>
      <c r="P3219" s="14" t="str">
        <f t="shared" si="301"/>
        <v>$50.2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135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00"/>
        <v>102</v>
      </c>
      <c r="P3220" s="14" t="str">
        <f t="shared" si="301"/>
        <v>$66.59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90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00"/>
        <v>100</v>
      </c>
      <c r="P3221" s="14" t="str">
        <f t="shared" si="301"/>
        <v>$168.25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60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00"/>
        <v>101</v>
      </c>
      <c r="P3222" s="14" t="str">
        <f t="shared" si="301"/>
        <v>$256.37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135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00"/>
        <v>103</v>
      </c>
      <c r="P3223" s="14" t="str">
        <f t="shared" si="301"/>
        <v>$36.61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120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00"/>
        <v>125</v>
      </c>
      <c r="P3224" s="14" t="str">
        <f t="shared" si="301"/>
        <v>$37.14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75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00"/>
        <v>110</v>
      </c>
      <c r="P3225" s="14" t="str">
        <f t="shared" si="301"/>
        <v>$45.88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150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00"/>
        <v>102</v>
      </c>
      <c r="P3226" s="14" t="str">
        <f t="shared" si="301"/>
        <v>$141.71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120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00"/>
        <v>102</v>
      </c>
      <c r="P3227" s="14" t="str">
        <f t="shared" si="301"/>
        <v>$52.49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135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00"/>
        <v>104</v>
      </c>
      <c r="P3228" s="14" t="str">
        <f t="shared" si="301"/>
        <v>$59.52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135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00"/>
        <v>125</v>
      </c>
      <c r="P3229" s="14" t="str">
        <f t="shared" si="301"/>
        <v>$50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75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00"/>
        <v>102</v>
      </c>
      <c r="P3230" s="14" t="str">
        <f t="shared" si="301"/>
        <v>$193.62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120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00"/>
        <v>108</v>
      </c>
      <c r="P3231" s="14" t="str">
        <f t="shared" si="301"/>
        <v>$106.8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135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00"/>
        <v>110</v>
      </c>
      <c r="P3232" s="14" t="str">
        <f t="shared" si="301"/>
        <v>$77.22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120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00"/>
        <v>161</v>
      </c>
      <c r="P3233" s="14" t="str">
        <f t="shared" si="301"/>
        <v>$57.5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120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00"/>
        <v>131</v>
      </c>
      <c r="P3234" s="14" t="str">
        <f t="shared" si="301"/>
        <v>$50.46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135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00"/>
        <v>119</v>
      </c>
      <c r="P3235" s="14" t="str">
        <f t="shared" si="301"/>
        <v>$97.38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135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00"/>
        <v>100</v>
      </c>
      <c r="P3236" s="14" t="str">
        <f t="shared" si="301"/>
        <v>$34.92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165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00"/>
        <v>103</v>
      </c>
      <c r="P3237" s="14" t="str">
        <f t="shared" si="301"/>
        <v>$85.53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150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00"/>
        <v>101</v>
      </c>
      <c r="P3238" s="14" t="str">
        <f t="shared" si="301"/>
        <v>$182.91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90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00"/>
        <v>101</v>
      </c>
      <c r="P3239" s="14" t="str">
        <f t="shared" si="301"/>
        <v>$131.14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150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00"/>
        <v>112</v>
      </c>
      <c r="P3240" s="14" t="str">
        <f t="shared" si="301"/>
        <v>$39.81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135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00"/>
        <v>106</v>
      </c>
      <c r="P3241" s="14" t="str">
        <f t="shared" si="301"/>
        <v>$59.7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150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00"/>
        <v>101</v>
      </c>
      <c r="P3242" s="14" t="str">
        <f t="shared" si="301"/>
        <v>$88.74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150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00"/>
        <v>115</v>
      </c>
      <c r="P3243" s="14" t="str">
        <f t="shared" si="301"/>
        <v>$58.69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60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00"/>
        <v>127</v>
      </c>
      <c r="P3244" s="14" t="str">
        <f t="shared" si="301"/>
        <v>$69.57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135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00"/>
        <v>103</v>
      </c>
      <c r="P3245" s="14" t="str">
        <f t="shared" si="301"/>
        <v>$115.87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120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00"/>
        <v>103</v>
      </c>
      <c r="P3246" s="14" t="str">
        <f t="shared" si="301"/>
        <v>$23.87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120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00"/>
        <v>104</v>
      </c>
      <c r="P3247" s="14" t="str">
        <f t="shared" si="301"/>
        <v>$81.13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135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00"/>
        <v>111</v>
      </c>
      <c r="P3248" s="14" t="str">
        <f t="shared" si="301"/>
        <v>$57.63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135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00"/>
        <v>106</v>
      </c>
      <c r="P3249" s="14" t="str">
        <f t="shared" si="301"/>
        <v>$46.43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75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00"/>
        <v>101</v>
      </c>
      <c r="P3250" s="14" t="str">
        <f t="shared" si="301"/>
        <v>$60.48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135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00"/>
        <v>105</v>
      </c>
      <c r="P3251" s="14" t="str">
        <f t="shared" si="301"/>
        <v>$65.58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165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00"/>
        <v>102</v>
      </c>
      <c r="P3252" s="14" t="str">
        <f t="shared" si="301"/>
        <v>$119.19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135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00"/>
        <v>111</v>
      </c>
      <c r="P3253" s="14" t="str">
        <f t="shared" si="301"/>
        <v>$83.05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120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00"/>
        <v>128</v>
      </c>
      <c r="P3254" s="14" t="str">
        <f t="shared" si="301"/>
        <v>$57.52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75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00"/>
        <v>102</v>
      </c>
      <c r="P3255" s="14" t="str">
        <f t="shared" si="301"/>
        <v>$177.09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135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00"/>
        <v>101</v>
      </c>
      <c r="P3256" s="14" t="str">
        <f t="shared" si="301"/>
        <v>$70.77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135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00"/>
        <v>175</v>
      </c>
      <c r="P3257" s="14" t="str">
        <f t="shared" si="301"/>
        <v>$29.17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105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00"/>
        <v>128</v>
      </c>
      <c r="P3258" s="14" t="str">
        <f t="shared" si="301"/>
        <v>$72.76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135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00"/>
        <v>106</v>
      </c>
      <c r="P3259" s="14" t="str">
        <f t="shared" si="301"/>
        <v>$51.85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105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00"/>
        <v>105</v>
      </c>
      <c r="P3260" s="14" t="str">
        <f t="shared" si="301"/>
        <v>$98.2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135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00"/>
        <v>106</v>
      </c>
      <c r="P3261" s="14" t="str">
        <f t="shared" si="301"/>
        <v>$251.74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120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00"/>
        <v>109</v>
      </c>
      <c r="P3262" s="14" t="str">
        <f t="shared" si="301"/>
        <v>$74.82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135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00"/>
        <v>100</v>
      </c>
      <c r="P3263" s="14" t="str">
        <f t="shared" si="301"/>
        <v>$67.65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90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00"/>
        <v>103</v>
      </c>
      <c r="P3264" s="14" t="str">
        <f t="shared" si="301"/>
        <v>$93.81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105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00"/>
        <v>112</v>
      </c>
      <c r="P3265" s="14" t="str">
        <f t="shared" si="301"/>
        <v>$41.24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90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ref="O3266:O3329" si="306">ROUND(($E3266/$D3266)*100,0)</f>
        <v>103</v>
      </c>
      <c r="P3266" s="14" t="str">
        <f t="shared" ref="P3266:P3329" si="307">IF($E3266=0,"$0","$"&amp;ROUND(($E3266/$L3266),2))</f>
        <v>$52.55</v>
      </c>
      <c r="Q3266" t="str">
        <f t="shared" ref="Q3266:Q3329" si="308">LEFT($N3266,FIND("/",$N3266)-1)</f>
        <v>theater</v>
      </c>
      <c r="R3266" t="str">
        <f t="shared" ref="R3266:R3329" si="309">RIGHT($N3266,LEN($N3266)-FIND("/",$N3266))</f>
        <v>plays</v>
      </c>
      <c r="S3266" s="8">
        <f t="shared" ref="S3266:S3329" si="310">(((J3266/60)/60)/24)+DATE(1970,1,1)</f>
        <v>42016.800208333334</v>
      </c>
      <c r="T3266" s="8">
        <f t="shared" ref="T3266:T3329" si="311">(((I3266/60)/60)/24)+DATE(1970,1,1)</f>
        <v>42032.916666666672</v>
      </c>
    </row>
    <row r="3267" spans="1:20" ht="120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si="306"/>
        <v>164</v>
      </c>
      <c r="P3267" s="14" t="str">
        <f t="shared" si="307"/>
        <v>$70.29</v>
      </c>
      <c r="Q3267" t="str">
        <f t="shared" si="308"/>
        <v>theater</v>
      </c>
      <c r="R3267" t="str">
        <f t="shared" si="309"/>
        <v>plays</v>
      </c>
      <c r="S3267" s="8">
        <f t="shared" si="310"/>
        <v>42311.711979166663</v>
      </c>
      <c r="T3267" s="8">
        <f t="shared" si="311"/>
        <v>42341.708333333328</v>
      </c>
    </row>
    <row r="3268" spans="1:20" ht="135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06"/>
        <v>131</v>
      </c>
      <c r="P3268" s="14" t="str">
        <f t="shared" si="307"/>
        <v>$48.33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150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06"/>
        <v>102</v>
      </c>
      <c r="P3269" s="14" t="str">
        <f t="shared" si="307"/>
        <v>$53.18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120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06"/>
        <v>128</v>
      </c>
      <c r="P3270" s="14" t="str">
        <f t="shared" si="307"/>
        <v>$60.95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135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06"/>
        <v>102</v>
      </c>
      <c r="P3271" s="14" t="str">
        <f t="shared" si="307"/>
        <v>$116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150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06"/>
        <v>102</v>
      </c>
      <c r="P3272" s="14" t="str">
        <f t="shared" si="307"/>
        <v>$61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45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06"/>
        <v>130</v>
      </c>
      <c r="P3273" s="14" t="str">
        <f t="shared" si="307"/>
        <v>$38.24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120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06"/>
        <v>154</v>
      </c>
      <c r="P3274" s="14" t="str">
        <f t="shared" si="307"/>
        <v>$106.5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150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06"/>
        <v>107</v>
      </c>
      <c r="P3275" s="14" t="str">
        <f t="shared" si="307"/>
        <v>$204.57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150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06"/>
        <v>101</v>
      </c>
      <c r="P3276" s="14" t="str">
        <f t="shared" si="307"/>
        <v>$54.91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135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06"/>
        <v>100</v>
      </c>
      <c r="P3277" s="14" t="str">
        <f t="shared" si="307"/>
        <v>$150.42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135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06"/>
        <v>117</v>
      </c>
      <c r="P3278" s="14" t="str">
        <f t="shared" si="307"/>
        <v>$52.58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150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06"/>
        <v>109</v>
      </c>
      <c r="P3279" s="14" t="str">
        <f t="shared" si="307"/>
        <v>$54.3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150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06"/>
        <v>103</v>
      </c>
      <c r="P3280" s="14" t="str">
        <f t="shared" si="307"/>
        <v>$76.03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165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06"/>
        <v>114</v>
      </c>
      <c r="P3281" s="14" t="str">
        <f t="shared" si="307"/>
        <v>$105.21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165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06"/>
        <v>103</v>
      </c>
      <c r="P3282" s="14" t="str">
        <f t="shared" si="307"/>
        <v>$68.67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105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06"/>
        <v>122</v>
      </c>
      <c r="P3283" s="14" t="str">
        <f t="shared" si="307"/>
        <v>$129.36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150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06"/>
        <v>103</v>
      </c>
      <c r="P3284" s="14" t="str">
        <f t="shared" si="307"/>
        <v>$134.26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135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06"/>
        <v>105</v>
      </c>
      <c r="P3285" s="14" t="str">
        <f t="shared" si="307"/>
        <v>$17.83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135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06"/>
        <v>102</v>
      </c>
      <c r="P3286" s="14" t="str">
        <f t="shared" si="307"/>
        <v>$203.2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30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06"/>
        <v>112</v>
      </c>
      <c r="P3287" s="14" t="str">
        <f t="shared" si="307"/>
        <v>$69.19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135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06"/>
        <v>102</v>
      </c>
      <c r="P3288" s="14" t="str">
        <f t="shared" si="307"/>
        <v>$125.12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90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06"/>
        <v>100</v>
      </c>
      <c r="P3289" s="14" t="str">
        <f t="shared" si="307"/>
        <v>$73.53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135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06"/>
        <v>100</v>
      </c>
      <c r="P3290" s="14" t="str">
        <f t="shared" si="307"/>
        <v>$48.44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150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06"/>
        <v>133</v>
      </c>
      <c r="P3291" s="14" t="str">
        <f t="shared" si="307"/>
        <v>$26.61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150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06"/>
        <v>121</v>
      </c>
      <c r="P3292" s="14" t="str">
        <f t="shared" si="307"/>
        <v>$33.67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150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06"/>
        <v>114</v>
      </c>
      <c r="P3293" s="14" t="str">
        <f t="shared" si="307"/>
        <v>$40.71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105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06"/>
        <v>286</v>
      </c>
      <c r="P3294" s="14" t="str">
        <f t="shared" si="307"/>
        <v>$19.27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135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06"/>
        <v>170</v>
      </c>
      <c r="P3295" s="14" t="str">
        <f t="shared" si="307"/>
        <v>$84.29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135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06"/>
        <v>118</v>
      </c>
      <c r="P3296" s="14" t="str">
        <f t="shared" si="307"/>
        <v>$29.58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120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06"/>
        <v>103</v>
      </c>
      <c r="P3297" s="14" t="str">
        <f t="shared" si="307"/>
        <v>$26.67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135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06"/>
        <v>144</v>
      </c>
      <c r="P3298" s="14" t="str">
        <f t="shared" si="307"/>
        <v>$45.98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120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06"/>
        <v>100</v>
      </c>
      <c r="P3299" s="14" t="str">
        <f t="shared" si="307"/>
        <v>$125.09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150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06"/>
        <v>102</v>
      </c>
      <c r="P3300" s="14" t="str">
        <f t="shared" si="307"/>
        <v>$141.29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135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06"/>
        <v>116</v>
      </c>
      <c r="P3301" s="14" t="str">
        <f t="shared" si="307"/>
        <v>$55.33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105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06"/>
        <v>136</v>
      </c>
      <c r="P3302" s="14" t="str">
        <f t="shared" si="307"/>
        <v>$46.42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135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06"/>
        <v>133</v>
      </c>
      <c r="P3303" s="14" t="str">
        <f t="shared" si="307"/>
        <v>$57.2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30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06"/>
        <v>103</v>
      </c>
      <c r="P3304" s="14" t="str">
        <f t="shared" si="307"/>
        <v>$173.7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135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06"/>
        <v>116</v>
      </c>
      <c r="P3305" s="14" t="str">
        <f t="shared" si="307"/>
        <v>$59.6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135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06"/>
        <v>105</v>
      </c>
      <c r="P3306" s="14" t="str">
        <f t="shared" si="307"/>
        <v>$89.59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135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06"/>
        <v>102</v>
      </c>
      <c r="P3307" s="14" t="str">
        <f t="shared" si="307"/>
        <v>$204.05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135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06"/>
        <v>175</v>
      </c>
      <c r="P3308" s="14" t="str">
        <f t="shared" si="307"/>
        <v>$48.7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150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06"/>
        <v>107</v>
      </c>
      <c r="P3309" s="14" t="str">
        <f t="shared" si="307"/>
        <v>$53.34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120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06"/>
        <v>122</v>
      </c>
      <c r="P3310" s="14" t="str">
        <f t="shared" si="307"/>
        <v>$75.09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75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06"/>
        <v>159</v>
      </c>
      <c r="P3311" s="14" t="str">
        <f t="shared" si="307"/>
        <v>$18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90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06"/>
        <v>100</v>
      </c>
      <c r="P3312" s="14" t="str">
        <f t="shared" si="307"/>
        <v>$209.84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135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06"/>
        <v>110</v>
      </c>
      <c r="P3313" s="14" t="str">
        <f t="shared" si="307"/>
        <v>$61.02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120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06"/>
        <v>100</v>
      </c>
      <c r="P3314" s="14" t="str">
        <f t="shared" si="307"/>
        <v>$61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135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06"/>
        <v>116</v>
      </c>
      <c r="P3315" s="14" t="str">
        <f t="shared" si="307"/>
        <v>$80.03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135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06"/>
        <v>211</v>
      </c>
      <c r="P3316" s="14" t="str">
        <f t="shared" si="307"/>
        <v>$29.07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120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06"/>
        <v>110</v>
      </c>
      <c r="P3317" s="14" t="str">
        <f t="shared" si="307"/>
        <v>$49.44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135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06"/>
        <v>100</v>
      </c>
      <c r="P3318" s="14" t="str">
        <f t="shared" si="307"/>
        <v>$93.98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120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06"/>
        <v>106</v>
      </c>
      <c r="P3319" s="14" t="str">
        <f t="shared" si="307"/>
        <v>$61.94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75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06"/>
        <v>126</v>
      </c>
      <c r="P3320" s="14" t="str">
        <f t="shared" si="307"/>
        <v>$78.5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150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06"/>
        <v>108</v>
      </c>
      <c r="P3321" s="14" t="str">
        <f t="shared" si="307"/>
        <v>$33.75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105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06"/>
        <v>101</v>
      </c>
      <c r="P3322" s="14" t="str">
        <f t="shared" si="307"/>
        <v>$66.45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135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06"/>
        <v>107</v>
      </c>
      <c r="P3323" s="14" t="str">
        <f t="shared" si="307"/>
        <v>$35.8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135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06"/>
        <v>102</v>
      </c>
      <c r="P3324" s="14" t="str">
        <f t="shared" si="307"/>
        <v>$145.65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150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06"/>
        <v>126</v>
      </c>
      <c r="P3325" s="14" t="str">
        <f t="shared" si="307"/>
        <v>$25.69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90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06"/>
        <v>102</v>
      </c>
      <c r="P3326" s="14" t="str">
        <f t="shared" si="307"/>
        <v>$152.5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135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06"/>
        <v>113</v>
      </c>
      <c r="P3327" s="14" t="str">
        <f t="shared" si="307"/>
        <v>$30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150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06"/>
        <v>101</v>
      </c>
      <c r="P3328" s="14" t="str">
        <f t="shared" si="307"/>
        <v>$142.28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135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06"/>
        <v>101</v>
      </c>
      <c r="P3329" s="14" t="str">
        <f t="shared" si="307"/>
        <v>$24.55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150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ref="O3330:O3393" si="312">ROUND(($E3330/$D3330)*100,0)</f>
        <v>146</v>
      </c>
      <c r="P3330" s="14" t="str">
        <f t="shared" ref="P3330:P3393" si="313">IF($E3330=0,"$0","$"&amp;ROUND(($E3330/$L3330),2))</f>
        <v>$292.78</v>
      </c>
      <c r="Q3330" t="str">
        <f t="shared" ref="Q3330:Q3393" si="314">LEFT($N3330,FIND("/",$N3330)-1)</f>
        <v>theater</v>
      </c>
      <c r="R3330" t="str">
        <f t="shared" ref="R3330:R3393" si="315">RIGHT($N3330,LEN($N3330)-FIND("/",$N3330))</f>
        <v>plays</v>
      </c>
      <c r="S3330" s="8">
        <f t="shared" ref="S3330:S3393" si="316">(((J3330/60)/60)/24)+DATE(1970,1,1)</f>
        <v>41822.57503472222</v>
      </c>
      <c r="T3330" s="8">
        <f t="shared" ref="T3330:T3393" si="317">(((I3330/60)/60)/24)+DATE(1970,1,1)</f>
        <v>41825.041666666664</v>
      </c>
    </row>
    <row r="3331" spans="1:20" ht="120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si="312"/>
        <v>117</v>
      </c>
      <c r="P3331" s="14" t="str">
        <f t="shared" si="313"/>
        <v>$44.92</v>
      </c>
      <c r="Q3331" t="str">
        <f t="shared" si="314"/>
        <v>theater</v>
      </c>
      <c r="R3331" t="str">
        <f t="shared" si="315"/>
        <v>plays</v>
      </c>
      <c r="S3331" s="8">
        <f t="shared" si="316"/>
        <v>41837.323009259257</v>
      </c>
      <c r="T3331" s="8">
        <f t="shared" si="317"/>
        <v>41847.958333333336</v>
      </c>
    </row>
    <row r="3332" spans="1:20" ht="105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12"/>
        <v>106</v>
      </c>
      <c r="P3332" s="14" t="str">
        <f t="shared" si="313"/>
        <v>$23.1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150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12"/>
        <v>105</v>
      </c>
      <c r="P3333" s="14" t="str">
        <f t="shared" si="313"/>
        <v>$80.4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135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12"/>
        <v>100</v>
      </c>
      <c r="P3334" s="14" t="str">
        <f t="shared" si="313"/>
        <v>$72.29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135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12"/>
        <v>105</v>
      </c>
      <c r="P3335" s="14" t="str">
        <f t="shared" si="313"/>
        <v>$32.97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105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12"/>
        <v>139</v>
      </c>
      <c r="P3336" s="14" t="str">
        <f t="shared" si="313"/>
        <v>$116.65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165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12"/>
        <v>100</v>
      </c>
      <c r="P3337" s="14" t="str">
        <f t="shared" si="313"/>
        <v>$79.62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120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12"/>
        <v>100</v>
      </c>
      <c r="P3338" s="14" t="str">
        <f t="shared" si="313"/>
        <v>$27.78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135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12"/>
        <v>110</v>
      </c>
      <c r="P3339" s="14" t="str">
        <f t="shared" si="313"/>
        <v>$81.03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90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12"/>
        <v>102</v>
      </c>
      <c r="P3340" s="14" t="str">
        <f t="shared" si="313"/>
        <v>$136.85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105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12"/>
        <v>104</v>
      </c>
      <c r="P3341" s="14" t="str">
        <f t="shared" si="313"/>
        <v>$177.62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150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12"/>
        <v>138</v>
      </c>
      <c r="P3342" s="14" t="str">
        <f t="shared" si="313"/>
        <v>$109.08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135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12"/>
        <v>100</v>
      </c>
      <c r="P3343" s="14" t="str">
        <f t="shared" si="313"/>
        <v>$119.64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105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12"/>
        <v>102</v>
      </c>
      <c r="P3344" s="14" t="str">
        <f t="shared" si="313"/>
        <v>$78.21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120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12"/>
        <v>171</v>
      </c>
      <c r="P3345" s="14" t="str">
        <f t="shared" si="313"/>
        <v>$52.17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150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12"/>
        <v>101</v>
      </c>
      <c r="P3346" s="14" t="str">
        <f t="shared" si="313"/>
        <v>$114.13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135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12"/>
        <v>130</v>
      </c>
      <c r="P3347" s="14" t="str">
        <f t="shared" si="313"/>
        <v>$50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135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12"/>
        <v>110</v>
      </c>
      <c r="P3348" s="14" t="str">
        <f t="shared" si="313"/>
        <v>$91.67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150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12"/>
        <v>119</v>
      </c>
      <c r="P3349" s="14" t="str">
        <f t="shared" si="313"/>
        <v>$108.59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150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12"/>
        <v>100</v>
      </c>
      <c r="P3350" s="14" t="str">
        <f t="shared" si="313"/>
        <v>$69.82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150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12"/>
        <v>153</v>
      </c>
      <c r="P3351" s="14" t="str">
        <f t="shared" si="313"/>
        <v>$109.57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150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12"/>
        <v>104</v>
      </c>
      <c r="P3352" s="14" t="str">
        <f t="shared" si="313"/>
        <v>$71.67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150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12"/>
        <v>101</v>
      </c>
      <c r="P3353" s="14" t="str">
        <f t="shared" si="313"/>
        <v>$93.61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150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12"/>
        <v>108</v>
      </c>
      <c r="P3354" s="14" t="str">
        <f t="shared" si="313"/>
        <v>$76.8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120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12"/>
        <v>315</v>
      </c>
      <c r="P3355" s="14" t="str">
        <f t="shared" si="313"/>
        <v>$35.8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105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12"/>
        <v>102</v>
      </c>
      <c r="P3356" s="14" t="str">
        <f t="shared" si="313"/>
        <v>$55.6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120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12"/>
        <v>126</v>
      </c>
      <c r="P3357" s="14" t="str">
        <f t="shared" si="313"/>
        <v>$147.33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120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12"/>
        <v>101</v>
      </c>
      <c r="P3358" s="14" t="str">
        <f t="shared" si="313"/>
        <v>$56.33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150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12"/>
        <v>101</v>
      </c>
      <c r="P3359" s="14" t="str">
        <f t="shared" si="313"/>
        <v>$96.19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135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12"/>
        <v>103</v>
      </c>
      <c r="P3360" s="14" t="str">
        <f t="shared" si="313"/>
        <v>$63.57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105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12"/>
        <v>106</v>
      </c>
      <c r="P3361" s="14" t="str">
        <f t="shared" si="313"/>
        <v>$184.78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60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12"/>
        <v>101</v>
      </c>
      <c r="P3362" s="14" t="str">
        <f t="shared" si="313"/>
        <v>$126.72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150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12"/>
        <v>113</v>
      </c>
      <c r="P3363" s="14" t="str">
        <f t="shared" si="313"/>
        <v>$83.43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120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12"/>
        <v>218</v>
      </c>
      <c r="P3364" s="14" t="str">
        <f t="shared" si="313"/>
        <v>$54.5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120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12"/>
        <v>101</v>
      </c>
      <c r="P3365" s="14" t="str">
        <f t="shared" si="313"/>
        <v>$302.31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135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12"/>
        <v>106</v>
      </c>
      <c r="P3366" s="14" t="str">
        <f t="shared" si="313"/>
        <v>$44.14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135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12"/>
        <v>104</v>
      </c>
      <c r="P3367" s="14" t="str">
        <f t="shared" si="313"/>
        <v>$866.67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135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12"/>
        <v>221</v>
      </c>
      <c r="P3368" s="14" t="str">
        <f t="shared" si="313"/>
        <v>$61.39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150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12"/>
        <v>119</v>
      </c>
      <c r="P3369" s="14" t="str">
        <f t="shared" si="313"/>
        <v>$29.67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105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12"/>
        <v>105</v>
      </c>
      <c r="P3370" s="14" t="str">
        <f t="shared" si="313"/>
        <v>$45.48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120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12"/>
        <v>104</v>
      </c>
      <c r="P3371" s="14" t="str">
        <f t="shared" si="313"/>
        <v>$96.2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75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12"/>
        <v>118</v>
      </c>
      <c r="P3372" s="14" t="str">
        <f t="shared" si="313"/>
        <v>$67.92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90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12"/>
        <v>139</v>
      </c>
      <c r="P3373" s="14" t="str">
        <f t="shared" si="313"/>
        <v>$30.78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120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12"/>
        <v>104</v>
      </c>
      <c r="P3374" s="14" t="str">
        <f t="shared" si="313"/>
        <v>$38.33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135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12"/>
        <v>100</v>
      </c>
      <c r="P3375" s="14" t="str">
        <f t="shared" si="313"/>
        <v>$66.83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120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12"/>
        <v>107</v>
      </c>
      <c r="P3376" s="14" t="str">
        <f t="shared" si="313"/>
        <v>$71.73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135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12"/>
        <v>100</v>
      </c>
      <c r="P3377" s="14" t="str">
        <f t="shared" si="313"/>
        <v>$176.47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135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12"/>
        <v>100</v>
      </c>
      <c r="P3378" s="14" t="str">
        <f t="shared" si="313"/>
        <v>$421.11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135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12"/>
        <v>101</v>
      </c>
      <c r="P3379" s="14" t="str">
        <f t="shared" si="313"/>
        <v>$104.99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135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12"/>
        <v>108</v>
      </c>
      <c r="P3380" s="14" t="str">
        <f t="shared" si="313"/>
        <v>$28.19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135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12"/>
        <v>104</v>
      </c>
      <c r="P3381" s="14" t="str">
        <f t="shared" si="313"/>
        <v>$54.55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150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12"/>
        <v>104</v>
      </c>
      <c r="P3382" s="14" t="str">
        <f t="shared" si="313"/>
        <v>$111.89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135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12"/>
        <v>102</v>
      </c>
      <c r="P3383" s="14" t="str">
        <f t="shared" si="313"/>
        <v>$85.21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135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12"/>
        <v>101</v>
      </c>
      <c r="P3384" s="14" t="str">
        <f t="shared" si="313"/>
        <v>$76.65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150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12"/>
        <v>112</v>
      </c>
      <c r="P3385" s="14" t="str">
        <f t="shared" si="313"/>
        <v>$65.17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150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12"/>
        <v>100</v>
      </c>
      <c r="P3386" s="14" t="str">
        <f t="shared" si="313"/>
        <v>$93.76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135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12"/>
        <v>100</v>
      </c>
      <c r="P3387" s="14" t="str">
        <f t="shared" si="313"/>
        <v>$133.33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135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12"/>
        <v>105</v>
      </c>
      <c r="P3388" s="14" t="str">
        <f t="shared" si="313"/>
        <v>$51.22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150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12"/>
        <v>117</v>
      </c>
      <c r="P3389" s="14" t="str">
        <f t="shared" si="313"/>
        <v>$100.17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150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12"/>
        <v>104</v>
      </c>
      <c r="P3390" s="14" t="str">
        <f t="shared" si="313"/>
        <v>$34.6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120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12"/>
        <v>115</v>
      </c>
      <c r="P3391" s="14" t="str">
        <f t="shared" si="313"/>
        <v>$184.68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150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12"/>
        <v>102</v>
      </c>
      <c r="P3392" s="14" t="str">
        <f t="shared" si="313"/>
        <v>$69.82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150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12"/>
        <v>223</v>
      </c>
      <c r="P3393" s="14" t="str">
        <f t="shared" si="313"/>
        <v>$61.94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150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ref="O3394:O3457" si="318">ROUND(($E3394/$D3394)*100,0)</f>
        <v>100</v>
      </c>
      <c r="P3394" s="14" t="str">
        <f t="shared" ref="P3394:P3457" si="319">IF($E3394=0,"$0","$"&amp;ROUND(($E3394/$L3394),2))</f>
        <v>$41.67</v>
      </c>
      <c r="Q3394" t="str">
        <f t="shared" ref="Q3394:Q3457" si="320">LEFT($N3394,FIND("/",$N3394)-1)</f>
        <v>theater</v>
      </c>
      <c r="R3394" t="str">
        <f t="shared" ref="R3394:R3457" si="321">RIGHT($N3394,LEN($N3394)-FIND("/",$N3394))</f>
        <v>plays</v>
      </c>
      <c r="S3394" s="8">
        <f t="shared" ref="S3394:S3457" si="322">(((J3394/60)/60)/24)+DATE(1970,1,1)</f>
        <v>42446.845543981486</v>
      </c>
      <c r="T3394" s="8">
        <f t="shared" ref="T3394:T3457" si="323">(((I3394/60)/60)/24)+DATE(1970,1,1)</f>
        <v>42496.845543981486</v>
      </c>
    </row>
    <row r="3395" spans="1:20" ht="135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si="318"/>
        <v>106</v>
      </c>
      <c r="P3395" s="14" t="str">
        <f t="shared" si="319"/>
        <v>$36.07</v>
      </c>
      <c r="Q3395" t="str">
        <f t="shared" si="320"/>
        <v>theater</v>
      </c>
      <c r="R3395" t="str">
        <f t="shared" si="321"/>
        <v>plays</v>
      </c>
      <c r="S3395" s="8">
        <f t="shared" si="322"/>
        <v>41923.921643518523</v>
      </c>
      <c r="T3395" s="8">
        <f t="shared" si="323"/>
        <v>41949.031944444447</v>
      </c>
    </row>
    <row r="3396" spans="1:20" ht="150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18"/>
        <v>142</v>
      </c>
      <c r="P3396" s="14" t="str">
        <f t="shared" si="319"/>
        <v>$29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75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18"/>
        <v>184</v>
      </c>
      <c r="P3397" s="14" t="str">
        <f t="shared" si="319"/>
        <v>$24.21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120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18"/>
        <v>104</v>
      </c>
      <c r="P3398" s="14" t="str">
        <f t="shared" si="319"/>
        <v>$55.89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90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18"/>
        <v>112</v>
      </c>
      <c r="P3399" s="14" t="str">
        <f t="shared" si="319"/>
        <v>$11.67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150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18"/>
        <v>111</v>
      </c>
      <c r="P3400" s="14" t="str">
        <f t="shared" si="319"/>
        <v>$68.35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120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18"/>
        <v>104</v>
      </c>
      <c r="P3401" s="14" t="str">
        <f t="shared" si="319"/>
        <v>$27.07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135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18"/>
        <v>100</v>
      </c>
      <c r="P3402" s="14" t="str">
        <f t="shared" si="319"/>
        <v>$118.13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150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18"/>
        <v>102</v>
      </c>
      <c r="P3403" s="14" t="str">
        <f t="shared" si="319"/>
        <v>$44.76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135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18"/>
        <v>110</v>
      </c>
      <c r="P3404" s="14" t="str">
        <f t="shared" si="319"/>
        <v>$99.79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135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18"/>
        <v>100</v>
      </c>
      <c r="P3405" s="14" t="str">
        <f t="shared" si="319"/>
        <v>$117.65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150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18"/>
        <v>122</v>
      </c>
      <c r="P3406" s="14" t="str">
        <f t="shared" si="319"/>
        <v>$203.33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135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18"/>
        <v>138</v>
      </c>
      <c r="P3407" s="14" t="str">
        <f t="shared" si="319"/>
        <v>$28.32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105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18"/>
        <v>100</v>
      </c>
      <c r="P3408" s="14" t="str">
        <f t="shared" si="319"/>
        <v>$110.23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135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18"/>
        <v>107</v>
      </c>
      <c r="P3409" s="14" t="str">
        <f t="shared" si="319"/>
        <v>$31.97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120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18"/>
        <v>211</v>
      </c>
      <c r="P3410" s="14" t="str">
        <f t="shared" si="319"/>
        <v>$58.61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120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18"/>
        <v>124</v>
      </c>
      <c r="P3411" s="14" t="str">
        <f t="shared" si="319"/>
        <v>$29.43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120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18"/>
        <v>109</v>
      </c>
      <c r="P3412" s="14" t="str">
        <f t="shared" si="319"/>
        <v>$81.38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135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18"/>
        <v>104</v>
      </c>
      <c r="P3413" s="14" t="str">
        <f t="shared" si="319"/>
        <v>$199.17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120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18"/>
        <v>100</v>
      </c>
      <c r="P3414" s="14" t="str">
        <f t="shared" si="319"/>
        <v>$115.38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150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18"/>
        <v>130</v>
      </c>
      <c r="P3415" s="14" t="str">
        <f t="shared" si="319"/>
        <v>$46.43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135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18"/>
        <v>104</v>
      </c>
      <c r="P3416" s="14" t="str">
        <f t="shared" si="319"/>
        <v>$70.57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105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18"/>
        <v>100</v>
      </c>
      <c r="P3417" s="14" t="str">
        <f t="shared" si="319"/>
        <v>$22.22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135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18"/>
        <v>120</v>
      </c>
      <c r="P3418" s="14" t="str">
        <f t="shared" si="319"/>
        <v>$159.47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135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18"/>
        <v>100</v>
      </c>
      <c r="P3419" s="14" t="str">
        <f t="shared" si="319"/>
        <v>$37.78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150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18"/>
        <v>101</v>
      </c>
      <c r="P3420" s="14" t="str">
        <f t="shared" si="319"/>
        <v>$72.05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150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18"/>
        <v>107</v>
      </c>
      <c r="P3421" s="14" t="str">
        <f t="shared" si="319"/>
        <v>$63.7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105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18"/>
        <v>138</v>
      </c>
      <c r="P3422" s="14" t="str">
        <f t="shared" si="319"/>
        <v>$28.41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135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18"/>
        <v>101</v>
      </c>
      <c r="P3423" s="14" t="str">
        <f t="shared" si="319"/>
        <v>$103.21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150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18"/>
        <v>109</v>
      </c>
      <c r="P3424" s="14" t="str">
        <f t="shared" si="319"/>
        <v>$71.15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120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18"/>
        <v>140</v>
      </c>
      <c r="P3425" s="14" t="str">
        <f t="shared" si="319"/>
        <v>$35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135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18"/>
        <v>104</v>
      </c>
      <c r="P3426" s="14" t="str">
        <f t="shared" si="319"/>
        <v>$81.78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135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18"/>
        <v>103</v>
      </c>
      <c r="P3427" s="14" t="str">
        <f t="shared" si="319"/>
        <v>$297.03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120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18"/>
        <v>108</v>
      </c>
      <c r="P3428" s="14" t="str">
        <f t="shared" si="319"/>
        <v>$46.61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120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18"/>
        <v>100</v>
      </c>
      <c r="P3429" s="14" t="str">
        <f t="shared" si="319"/>
        <v>$51.72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135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18"/>
        <v>103</v>
      </c>
      <c r="P3430" s="14" t="str">
        <f t="shared" si="319"/>
        <v>$40.29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150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18"/>
        <v>130</v>
      </c>
      <c r="P3431" s="14" t="str">
        <f t="shared" si="319"/>
        <v>$16.25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135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18"/>
        <v>109</v>
      </c>
      <c r="P3432" s="14" t="str">
        <f t="shared" si="319"/>
        <v>$30.15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135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18"/>
        <v>100</v>
      </c>
      <c r="P3433" s="14" t="str">
        <f t="shared" si="319"/>
        <v>$95.24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135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18"/>
        <v>110</v>
      </c>
      <c r="P3434" s="14" t="str">
        <f t="shared" si="319"/>
        <v>$52.21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90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18"/>
        <v>100</v>
      </c>
      <c r="P3435" s="14" t="str">
        <f t="shared" si="319"/>
        <v>$134.15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165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18"/>
        <v>106</v>
      </c>
      <c r="P3436" s="14" t="str">
        <f t="shared" si="319"/>
        <v>$62.83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150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18"/>
        <v>112</v>
      </c>
      <c r="P3437" s="14" t="str">
        <f t="shared" si="319"/>
        <v>$58.95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120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18"/>
        <v>106</v>
      </c>
      <c r="P3438" s="14" t="str">
        <f t="shared" si="319"/>
        <v>$143.11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150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18"/>
        <v>101</v>
      </c>
      <c r="P3439" s="14" t="str">
        <f t="shared" si="319"/>
        <v>$84.17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150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18"/>
        <v>104</v>
      </c>
      <c r="P3440" s="14" t="str">
        <f t="shared" si="319"/>
        <v>$186.07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90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18"/>
        <v>135</v>
      </c>
      <c r="P3441" s="14" t="str">
        <f t="shared" si="319"/>
        <v>$89.79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135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18"/>
        <v>105</v>
      </c>
      <c r="P3442" s="14" t="str">
        <f t="shared" si="319"/>
        <v>$64.16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120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18"/>
        <v>103</v>
      </c>
      <c r="P3443" s="14" t="str">
        <f t="shared" si="319"/>
        <v>$59.65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150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18"/>
        <v>100</v>
      </c>
      <c r="P3444" s="14" t="str">
        <f t="shared" si="319"/>
        <v>$31.25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135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18"/>
        <v>186</v>
      </c>
      <c r="P3445" s="14" t="str">
        <f t="shared" si="319"/>
        <v>$41.22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135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18"/>
        <v>289</v>
      </c>
      <c r="P3446" s="14" t="str">
        <f t="shared" si="319"/>
        <v>$43.35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105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18"/>
        <v>100</v>
      </c>
      <c r="P3447" s="14" t="str">
        <f t="shared" si="319"/>
        <v>$64.52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135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18"/>
        <v>108</v>
      </c>
      <c r="P3448" s="14" t="str">
        <f t="shared" si="319"/>
        <v>$43.28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75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18"/>
        <v>108</v>
      </c>
      <c r="P3449" s="14" t="str">
        <f t="shared" si="319"/>
        <v>$77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135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18"/>
        <v>110</v>
      </c>
      <c r="P3450" s="14" t="str">
        <f t="shared" si="319"/>
        <v>$51.22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105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18"/>
        <v>171</v>
      </c>
      <c r="P3451" s="14" t="str">
        <f t="shared" si="319"/>
        <v>$68.25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135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18"/>
        <v>152</v>
      </c>
      <c r="P3452" s="14" t="str">
        <f t="shared" si="319"/>
        <v>$19.49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120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18"/>
        <v>101</v>
      </c>
      <c r="P3453" s="14" t="str">
        <f t="shared" si="319"/>
        <v>$41.13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135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18"/>
        <v>153</v>
      </c>
      <c r="P3454" s="14" t="str">
        <f t="shared" si="319"/>
        <v>$41.41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135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18"/>
        <v>128</v>
      </c>
      <c r="P3455" s="14" t="str">
        <f t="shared" si="319"/>
        <v>$27.5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135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18"/>
        <v>101</v>
      </c>
      <c r="P3456" s="14" t="str">
        <f t="shared" si="319"/>
        <v>$33.57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135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18"/>
        <v>101</v>
      </c>
      <c r="P3457" s="14" t="str">
        <f t="shared" si="319"/>
        <v>$145.87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135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ref="O3458:O3521" si="324">ROUND(($E3458/$D3458)*100,0)</f>
        <v>191</v>
      </c>
      <c r="P3458" s="14" t="str">
        <f t="shared" ref="P3458:P3521" si="325">IF($E3458=0,"$0","$"&amp;ROUND(($E3458/$L3458),2))</f>
        <v>$358.69</v>
      </c>
      <c r="Q3458" t="str">
        <f t="shared" ref="Q3458:Q3521" si="326">LEFT($N3458,FIND("/",$N3458)-1)</f>
        <v>theater</v>
      </c>
      <c r="R3458" t="str">
        <f t="shared" ref="R3458:R3521" si="327">RIGHT($N3458,LEN($N3458)-FIND("/",$N3458))</f>
        <v>plays</v>
      </c>
      <c r="S3458" s="8">
        <f t="shared" ref="S3458:S3521" si="328">(((J3458/60)/60)/24)+DATE(1970,1,1)</f>
        <v>41821.205636574072</v>
      </c>
      <c r="T3458" s="8">
        <f t="shared" ref="T3458:T3521" si="329">(((I3458/60)/60)/24)+DATE(1970,1,1)</f>
        <v>41852.290972222225</v>
      </c>
    </row>
    <row r="3459" spans="1:20" ht="75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si="324"/>
        <v>140</v>
      </c>
      <c r="P3459" s="14" t="str">
        <f t="shared" si="325"/>
        <v>$50.98</v>
      </c>
      <c r="Q3459" t="str">
        <f t="shared" si="326"/>
        <v>theater</v>
      </c>
      <c r="R3459" t="str">
        <f t="shared" si="327"/>
        <v>plays</v>
      </c>
      <c r="S3459" s="8">
        <f t="shared" si="328"/>
        <v>42016.706678240742</v>
      </c>
      <c r="T3459" s="8">
        <f t="shared" si="329"/>
        <v>42047.249305555553</v>
      </c>
    </row>
    <row r="3460" spans="1:20" ht="135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24"/>
        <v>124</v>
      </c>
      <c r="P3460" s="14" t="str">
        <f t="shared" si="325"/>
        <v>$45.04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150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24"/>
        <v>126</v>
      </c>
      <c r="P3461" s="14" t="str">
        <f t="shared" si="325"/>
        <v>$17.53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120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24"/>
        <v>190</v>
      </c>
      <c r="P3462" s="14" t="str">
        <f t="shared" si="325"/>
        <v>$50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165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24"/>
        <v>139</v>
      </c>
      <c r="P3463" s="14" t="str">
        <f t="shared" si="325"/>
        <v>$57.92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120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24"/>
        <v>202</v>
      </c>
      <c r="P3464" s="14" t="str">
        <f t="shared" si="325"/>
        <v>$29.71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120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24"/>
        <v>103</v>
      </c>
      <c r="P3465" s="14" t="str">
        <f t="shared" si="325"/>
        <v>$90.68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150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24"/>
        <v>102</v>
      </c>
      <c r="P3466" s="14" t="str">
        <f t="shared" si="325"/>
        <v>$55.01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135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24"/>
        <v>103</v>
      </c>
      <c r="P3467" s="14" t="str">
        <f t="shared" si="325"/>
        <v>$57.22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90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24"/>
        <v>127</v>
      </c>
      <c r="P3468" s="14" t="str">
        <f t="shared" si="325"/>
        <v>$72.95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30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24"/>
        <v>101</v>
      </c>
      <c r="P3469" s="14" t="str">
        <f t="shared" si="325"/>
        <v>$64.47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120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24"/>
        <v>122</v>
      </c>
      <c r="P3470" s="14" t="str">
        <f t="shared" si="325"/>
        <v>$716.35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150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24"/>
        <v>113</v>
      </c>
      <c r="P3471" s="14" t="str">
        <f t="shared" si="325"/>
        <v>$50.4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90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24"/>
        <v>150</v>
      </c>
      <c r="P3472" s="14" t="str">
        <f t="shared" si="325"/>
        <v>$41.67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135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24"/>
        <v>215</v>
      </c>
      <c r="P3473" s="14" t="str">
        <f t="shared" si="325"/>
        <v>$35.77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135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24"/>
        <v>102</v>
      </c>
      <c r="P3474" s="14" t="str">
        <f t="shared" si="325"/>
        <v>$88.74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135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24"/>
        <v>100</v>
      </c>
      <c r="P3475" s="14" t="str">
        <f t="shared" si="325"/>
        <v>$148.48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120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24"/>
        <v>101</v>
      </c>
      <c r="P3476" s="14" t="str">
        <f t="shared" si="325"/>
        <v>$51.79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120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24"/>
        <v>113</v>
      </c>
      <c r="P3477" s="14" t="str">
        <f t="shared" si="325"/>
        <v>$20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150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24"/>
        <v>104</v>
      </c>
      <c r="P3478" s="14" t="str">
        <f t="shared" si="325"/>
        <v>$52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120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24"/>
        <v>115</v>
      </c>
      <c r="P3479" s="14" t="str">
        <f t="shared" si="325"/>
        <v>$53.23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135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24"/>
        <v>113</v>
      </c>
      <c r="P3480" s="14" t="str">
        <f t="shared" si="325"/>
        <v>$39.6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135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24"/>
        <v>128</v>
      </c>
      <c r="P3481" s="14" t="str">
        <f t="shared" si="325"/>
        <v>$34.25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135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24"/>
        <v>143</v>
      </c>
      <c r="P3482" s="14" t="str">
        <f t="shared" si="325"/>
        <v>$164.62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135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24"/>
        <v>119</v>
      </c>
      <c r="P3483" s="14" t="str">
        <f t="shared" si="325"/>
        <v>$125.05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120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24"/>
        <v>138</v>
      </c>
      <c r="P3484" s="14" t="str">
        <f t="shared" si="325"/>
        <v>$51.88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120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24"/>
        <v>160</v>
      </c>
      <c r="P3485" s="14" t="str">
        <f t="shared" si="325"/>
        <v>$40.29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135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24"/>
        <v>114</v>
      </c>
      <c r="P3486" s="14" t="str">
        <f t="shared" si="325"/>
        <v>$64.91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135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24"/>
        <v>101</v>
      </c>
      <c r="P3487" s="14" t="str">
        <f t="shared" si="325"/>
        <v>$55.33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120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24"/>
        <v>155</v>
      </c>
      <c r="P3488" s="14" t="str">
        <f t="shared" si="325"/>
        <v>$83.14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135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24"/>
        <v>128</v>
      </c>
      <c r="P3489" s="14" t="str">
        <f t="shared" si="325"/>
        <v>$38.71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135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24"/>
        <v>121</v>
      </c>
      <c r="P3490" s="14" t="str">
        <f t="shared" si="325"/>
        <v>$125.38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135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24"/>
        <v>113</v>
      </c>
      <c r="P3491" s="14" t="str">
        <f t="shared" si="325"/>
        <v>$78.26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135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24"/>
        <v>128</v>
      </c>
      <c r="P3492" s="14" t="str">
        <f t="shared" si="325"/>
        <v>$47.22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150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24"/>
        <v>158</v>
      </c>
      <c r="P3493" s="14" t="str">
        <f t="shared" si="325"/>
        <v>$79.1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150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24"/>
        <v>105</v>
      </c>
      <c r="P3494" s="14" t="str">
        <f t="shared" si="325"/>
        <v>$114.29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135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24"/>
        <v>100</v>
      </c>
      <c r="P3495" s="14" t="str">
        <f t="shared" si="325"/>
        <v>$51.72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135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24"/>
        <v>100</v>
      </c>
      <c r="P3496" s="14" t="str">
        <f t="shared" si="325"/>
        <v>$30.77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150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24"/>
        <v>107</v>
      </c>
      <c r="P3497" s="14" t="str">
        <f t="shared" si="325"/>
        <v>$74.21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150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24"/>
        <v>124</v>
      </c>
      <c r="P3498" s="14" t="str">
        <f t="shared" si="325"/>
        <v>$47.85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150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24"/>
        <v>109</v>
      </c>
      <c r="P3499" s="14" t="str">
        <f t="shared" si="325"/>
        <v>$34.41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150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24"/>
        <v>102</v>
      </c>
      <c r="P3500" s="14" t="str">
        <f t="shared" si="325"/>
        <v>$40.24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135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24"/>
        <v>106</v>
      </c>
      <c r="P3501" s="14" t="str">
        <f t="shared" si="325"/>
        <v>$60.29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150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24"/>
        <v>106</v>
      </c>
      <c r="P3502" s="14" t="str">
        <f t="shared" si="325"/>
        <v>$25.31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135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24"/>
        <v>101</v>
      </c>
      <c r="P3503" s="14" t="str">
        <f t="shared" si="325"/>
        <v>$35.95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120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24"/>
        <v>105</v>
      </c>
      <c r="P3504" s="14" t="str">
        <f t="shared" si="325"/>
        <v>$136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135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24"/>
        <v>108</v>
      </c>
      <c r="P3505" s="14" t="str">
        <f t="shared" si="325"/>
        <v>$70.76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135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24"/>
        <v>100</v>
      </c>
      <c r="P3506" s="14" t="str">
        <f t="shared" si="325"/>
        <v>$125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150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24"/>
        <v>104</v>
      </c>
      <c r="P3507" s="14" t="str">
        <f t="shared" si="325"/>
        <v>$66.51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150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24"/>
        <v>102</v>
      </c>
      <c r="P3508" s="14" t="str">
        <f t="shared" si="325"/>
        <v>$105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90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24"/>
        <v>104</v>
      </c>
      <c r="P3509" s="14" t="str">
        <f t="shared" si="325"/>
        <v>$145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120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24"/>
        <v>180</v>
      </c>
      <c r="P3510" s="14" t="str">
        <f t="shared" si="325"/>
        <v>$12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135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24"/>
        <v>106</v>
      </c>
      <c r="P3511" s="14" t="str">
        <f t="shared" si="325"/>
        <v>$96.67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135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24"/>
        <v>101</v>
      </c>
      <c r="P3512" s="14" t="str">
        <f t="shared" si="325"/>
        <v>$60.33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120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24"/>
        <v>101</v>
      </c>
      <c r="P3513" s="14" t="str">
        <f t="shared" si="325"/>
        <v>$79.89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135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24"/>
        <v>100</v>
      </c>
      <c r="P3514" s="14" t="str">
        <f t="shared" si="325"/>
        <v>$58.82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150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24"/>
        <v>118</v>
      </c>
      <c r="P3515" s="14" t="str">
        <f t="shared" si="325"/>
        <v>$75.34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135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24"/>
        <v>110</v>
      </c>
      <c r="P3516" s="14" t="str">
        <f t="shared" si="325"/>
        <v>$55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120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24"/>
        <v>103</v>
      </c>
      <c r="P3517" s="14" t="str">
        <f t="shared" si="325"/>
        <v>$66.96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120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24"/>
        <v>100</v>
      </c>
      <c r="P3518" s="14" t="str">
        <f t="shared" si="325"/>
        <v>$227.27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105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24"/>
        <v>100</v>
      </c>
      <c r="P3519" s="14" t="str">
        <f t="shared" si="325"/>
        <v>$307.69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135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24"/>
        <v>110</v>
      </c>
      <c r="P3520" s="14" t="str">
        <f t="shared" si="325"/>
        <v>$50.02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120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24"/>
        <v>101</v>
      </c>
      <c r="P3521" s="14" t="str">
        <f t="shared" si="325"/>
        <v>$72.39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90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ref="O3522:O3585" si="330">ROUND(($E3522/$D3522)*100,0)</f>
        <v>101</v>
      </c>
      <c r="P3522" s="14" t="str">
        <f t="shared" ref="P3522:P3585" si="331">IF($E3522=0,"$0","$"&amp;ROUND(($E3522/$L3522),2))</f>
        <v>$95.95</v>
      </c>
      <c r="Q3522" t="str">
        <f t="shared" ref="Q3522:Q3585" si="332">LEFT($N3522,FIND("/",$N3522)-1)</f>
        <v>theater</v>
      </c>
      <c r="R3522" t="str">
        <f t="shared" ref="R3522:R3585" si="333">RIGHT($N3522,LEN($N3522)-FIND("/",$N3522))</f>
        <v>plays</v>
      </c>
      <c r="S3522" s="8">
        <f t="shared" ref="S3522:S3585" si="334">(((J3522/60)/60)/24)+DATE(1970,1,1)</f>
        <v>42227.824212962965</v>
      </c>
      <c r="T3522" s="8">
        <f t="shared" ref="T3522:T3585" si="335">(((I3522/60)/60)/24)+DATE(1970,1,1)</f>
        <v>42253.57430555555</v>
      </c>
    </row>
    <row r="3523" spans="1:20" ht="135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si="330"/>
        <v>169</v>
      </c>
      <c r="P3523" s="14" t="str">
        <f t="shared" si="331"/>
        <v>$45.62</v>
      </c>
      <c r="Q3523" t="str">
        <f t="shared" si="332"/>
        <v>theater</v>
      </c>
      <c r="R3523" t="str">
        <f t="shared" si="333"/>
        <v>plays</v>
      </c>
      <c r="S3523" s="8">
        <f t="shared" si="334"/>
        <v>41881.361342592594</v>
      </c>
      <c r="T3523" s="8">
        <f t="shared" si="335"/>
        <v>41911.361342592594</v>
      </c>
    </row>
    <row r="3524" spans="1:20" ht="135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30"/>
        <v>100</v>
      </c>
      <c r="P3524" s="14" t="str">
        <f t="shared" si="331"/>
        <v>$41.03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135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30"/>
        <v>114</v>
      </c>
      <c r="P3525" s="14" t="str">
        <f t="shared" si="331"/>
        <v>$56.83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135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30"/>
        <v>102</v>
      </c>
      <c r="P3526" s="14" t="str">
        <f t="shared" si="331"/>
        <v>$137.24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135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30"/>
        <v>106</v>
      </c>
      <c r="P3527" s="14" t="str">
        <f t="shared" si="331"/>
        <v>$75.71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135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30"/>
        <v>102</v>
      </c>
      <c r="P3528" s="14" t="str">
        <f t="shared" si="331"/>
        <v>$99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150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30"/>
        <v>117</v>
      </c>
      <c r="P3529" s="14" t="str">
        <f t="shared" si="331"/>
        <v>$81.57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135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30"/>
        <v>101</v>
      </c>
      <c r="P3530" s="14" t="str">
        <f t="shared" si="331"/>
        <v>$45.11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150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30"/>
        <v>132</v>
      </c>
      <c r="P3531" s="14" t="str">
        <f t="shared" si="331"/>
        <v>$36.67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150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30"/>
        <v>100</v>
      </c>
      <c r="P3532" s="14" t="str">
        <f t="shared" si="331"/>
        <v>$125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60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30"/>
        <v>128</v>
      </c>
      <c r="P3533" s="14" t="str">
        <f t="shared" si="331"/>
        <v>$49.23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150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30"/>
        <v>119</v>
      </c>
      <c r="P3534" s="14" t="str">
        <f t="shared" si="331"/>
        <v>$42.3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150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30"/>
        <v>126</v>
      </c>
      <c r="P3535" s="14" t="str">
        <f t="shared" si="331"/>
        <v>$78.88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120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30"/>
        <v>156</v>
      </c>
      <c r="P3536" s="14" t="str">
        <f t="shared" si="331"/>
        <v>$38.28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135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30"/>
        <v>103</v>
      </c>
      <c r="P3537" s="14" t="str">
        <f t="shared" si="331"/>
        <v>$44.85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135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30"/>
        <v>153</v>
      </c>
      <c r="P3538" s="14" t="str">
        <f t="shared" si="331"/>
        <v>$13.53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150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30"/>
        <v>180</v>
      </c>
      <c r="P3539" s="14" t="str">
        <f t="shared" si="331"/>
        <v>$43.5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150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30"/>
        <v>128</v>
      </c>
      <c r="P3540" s="14" t="str">
        <f t="shared" si="331"/>
        <v>$30.95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135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30"/>
        <v>120</v>
      </c>
      <c r="P3541" s="14" t="str">
        <f t="shared" si="331"/>
        <v>$55.23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150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30"/>
        <v>123</v>
      </c>
      <c r="P3542" s="14" t="str">
        <f t="shared" si="331"/>
        <v>$46.13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150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30"/>
        <v>105</v>
      </c>
      <c r="P3543" s="14" t="str">
        <f t="shared" si="331"/>
        <v>$39.38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150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30"/>
        <v>102</v>
      </c>
      <c r="P3544" s="14" t="str">
        <f t="shared" si="331"/>
        <v>$66.15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120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30"/>
        <v>105</v>
      </c>
      <c r="P3545" s="14" t="str">
        <f t="shared" si="331"/>
        <v>$54.14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90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30"/>
        <v>100</v>
      </c>
      <c r="P3546" s="14" t="str">
        <f t="shared" si="331"/>
        <v>$104.17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150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30"/>
        <v>100</v>
      </c>
      <c r="P3547" s="14" t="str">
        <f t="shared" si="331"/>
        <v>$31.38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135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30"/>
        <v>102</v>
      </c>
      <c r="P3548" s="14" t="str">
        <f t="shared" si="331"/>
        <v>$59.21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120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30"/>
        <v>114</v>
      </c>
      <c r="P3549" s="14" t="str">
        <f t="shared" si="331"/>
        <v>$119.18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120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30"/>
        <v>102</v>
      </c>
      <c r="P3550" s="14" t="str">
        <f t="shared" si="331"/>
        <v>$164.62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135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30"/>
        <v>102</v>
      </c>
      <c r="P3551" s="14" t="str">
        <f t="shared" si="331"/>
        <v>$24.29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165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30"/>
        <v>105</v>
      </c>
      <c r="P3552" s="14" t="str">
        <f t="shared" si="331"/>
        <v>$40.94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165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30"/>
        <v>102</v>
      </c>
      <c r="P3553" s="14" t="str">
        <f t="shared" si="331"/>
        <v>$61.1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150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30"/>
        <v>100</v>
      </c>
      <c r="P3554" s="14" t="str">
        <f t="shared" si="331"/>
        <v>$38.65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150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30"/>
        <v>106</v>
      </c>
      <c r="P3555" s="14" t="str">
        <f t="shared" si="331"/>
        <v>$56.2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135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30"/>
        <v>113</v>
      </c>
      <c r="P3556" s="14" t="str">
        <f t="shared" si="331"/>
        <v>$107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135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30"/>
        <v>100</v>
      </c>
      <c r="P3557" s="14" t="str">
        <f t="shared" si="331"/>
        <v>$171.43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165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30"/>
        <v>100</v>
      </c>
      <c r="P3558" s="14" t="str">
        <f t="shared" si="331"/>
        <v>$110.5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165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30"/>
        <v>100</v>
      </c>
      <c r="P3559" s="14" t="str">
        <f t="shared" si="331"/>
        <v>$179.28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135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30"/>
        <v>144</v>
      </c>
      <c r="P3560" s="14" t="str">
        <f t="shared" si="331"/>
        <v>$22.91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150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30"/>
        <v>104</v>
      </c>
      <c r="P3561" s="14" t="str">
        <f t="shared" si="331"/>
        <v>$43.13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150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30"/>
        <v>108</v>
      </c>
      <c r="P3562" s="14" t="str">
        <f t="shared" si="331"/>
        <v>$46.89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80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30"/>
        <v>102</v>
      </c>
      <c r="P3563" s="14" t="str">
        <f t="shared" si="331"/>
        <v>$47.41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150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30"/>
        <v>149</v>
      </c>
      <c r="P3564" s="14" t="str">
        <f t="shared" si="331"/>
        <v>$15.13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135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30"/>
        <v>105</v>
      </c>
      <c r="P3565" s="14" t="str">
        <f t="shared" si="331"/>
        <v>$21.1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105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30"/>
        <v>101</v>
      </c>
      <c r="P3566" s="14" t="str">
        <f t="shared" si="331"/>
        <v>$59.12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135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30"/>
        <v>131</v>
      </c>
      <c r="P3567" s="14" t="str">
        <f t="shared" si="331"/>
        <v>$97.92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150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30"/>
        <v>105</v>
      </c>
      <c r="P3568" s="14" t="str">
        <f t="shared" si="331"/>
        <v>$55.13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135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30"/>
        <v>109</v>
      </c>
      <c r="P3569" s="14" t="str">
        <f t="shared" si="331"/>
        <v>$26.54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135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30"/>
        <v>111</v>
      </c>
      <c r="P3570" s="14" t="str">
        <f t="shared" si="331"/>
        <v>$58.42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120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30"/>
        <v>100</v>
      </c>
      <c r="P3571" s="14" t="str">
        <f t="shared" si="331"/>
        <v>$122.54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105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30"/>
        <v>114</v>
      </c>
      <c r="P3572" s="14" t="str">
        <f t="shared" si="331"/>
        <v>$87.96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120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30"/>
        <v>122</v>
      </c>
      <c r="P3573" s="14" t="str">
        <f t="shared" si="331"/>
        <v>$73.24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90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30"/>
        <v>100</v>
      </c>
      <c r="P3574" s="14" t="str">
        <f t="shared" si="331"/>
        <v>$55.56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105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30"/>
        <v>103</v>
      </c>
      <c r="P3575" s="14" t="str">
        <f t="shared" si="331"/>
        <v>$39.54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135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30"/>
        <v>106</v>
      </c>
      <c r="P3576" s="14" t="str">
        <f t="shared" si="331"/>
        <v>$136.78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135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30"/>
        <v>101</v>
      </c>
      <c r="P3577" s="14" t="str">
        <f t="shared" si="331"/>
        <v>$99.34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120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30"/>
        <v>100</v>
      </c>
      <c r="P3578" s="14" t="str">
        <f t="shared" si="331"/>
        <v>$20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120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30"/>
        <v>130</v>
      </c>
      <c r="P3579" s="14" t="str">
        <f t="shared" si="331"/>
        <v>$28.89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135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30"/>
        <v>100</v>
      </c>
      <c r="P3580" s="14" t="str">
        <f t="shared" si="331"/>
        <v>$40.55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150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30"/>
        <v>100</v>
      </c>
      <c r="P3581" s="14" t="str">
        <f t="shared" si="331"/>
        <v>$35.71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150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30"/>
        <v>114</v>
      </c>
      <c r="P3582" s="14" t="str">
        <f t="shared" si="331"/>
        <v>$37.96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120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30"/>
        <v>100</v>
      </c>
      <c r="P3583" s="14" t="str">
        <f t="shared" si="331"/>
        <v>$33.33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120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30"/>
        <v>287</v>
      </c>
      <c r="P3584" s="14" t="str">
        <f t="shared" si="331"/>
        <v>$58.57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135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30"/>
        <v>109</v>
      </c>
      <c r="P3585" s="14" t="str">
        <f t="shared" si="331"/>
        <v>$135.63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165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ref="O3586:O3649" si="336">ROUND(($E3586/$D3586)*100,0)</f>
        <v>116</v>
      </c>
      <c r="P3586" s="14" t="str">
        <f t="shared" ref="P3586:P3649" si="337">IF($E3586=0,"$0","$"&amp;ROUND(($E3586/$L3586),2))</f>
        <v>$30.94</v>
      </c>
      <c r="Q3586" t="str">
        <f t="shared" ref="Q3586:Q3649" si="338">LEFT($N3586,FIND("/",$N3586)-1)</f>
        <v>theater</v>
      </c>
      <c r="R3586" t="str">
        <f t="shared" ref="R3586:R3649" si="339">RIGHT($N3586,LEN($N3586)-FIND("/",$N3586))</f>
        <v>plays</v>
      </c>
      <c r="S3586" s="8">
        <f t="shared" ref="S3586:S3649" si="340">(((J3586/60)/60)/24)+DATE(1970,1,1)</f>
        <v>42168.316481481481</v>
      </c>
      <c r="T3586" s="8">
        <f t="shared" ref="T3586:T3649" si="341">(((I3586/60)/60)/24)+DATE(1970,1,1)</f>
        <v>42198.316481481481</v>
      </c>
    </row>
    <row r="3587" spans="1:20" ht="135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si="336"/>
        <v>119</v>
      </c>
      <c r="P3587" s="14" t="str">
        <f t="shared" si="337"/>
        <v>$176.09</v>
      </c>
      <c r="Q3587" t="str">
        <f t="shared" si="338"/>
        <v>theater</v>
      </c>
      <c r="R3587" t="str">
        <f t="shared" si="339"/>
        <v>plays</v>
      </c>
      <c r="S3587" s="8">
        <f t="shared" si="340"/>
        <v>41964.716319444444</v>
      </c>
      <c r="T3587" s="8">
        <f t="shared" si="341"/>
        <v>41994.716319444444</v>
      </c>
    </row>
    <row r="3588" spans="1:20" ht="60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36"/>
        <v>109</v>
      </c>
      <c r="P3588" s="14" t="str">
        <f t="shared" si="337"/>
        <v>$151.98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135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36"/>
        <v>127</v>
      </c>
      <c r="P3589" s="14" t="str">
        <f t="shared" si="337"/>
        <v>$22.61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120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36"/>
        <v>101</v>
      </c>
      <c r="P3590" s="14" t="str">
        <f t="shared" si="337"/>
        <v>$18.27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135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36"/>
        <v>128</v>
      </c>
      <c r="P3591" s="14" t="str">
        <f t="shared" si="337"/>
        <v>$82.26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135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36"/>
        <v>100</v>
      </c>
      <c r="P3592" s="14" t="str">
        <f t="shared" si="337"/>
        <v>$68.53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135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36"/>
        <v>175</v>
      </c>
      <c r="P3593" s="14" t="str">
        <f t="shared" si="337"/>
        <v>$68.06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120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36"/>
        <v>127</v>
      </c>
      <c r="P3594" s="14" t="str">
        <f t="shared" si="337"/>
        <v>$72.71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120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36"/>
        <v>111</v>
      </c>
      <c r="P3595" s="14" t="str">
        <f t="shared" si="337"/>
        <v>$77.19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135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36"/>
        <v>126</v>
      </c>
      <c r="P3596" s="14" t="str">
        <f t="shared" si="337"/>
        <v>$55.97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60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36"/>
        <v>119</v>
      </c>
      <c r="P3597" s="14" t="str">
        <f t="shared" si="337"/>
        <v>$49.69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135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36"/>
        <v>108</v>
      </c>
      <c r="P3598" s="14" t="str">
        <f t="shared" si="337"/>
        <v>$79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75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36"/>
        <v>103</v>
      </c>
      <c r="P3599" s="14" t="str">
        <f t="shared" si="337"/>
        <v>$77.73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120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36"/>
        <v>110</v>
      </c>
      <c r="P3600" s="14" t="str">
        <f t="shared" si="337"/>
        <v>$40.78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135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36"/>
        <v>202</v>
      </c>
      <c r="P3601" s="14" t="str">
        <f t="shared" si="337"/>
        <v>$59.41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75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36"/>
        <v>130</v>
      </c>
      <c r="P3602" s="14" t="str">
        <f t="shared" si="337"/>
        <v>$3.25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120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36"/>
        <v>104</v>
      </c>
      <c r="P3603" s="14" t="str">
        <f t="shared" si="337"/>
        <v>$39.38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165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36"/>
        <v>100</v>
      </c>
      <c r="P3604" s="14" t="str">
        <f t="shared" si="337"/>
        <v>$81.67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150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36"/>
        <v>171</v>
      </c>
      <c r="P3605" s="14" t="str">
        <f t="shared" si="337"/>
        <v>$44.91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135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36"/>
        <v>113</v>
      </c>
      <c r="P3606" s="14" t="str">
        <f t="shared" si="337"/>
        <v>$49.06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150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36"/>
        <v>184</v>
      </c>
      <c r="P3607" s="14" t="str">
        <f t="shared" si="337"/>
        <v>$30.67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150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36"/>
        <v>130</v>
      </c>
      <c r="P3608" s="14" t="str">
        <f t="shared" si="337"/>
        <v>$61.06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75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36"/>
        <v>105</v>
      </c>
      <c r="P3609" s="14" t="str">
        <f t="shared" si="337"/>
        <v>$29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135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36"/>
        <v>100</v>
      </c>
      <c r="P3610" s="14" t="str">
        <f t="shared" si="337"/>
        <v>$29.63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135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36"/>
        <v>153</v>
      </c>
      <c r="P3611" s="14" t="str">
        <f t="shared" si="337"/>
        <v>$143.1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135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36"/>
        <v>162</v>
      </c>
      <c r="P3612" s="14" t="str">
        <f t="shared" si="337"/>
        <v>$52.35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165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36"/>
        <v>136</v>
      </c>
      <c r="P3613" s="14" t="str">
        <f t="shared" si="337"/>
        <v>$66.67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120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36"/>
        <v>144</v>
      </c>
      <c r="P3614" s="14" t="str">
        <f t="shared" si="337"/>
        <v>$126.67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90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36"/>
        <v>100</v>
      </c>
      <c r="P3615" s="14" t="str">
        <f t="shared" si="337"/>
        <v>$62.5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120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36"/>
        <v>101</v>
      </c>
      <c r="P3616" s="14" t="str">
        <f t="shared" si="337"/>
        <v>$35.49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135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36"/>
        <v>107</v>
      </c>
      <c r="P3617" s="14" t="str">
        <f t="shared" si="337"/>
        <v>$37.08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135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36"/>
        <v>125</v>
      </c>
      <c r="P3618" s="14" t="str">
        <f t="shared" si="337"/>
        <v>$69.33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135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36"/>
        <v>119</v>
      </c>
      <c r="P3619" s="14" t="str">
        <f t="shared" si="337"/>
        <v>$17.25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135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36"/>
        <v>101</v>
      </c>
      <c r="P3620" s="14" t="str">
        <f t="shared" si="337"/>
        <v>$36.07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135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36"/>
        <v>113</v>
      </c>
      <c r="P3621" s="14" t="str">
        <f t="shared" si="337"/>
        <v>$66.47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150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36"/>
        <v>105</v>
      </c>
      <c r="P3622" s="14" t="str">
        <f t="shared" si="337"/>
        <v>$56.07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135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36"/>
        <v>110</v>
      </c>
      <c r="P3623" s="14" t="str">
        <f t="shared" si="337"/>
        <v>$47.03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90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36"/>
        <v>100</v>
      </c>
      <c r="P3624" s="14" t="str">
        <f t="shared" si="337"/>
        <v>$47.67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90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36"/>
        <v>120</v>
      </c>
      <c r="P3625" s="14" t="str">
        <f t="shared" si="337"/>
        <v>$88.24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165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36"/>
        <v>105</v>
      </c>
      <c r="P3626" s="14" t="str">
        <f t="shared" si="337"/>
        <v>$80.72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150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36"/>
        <v>103</v>
      </c>
      <c r="P3627" s="14" t="str">
        <f t="shared" si="337"/>
        <v>$39.49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135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36"/>
        <v>102</v>
      </c>
      <c r="P3628" s="14" t="str">
        <f t="shared" si="337"/>
        <v>$84.85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135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36"/>
        <v>100</v>
      </c>
      <c r="P3629" s="14" t="str">
        <f t="shared" si="337"/>
        <v>$68.97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135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36"/>
        <v>0</v>
      </c>
      <c r="P3630" s="14" t="str">
        <f t="shared" si="337"/>
        <v>$0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150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36"/>
        <v>0</v>
      </c>
      <c r="P3631" s="14" t="str">
        <f t="shared" si="337"/>
        <v>$1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135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36"/>
        <v>0</v>
      </c>
      <c r="P3632" s="14" t="str">
        <f t="shared" si="337"/>
        <v>$1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150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36"/>
        <v>51</v>
      </c>
      <c r="P3633" s="14" t="str">
        <f t="shared" si="337"/>
        <v>$147.88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135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36"/>
        <v>20</v>
      </c>
      <c r="P3634" s="14" t="str">
        <f t="shared" si="337"/>
        <v>$100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105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36"/>
        <v>35</v>
      </c>
      <c r="P3635" s="14" t="str">
        <f t="shared" si="337"/>
        <v>$56.84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135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36"/>
        <v>4</v>
      </c>
      <c r="P3636" s="14" t="str">
        <f t="shared" si="337"/>
        <v>$176.94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75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36"/>
        <v>36</v>
      </c>
      <c r="P3637" s="14" t="str">
        <f t="shared" si="337"/>
        <v>$127.6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90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36"/>
        <v>0</v>
      </c>
      <c r="P3638" s="14" t="str">
        <f t="shared" si="337"/>
        <v>$0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150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36"/>
        <v>31</v>
      </c>
      <c r="P3639" s="14" t="str">
        <f t="shared" si="337"/>
        <v>$66.14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90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36"/>
        <v>7</v>
      </c>
      <c r="P3640" s="14" t="str">
        <f t="shared" si="337"/>
        <v>$108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150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36"/>
        <v>0</v>
      </c>
      <c r="P3641" s="14" t="str">
        <f t="shared" si="337"/>
        <v>$1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150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36"/>
        <v>6</v>
      </c>
      <c r="P3642" s="14" t="str">
        <f t="shared" si="337"/>
        <v>$18.33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120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36"/>
        <v>0</v>
      </c>
      <c r="P3643" s="14" t="str">
        <f t="shared" si="337"/>
        <v>$0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135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36"/>
        <v>2</v>
      </c>
      <c r="P3644" s="14" t="str">
        <f t="shared" si="337"/>
        <v>$7.5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135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36"/>
        <v>0</v>
      </c>
      <c r="P3645" s="14" t="str">
        <f t="shared" si="337"/>
        <v>$0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105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36"/>
        <v>16</v>
      </c>
      <c r="P3646" s="14" t="str">
        <f t="shared" si="337"/>
        <v>$68.42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135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36"/>
        <v>0</v>
      </c>
      <c r="P3647" s="14" t="str">
        <f t="shared" si="337"/>
        <v>$1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120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36"/>
        <v>5</v>
      </c>
      <c r="P3648" s="14" t="str">
        <f t="shared" si="337"/>
        <v>$60.13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135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36"/>
        <v>6</v>
      </c>
      <c r="P3649" s="14" t="str">
        <f t="shared" si="337"/>
        <v>$15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90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ref="O3650:O3713" si="342">ROUND(($E3650/$D3650)*100,0)</f>
        <v>100</v>
      </c>
      <c r="P3650" s="14" t="str">
        <f t="shared" ref="P3650:P3713" si="343">IF($E3650=0,"$0","$"&amp;ROUND(($E3650/$L3650),2))</f>
        <v>$550.04</v>
      </c>
      <c r="Q3650" t="str">
        <f t="shared" ref="Q3650:Q3713" si="344">LEFT($N3650,FIND("/",$N3650)-1)</f>
        <v>theater</v>
      </c>
      <c r="R3650" t="str">
        <f t="shared" ref="R3650:R3713" si="345">RIGHT($N3650,LEN($N3650)-FIND("/",$N3650))</f>
        <v>plays</v>
      </c>
      <c r="S3650" s="8">
        <f t="shared" ref="S3650:S3713" si="346">(((J3650/60)/60)/24)+DATE(1970,1,1)</f>
        <v>41887.292187500003</v>
      </c>
      <c r="T3650" s="8">
        <f t="shared" ref="T3650:T3713" si="347">(((I3650/60)/60)/24)+DATE(1970,1,1)</f>
        <v>41917.292187500003</v>
      </c>
    </row>
    <row r="3651" spans="1:20" ht="120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si="342"/>
        <v>104</v>
      </c>
      <c r="P3651" s="14" t="str">
        <f t="shared" si="343"/>
        <v>$97.5</v>
      </c>
      <c r="Q3651" t="str">
        <f t="shared" si="344"/>
        <v>theater</v>
      </c>
      <c r="R3651" t="str">
        <f t="shared" si="345"/>
        <v>plays</v>
      </c>
      <c r="S3651" s="8">
        <f t="shared" si="346"/>
        <v>41780.712893518517</v>
      </c>
      <c r="T3651" s="8">
        <f t="shared" si="347"/>
        <v>41806.712893518517</v>
      </c>
    </row>
    <row r="3652" spans="1:20" ht="165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42"/>
        <v>100</v>
      </c>
      <c r="P3652" s="14" t="str">
        <f t="shared" si="343"/>
        <v>$29.41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90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42"/>
        <v>104</v>
      </c>
      <c r="P3653" s="14" t="str">
        <f t="shared" si="343"/>
        <v>$57.78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135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42"/>
        <v>251</v>
      </c>
      <c r="P3654" s="14" t="str">
        <f t="shared" si="343"/>
        <v>$44.24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135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42"/>
        <v>101</v>
      </c>
      <c r="P3655" s="14" t="str">
        <f t="shared" si="343"/>
        <v>$60.91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150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42"/>
        <v>174</v>
      </c>
      <c r="P3656" s="14" t="str">
        <f t="shared" si="343"/>
        <v>$68.84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150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42"/>
        <v>116</v>
      </c>
      <c r="P3657" s="14" t="str">
        <f t="shared" si="343"/>
        <v>$73.58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120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42"/>
        <v>106</v>
      </c>
      <c r="P3658" s="14" t="str">
        <f t="shared" si="343"/>
        <v>$115.02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150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42"/>
        <v>111</v>
      </c>
      <c r="P3659" s="14" t="str">
        <f t="shared" si="343"/>
        <v>$110.75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75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42"/>
        <v>101</v>
      </c>
      <c r="P3660" s="14" t="str">
        <f t="shared" si="343"/>
        <v>$75.5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120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42"/>
        <v>102</v>
      </c>
      <c r="P3661" s="14" t="str">
        <f t="shared" si="343"/>
        <v>$235.46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150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42"/>
        <v>100</v>
      </c>
      <c r="P3662" s="14" t="str">
        <f t="shared" si="343"/>
        <v>$11.36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135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42"/>
        <v>111</v>
      </c>
      <c r="P3663" s="14" t="str">
        <f t="shared" si="343"/>
        <v>$92.5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150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42"/>
        <v>101</v>
      </c>
      <c r="P3664" s="14" t="str">
        <f t="shared" si="343"/>
        <v>$202.85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135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42"/>
        <v>104</v>
      </c>
      <c r="P3665" s="14" t="str">
        <f t="shared" si="343"/>
        <v>$26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135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42"/>
        <v>109</v>
      </c>
      <c r="P3666" s="14" t="str">
        <f t="shared" si="343"/>
        <v>$46.05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165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42"/>
        <v>115</v>
      </c>
      <c r="P3667" s="14" t="str">
        <f t="shared" si="343"/>
        <v>$51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60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42"/>
        <v>100</v>
      </c>
      <c r="P3668" s="14" t="str">
        <f t="shared" si="343"/>
        <v>$31.58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135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42"/>
        <v>103</v>
      </c>
      <c r="P3669" s="14" t="str">
        <f t="shared" si="343"/>
        <v>$53.36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135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42"/>
        <v>104</v>
      </c>
      <c r="P3670" s="14" t="str">
        <f t="shared" si="343"/>
        <v>$36.96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150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42"/>
        <v>138</v>
      </c>
      <c r="P3671" s="14" t="str">
        <f t="shared" si="343"/>
        <v>$81.29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135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42"/>
        <v>110</v>
      </c>
      <c r="P3672" s="14" t="str">
        <f t="shared" si="343"/>
        <v>$20.08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150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42"/>
        <v>101</v>
      </c>
      <c r="P3673" s="14" t="str">
        <f t="shared" si="343"/>
        <v>$88.25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135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42"/>
        <v>102</v>
      </c>
      <c r="P3674" s="14" t="str">
        <f t="shared" si="343"/>
        <v>$53.44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135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42"/>
        <v>114</v>
      </c>
      <c r="P3675" s="14" t="str">
        <f t="shared" si="343"/>
        <v>$39.87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150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42"/>
        <v>100</v>
      </c>
      <c r="P3676" s="14" t="str">
        <f t="shared" si="343"/>
        <v>$145.16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135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42"/>
        <v>140</v>
      </c>
      <c r="P3677" s="14" t="str">
        <f t="shared" si="343"/>
        <v>$23.33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150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42"/>
        <v>129</v>
      </c>
      <c r="P3678" s="14" t="str">
        <f t="shared" si="343"/>
        <v>$64.38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105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42"/>
        <v>103</v>
      </c>
      <c r="P3679" s="14" t="str">
        <f t="shared" si="343"/>
        <v>$62.05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120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42"/>
        <v>103</v>
      </c>
      <c r="P3680" s="14" t="str">
        <f t="shared" si="343"/>
        <v>$66.13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135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42"/>
        <v>110</v>
      </c>
      <c r="P3681" s="14" t="str">
        <f t="shared" si="343"/>
        <v>$73.4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105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42"/>
        <v>113</v>
      </c>
      <c r="P3682" s="14" t="str">
        <f t="shared" si="343"/>
        <v>$99.5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150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42"/>
        <v>112</v>
      </c>
      <c r="P3683" s="14" t="str">
        <f t="shared" si="343"/>
        <v>$62.17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135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42"/>
        <v>139</v>
      </c>
      <c r="P3684" s="14" t="str">
        <f t="shared" si="343"/>
        <v>$62.33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120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42"/>
        <v>111</v>
      </c>
      <c r="P3685" s="14" t="str">
        <f t="shared" si="343"/>
        <v>$58.79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135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42"/>
        <v>139</v>
      </c>
      <c r="P3686" s="14" t="str">
        <f t="shared" si="343"/>
        <v>$45.35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135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42"/>
        <v>106</v>
      </c>
      <c r="P3687" s="14" t="str">
        <f t="shared" si="343"/>
        <v>$41.94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120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42"/>
        <v>101</v>
      </c>
      <c r="P3688" s="14" t="str">
        <f t="shared" si="343"/>
        <v>$59.17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135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42"/>
        <v>100</v>
      </c>
      <c r="P3689" s="14" t="str">
        <f t="shared" si="343"/>
        <v>$200.49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120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42"/>
        <v>109</v>
      </c>
      <c r="P3690" s="14" t="str">
        <f t="shared" si="343"/>
        <v>$83.97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150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42"/>
        <v>118</v>
      </c>
      <c r="P3691" s="14" t="str">
        <f t="shared" si="343"/>
        <v>$57.26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135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42"/>
        <v>120</v>
      </c>
      <c r="P3692" s="14" t="str">
        <f t="shared" si="343"/>
        <v>$58.06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60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42"/>
        <v>128</v>
      </c>
      <c r="P3693" s="14" t="str">
        <f t="shared" si="343"/>
        <v>$186.8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90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42"/>
        <v>126</v>
      </c>
      <c r="P3694" s="14" t="str">
        <f t="shared" si="343"/>
        <v>$74.12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135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42"/>
        <v>129</v>
      </c>
      <c r="P3695" s="14" t="str">
        <f t="shared" si="343"/>
        <v>$30.71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120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42"/>
        <v>107</v>
      </c>
      <c r="P3696" s="14" t="str">
        <f t="shared" si="343"/>
        <v>$62.67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150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42"/>
        <v>100</v>
      </c>
      <c r="P3697" s="14" t="str">
        <f t="shared" si="343"/>
        <v>$121.36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105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42"/>
        <v>155</v>
      </c>
      <c r="P3698" s="14" t="str">
        <f t="shared" si="343"/>
        <v>$39.74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135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42"/>
        <v>108</v>
      </c>
      <c r="P3699" s="14" t="str">
        <f t="shared" si="343"/>
        <v>$72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105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42"/>
        <v>111</v>
      </c>
      <c r="P3700" s="14" t="str">
        <f t="shared" si="343"/>
        <v>$40.63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135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42"/>
        <v>101</v>
      </c>
      <c r="P3701" s="14" t="str">
        <f t="shared" si="343"/>
        <v>$63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60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42"/>
        <v>121</v>
      </c>
      <c r="P3702" s="14" t="str">
        <f t="shared" si="343"/>
        <v>$33.67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135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42"/>
        <v>100</v>
      </c>
      <c r="P3703" s="14" t="str">
        <f t="shared" si="343"/>
        <v>$38.59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150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42"/>
        <v>109</v>
      </c>
      <c r="P3704" s="14" t="str">
        <f t="shared" si="343"/>
        <v>$155.95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135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42"/>
        <v>123</v>
      </c>
      <c r="P3705" s="14" t="str">
        <f t="shared" si="343"/>
        <v>$43.2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135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42"/>
        <v>136</v>
      </c>
      <c r="P3706" s="14" t="str">
        <f t="shared" si="343"/>
        <v>$15.15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120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42"/>
        <v>103</v>
      </c>
      <c r="P3707" s="14" t="str">
        <f t="shared" si="343"/>
        <v>$83.57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120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42"/>
        <v>121</v>
      </c>
      <c r="P3708" s="14" t="str">
        <f t="shared" si="343"/>
        <v>$140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105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42"/>
        <v>186</v>
      </c>
      <c r="P3709" s="14" t="str">
        <f t="shared" si="343"/>
        <v>$80.87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150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42"/>
        <v>300</v>
      </c>
      <c r="P3710" s="14" t="str">
        <f t="shared" si="343"/>
        <v>$53.85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120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42"/>
        <v>108</v>
      </c>
      <c r="P3711" s="14" t="str">
        <f t="shared" si="343"/>
        <v>$30.93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75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42"/>
        <v>141</v>
      </c>
      <c r="P3712" s="14" t="str">
        <f t="shared" si="343"/>
        <v>$67.96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75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42"/>
        <v>114</v>
      </c>
      <c r="P3713" s="14" t="str">
        <f t="shared" si="343"/>
        <v>$27.14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150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ref="O3714:O3777" si="348">ROUND(($E3714/$D3714)*100,0)</f>
        <v>154</v>
      </c>
      <c r="P3714" s="14" t="str">
        <f t="shared" ref="P3714:P3777" si="349">IF($E3714=0,"$0","$"&amp;ROUND(($E3714/$L3714),2))</f>
        <v>$110.87</v>
      </c>
      <c r="Q3714" t="str">
        <f t="shared" ref="Q3714:Q3777" si="350">LEFT($N3714,FIND("/",$N3714)-1)</f>
        <v>theater</v>
      </c>
      <c r="R3714" t="str">
        <f t="shared" ref="R3714:R3777" si="351">RIGHT($N3714,LEN($N3714)-FIND("/",$N3714))</f>
        <v>plays</v>
      </c>
      <c r="S3714" s="8">
        <f t="shared" ref="S3714:S3777" si="352">(((J3714/60)/60)/24)+DATE(1970,1,1)</f>
        <v>42134.172071759262</v>
      </c>
      <c r="T3714" s="8">
        <f t="shared" ref="T3714:T3777" si="353">(((I3714/60)/60)/24)+DATE(1970,1,1)</f>
        <v>42155.290972222225</v>
      </c>
    </row>
    <row r="3715" spans="1:20" ht="135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si="348"/>
        <v>102</v>
      </c>
      <c r="P3715" s="14" t="str">
        <f t="shared" si="349"/>
        <v>$106.84</v>
      </c>
      <c r="Q3715" t="str">
        <f t="shared" si="350"/>
        <v>theater</v>
      </c>
      <c r="R3715" t="str">
        <f t="shared" si="351"/>
        <v>plays</v>
      </c>
      <c r="S3715" s="8">
        <f t="shared" si="352"/>
        <v>42505.738032407404</v>
      </c>
      <c r="T3715" s="8">
        <f t="shared" si="353"/>
        <v>42525.738032407404</v>
      </c>
    </row>
    <row r="3716" spans="1:20" ht="135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48"/>
        <v>102</v>
      </c>
      <c r="P3716" s="14" t="str">
        <f t="shared" si="349"/>
        <v>$105.52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135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48"/>
        <v>103</v>
      </c>
      <c r="P3717" s="14" t="str">
        <f t="shared" si="349"/>
        <v>$132.96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120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48"/>
        <v>156</v>
      </c>
      <c r="P3718" s="14" t="str">
        <f t="shared" si="349"/>
        <v>$51.92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105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48"/>
        <v>101</v>
      </c>
      <c r="P3719" s="14" t="str">
        <f t="shared" si="349"/>
        <v>$310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120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48"/>
        <v>239</v>
      </c>
      <c r="P3720" s="14" t="str">
        <f t="shared" si="349"/>
        <v>$26.02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75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48"/>
        <v>210</v>
      </c>
      <c r="P3721" s="14" t="str">
        <f t="shared" si="349"/>
        <v>$105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75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48"/>
        <v>105</v>
      </c>
      <c r="P3722" s="14" t="str">
        <f t="shared" si="349"/>
        <v>$86.23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165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48"/>
        <v>101</v>
      </c>
      <c r="P3723" s="14" t="str">
        <f t="shared" si="349"/>
        <v>$114.55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180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48"/>
        <v>111</v>
      </c>
      <c r="P3724" s="14" t="str">
        <f t="shared" si="349"/>
        <v>$47.66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60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48"/>
        <v>102</v>
      </c>
      <c r="P3725" s="14" t="str">
        <f t="shared" si="349"/>
        <v>$72.89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135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48"/>
        <v>103</v>
      </c>
      <c r="P3726" s="14" t="str">
        <f t="shared" si="349"/>
        <v>$49.55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135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48"/>
        <v>127</v>
      </c>
      <c r="P3727" s="14" t="str">
        <f t="shared" si="349"/>
        <v>$25.4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135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48"/>
        <v>339</v>
      </c>
      <c r="P3728" s="14" t="str">
        <f t="shared" si="349"/>
        <v>$62.59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120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48"/>
        <v>101</v>
      </c>
      <c r="P3729" s="14" t="str">
        <f t="shared" si="349"/>
        <v>$61.06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105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48"/>
        <v>9</v>
      </c>
      <c r="P3730" s="14" t="str">
        <f t="shared" si="349"/>
        <v>$60.06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150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48"/>
        <v>7</v>
      </c>
      <c r="P3731" s="14" t="str">
        <f t="shared" si="349"/>
        <v>$72.4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135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48"/>
        <v>10</v>
      </c>
      <c r="P3732" s="14" t="str">
        <f t="shared" si="349"/>
        <v>$100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135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48"/>
        <v>11</v>
      </c>
      <c r="P3733" s="14" t="str">
        <f t="shared" si="349"/>
        <v>$51.67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120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48"/>
        <v>15</v>
      </c>
      <c r="P3734" s="14" t="str">
        <f t="shared" si="349"/>
        <v>$32.75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120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48"/>
        <v>0</v>
      </c>
      <c r="P3735" s="14" t="str">
        <f t="shared" si="349"/>
        <v>$0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150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48"/>
        <v>28</v>
      </c>
      <c r="P3736" s="14" t="str">
        <f t="shared" si="349"/>
        <v>$61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105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48"/>
        <v>13</v>
      </c>
      <c r="P3737" s="14" t="str">
        <f t="shared" si="349"/>
        <v>$10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135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48"/>
        <v>1</v>
      </c>
      <c r="P3738" s="14" t="str">
        <f t="shared" si="349"/>
        <v>$10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90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48"/>
        <v>21</v>
      </c>
      <c r="P3739" s="14" t="str">
        <f t="shared" si="349"/>
        <v>$37.5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105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48"/>
        <v>18</v>
      </c>
      <c r="P3740" s="14" t="str">
        <f t="shared" si="349"/>
        <v>$45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135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48"/>
        <v>20</v>
      </c>
      <c r="P3741" s="14" t="str">
        <f t="shared" si="349"/>
        <v>$100.63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135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48"/>
        <v>18</v>
      </c>
      <c r="P3742" s="14" t="str">
        <f t="shared" si="349"/>
        <v>$25.57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120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 s="14" t="str">
        <f t="shared" si="349"/>
        <v>$0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135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48"/>
        <v>2</v>
      </c>
      <c r="P3744" s="14" t="str">
        <f t="shared" si="349"/>
        <v>$25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90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48"/>
        <v>0</v>
      </c>
      <c r="P3745" s="14" t="str">
        <f t="shared" si="349"/>
        <v>$0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120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48"/>
        <v>0</v>
      </c>
      <c r="P3746" s="14" t="str">
        <f t="shared" si="349"/>
        <v>$0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120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48"/>
        <v>10</v>
      </c>
      <c r="P3747" s="14" t="str">
        <f t="shared" si="349"/>
        <v>$10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60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48"/>
        <v>2</v>
      </c>
      <c r="P3748" s="14" t="str">
        <f t="shared" si="349"/>
        <v>$202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90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48"/>
        <v>1</v>
      </c>
      <c r="P3749" s="14" t="str">
        <f t="shared" si="349"/>
        <v>$25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120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48"/>
        <v>104</v>
      </c>
      <c r="P3750" s="14" t="str">
        <f t="shared" si="349"/>
        <v>$99.54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105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48"/>
        <v>105</v>
      </c>
      <c r="P3751" s="14" t="str">
        <f t="shared" si="349"/>
        <v>$75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65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48"/>
        <v>100</v>
      </c>
      <c r="P3752" s="14" t="str">
        <f t="shared" si="349"/>
        <v>$215.25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120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48"/>
        <v>133</v>
      </c>
      <c r="P3753" s="14" t="str">
        <f t="shared" si="349"/>
        <v>$120.55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135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48"/>
        <v>113</v>
      </c>
      <c r="P3754" s="14" t="str">
        <f t="shared" si="349"/>
        <v>$37.67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165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48"/>
        <v>103</v>
      </c>
      <c r="P3755" s="14" t="str">
        <f t="shared" si="349"/>
        <v>$172.23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105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48"/>
        <v>120</v>
      </c>
      <c r="P3756" s="14" t="str">
        <f t="shared" si="349"/>
        <v>$111.11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120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48"/>
        <v>130</v>
      </c>
      <c r="P3757" s="14" t="str">
        <f t="shared" si="349"/>
        <v>$25.46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120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48"/>
        <v>101</v>
      </c>
      <c r="P3758" s="14" t="str">
        <f t="shared" si="349"/>
        <v>$267.65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120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48"/>
        <v>109</v>
      </c>
      <c r="P3759" s="14" t="str">
        <f t="shared" si="349"/>
        <v>$75.96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60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48"/>
        <v>102</v>
      </c>
      <c r="P3760" s="14" t="str">
        <f t="shared" si="349"/>
        <v>$59.04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75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48"/>
        <v>110</v>
      </c>
      <c r="P3761" s="14" t="str">
        <f t="shared" si="349"/>
        <v>$50.11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150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48"/>
        <v>101</v>
      </c>
      <c r="P3762" s="14" t="str">
        <f t="shared" si="349"/>
        <v>$55.5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150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48"/>
        <v>100</v>
      </c>
      <c r="P3763" s="14" t="str">
        <f t="shared" si="349"/>
        <v>$166.67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120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48"/>
        <v>106</v>
      </c>
      <c r="P3764" s="14" t="str">
        <f t="shared" si="349"/>
        <v>$47.43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75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48"/>
        <v>100</v>
      </c>
      <c r="P3765" s="14" t="str">
        <f t="shared" si="349"/>
        <v>$64.94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120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48"/>
        <v>100</v>
      </c>
      <c r="P3766" s="14" t="str">
        <f t="shared" si="349"/>
        <v>$55.56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150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48"/>
        <v>113</v>
      </c>
      <c r="P3767" s="14" t="str">
        <f t="shared" si="349"/>
        <v>$74.22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90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48"/>
        <v>103</v>
      </c>
      <c r="P3768" s="14" t="str">
        <f t="shared" si="349"/>
        <v>$106.93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135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48"/>
        <v>117</v>
      </c>
      <c r="P3769" s="14" t="str">
        <f t="shared" si="349"/>
        <v>$41.7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135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48"/>
        <v>108</v>
      </c>
      <c r="P3770" s="14" t="str">
        <f t="shared" si="349"/>
        <v>$74.24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120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48"/>
        <v>100</v>
      </c>
      <c r="P3771" s="14" t="str">
        <f t="shared" si="349"/>
        <v>$73.33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135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48"/>
        <v>100</v>
      </c>
      <c r="P3772" s="14" t="str">
        <f t="shared" si="349"/>
        <v>$100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75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48"/>
        <v>146</v>
      </c>
      <c r="P3773" s="14" t="str">
        <f t="shared" si="349"/>
        <v>$38.42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120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48"/>
        <v>110</v>
      </c>
      <c r="P3774" s="14" t="str">
        <f t="shared" si="349"/>
        <v>$166.97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90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48"/>
        <v>108</v>
      </c>
      <c r="P3775" s="14" t="str">
        <f t="shared" si="349"/>
        <v>$94.91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150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48"/>
        <v>100</v>
      </c>
      <c r="P3776" s="14" t="str">
        <f t="shared" si="349"/>
        <v>$100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120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48"/>
        <v>100</v>
      </c>
      <c r="P3777" s="14" t="str">
        <f t="shared" si="349"/>
        <v>$143.21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150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ref="O3778:O3841" si="354">ROUND(($E3778/$D3778)*100,0)</f>
        <v>107</v>
      </c>
      <c r="P3778" s="14" t="str">
        <f t="shared" ref="P3778:P3841" si="355">IF($E3778=0,"$0","$"&amp;ROUND(($E3778/$L3778),2))</f>
        <v>$90.82</v>
      </c>
      <c r="Q3778" t="str">
        <f t="shared" ref="Q3778:Q3841" si="356">LEFT($N3778,FIND("/",$N3778)-1)</f>
        <v>theater</v>
      </c>
      <c r="R3778" t="str">
        <f t="shared" ref="R3778:R3841" si="357">RIGHT($N3778,LEN($N3778)-FIND("/",$N3778))</f>
        <v>musical</v>
      </c>
      <c r="S3778" s="8">
        <f t="shared" ref="S3778:S3841" si="358">(((J3778/60)/60)/24)+DATE(1970,1,1)</f>
        <v>41814.367800925924</v>
      </c>
      <c r="T3778" s="8">
        <f t="shared" ref="T3778:T3841" si="359">(((I3778/60)/60)/24)+DATE(1970,1,1)</f>
        <v>41852.041666666664</v>
      </c>
    </row>
    <row r="3779" spans="1:20" ht="135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si="354"/>
        <v>143</v>
      </c>
      <c r="P3779" s="14" t="str">
        <f t="shared" si="355"/>
        <v>$48.54</v>
      </c>
      <c r="Q3779" t="str">
        <f t="shared" si="356"/>
        <v>theater</v>
      </c>
      <c r="R3779" t="str">
        <f t="shared" si="357"/>
        <v>musical</v>
      </c>
      <c r="S3779" s="8">
        <f t="shared" si="358"/>
        <v>41887.111354166671</v>
      </c>
      <c r="T3779" s="8">
        <f t="shared" si="359"/>
        <v>41909.166666666664</v>
      </c>
    </row>
    <row r="3780" spans="1:20" ht="75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54"/>
        <v>105</v>
      </c>
      <c r="P3780" s="14" t="str">
        <f t="shared" si="355"/>
        <v>$70.03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60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54"/>
        <v>104</v>
      </c>
      <c r="P3781" s="14" t="str">
        <f t="shared" si="355"/>
        <v>$135.63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120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54"/>
        <v>120</v>
      </c>
      <c r="P3782" s="14" t="str">
        <f t="shared" si="355"/>
        <v>$100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135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54"/>
        <v>110</v>
      </c>
      <c r="P3783" s="14" t="str">
        <f t="shared" si="355"/>
        <v>$94.9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135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54"/>
        <v>102</v>
      </c>
      <c r="P3784" s="14" t="str">
        <f t="shared" si="355"/>
        <v>$75.37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120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54"/>
        <v>129</v>
      </c>
      <c r="P3785" s="14" t="str">
        <f t="shared" si="355"/>
        <v>$64.46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135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54"/>
        <v>115</v>
      </c>
      <c r="P3786" s="14" t="str">
        <f t="shared" si="355"/>
        <v>$115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135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54"/>
        <v>151</v>
      </c>
      <c r="P3787" s="14" t="str">
        <f t="shared" si="355"/>
        <v>$100.5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120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54"/>
        <v>111</v>
      </c>
      <c r="P3788" s="14" t="str">
        <f t="shared" si="355"/>
        <v>$93.77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135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54"/>
        <v>100</v>
      </c>
      <c r="P3789" s="14" t="str">
        <f t="shared" si="355"/>
        <v>$35.1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165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54"/>
        <v>1</v>
      </c>
      <c r="P3790" s="14" t="str">
        <f t="shared" si="355"/>
        <v>$500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135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54"/>
        <v>3</v>
      </c>
      <c r="P3791" s="14" t="str">
        <f t="shared" si="355"/>
        <v>$29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135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54"/>
        <v>0</v>
      </c>
      <c r="P3792" s="14" t="str">
        <f t="shared" si="355"/>
        <v>$0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90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54"/>
        <v>0</v>
      </c>
      <c r="P3793" s="14" t="str">
        <f t="shared" si="355"/>
        <v>$0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75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54"/>
        <v>0</v>
      </c>
      <c r="P3794" s="14" t="str">
        <f t="shared" si="355"/>
        <v>$17.5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135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54"/>
        <v>60</v>
      </c>
      <c r="P3795" s="14" t="str">
        <f t="shared" si="355"/>
        <v>$174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135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54"/>
        <v>1</v>
      </c>
      <c r="P3796" s="14" t="str">
        <f t="shared" si="355"/>
        <v>$50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135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54"/>
        <v>2</v>
      </c>
      <c r="P3797" s="14" t="str">
        <f t="shared" si="355"/>
        <v>$5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135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54"/>
        <v>0</v>
      </c>
      <c r="P3798" s="14" t="str">
        <f t="shared" si="355"/>
        <v>$1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135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54"/>
        <v>90</v>
      </c>
      <c r="P3799" s="14" t="str">
        <f t="shared" si="355"/>
        <v>$145.41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135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54"/>
        <v>1</v>
      </c>
      <c r="P3800" s="14" t="str">
        <f t="shared" si="355"/>
        <v>$205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105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54"/>
        <v>4</v>
      </c>
      <c r="P3801" s="14" t="str">
        <f t="shared" si="355"/>
        <v>$100.5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135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54"/>
        <v>4</v>
      </c>
      <c r="P3802" s="14" t="str">
        <f t="shared" si="355"/>
        <v>$55.06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135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54"/>
        <v>9</v>
      </c>
      <c r="P3803" s="14" t="str">
        <f t="shared" si="355"/>
        <v>$47.33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120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54"/>
        <v>0</v>
      </c>
      <c r="P3804" s="14" t="str">
        <f t="shared" si="355"/>
        <v>$0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75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54"/>
        <v>20</v>
      </c>
      <c r="P3805" s="14" t="str">
        <f t="shared" si="355"/>
        <v>$58.95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150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54"/>
        <v>0</v>
      </c>
      <c r="P3806" s="14" t="str">
        <f t="shared" si="355"/>
        <v>$0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105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54"/>
        <v>0</v>
      </c>
      <c r="P3807" s="14" t="str">
        <f t="shared" si="355"/>
        <v>$1.5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150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54"/>
        <v>0</v>
      </c>
      <c r="P3808" s="14" t="str">
        <f t="shared" si="355"/>
        <v>$5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120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54"/>
        <v>30</v>
      </c>
      <c r="P3809" s="14" t="str">
        <f t="shared" si="355"/>
        <v>$50.56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120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54"/>
        <v>100</v>
      </c>
      <c r="P3810" s="14" t="str">
        <f t="shared" si="355"/>
        <v>$41.67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135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54"/>
        <v>101</v>
      </c>
      <c r="P3811" s="14" t="str">
        <f t="shared" si="355"/>
        <v>$53.29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135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54"/>
        <v>122</v>
      </c>
      <c r="P3812" s="14" t="str">
        <f t="shared" si="355"/>
        <v>$70.23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150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54"/>
        <v>330</v>
      </c>
      <c r="P3813" s="14" t="str">
        <f t="shared" si="355"/>
        <v>$43.42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135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54"/>
        <v>110</v>
      </c>
      <c r="P3814" s="14" t="str">
        <f t="shared" si="355"/>
        <v>$199.18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150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54"/>
        <v>101</v>
      </c>
      <c r="P3815" s="14" t="str">
        <f t="shared" si="355"/>
        <v>$78.52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135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54"/>
        <v>140</v>
      </c>
      <c r="P3816" s="14" t="str">
        <f t="shared" si="355"/>
        <v>$61.82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75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54"/>
        <v>100</v>
      </c>
      <c r="P3817" s="14" t="str">
        <f t="shared" si="355"/>
        <v>$50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120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54"/>
        <v>119</v>
      </c>
      <c r="P3818" s="14" t="str">
        <f t="shared" si="355"/>
        <v>$48.34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135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54"/>
        <v>107</v>
      </c>
      <c r="P3819" s="14" t="str">
        <f t="shared" si="355"/>
        <v>$107.25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120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54"/>
        <v>228</v>
      </c>
      <c r="P3820" s="14" t="str">
        <f t="shared" si="355"/>
        <v>$57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105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54"/>
        <v>106</v>
      </c>
      <c r="P3821" s="14" t="str">
        <f t="shared" si="355"/>
        <v>$40.92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135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54"/>
        <v>143</v>
      </c>
      <c r="P3822" s="14" t="str">
        <f t="shared" si="355"/>
        <v>$21.5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150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54"/>
        <v>105</v>
      </c>
      <c r="P3823" s="14" t="str">
        <f t="shared" si="355"/>
        <v>$79.54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165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54"/>
        <v>110</v>
      </c>
      <c r="P3824" s="14" t="str">
        <f t="shared" si="355"/>
        <v>$72.38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120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54"/>
        <v>106</v>
      </c>
      <c r="P3825" s="14" t="str">
        <f t="shared" si="355"/>
        <v>$64.63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150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54"/>
        <v>108</v>
      </c>
      <c r="P3826" s="14" t="str">
        <f t="shared" si="355"/>
        <v>$38.57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135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54"/>
        <v>105</v>
      </c>
      <c r="P3827" s="14" t="str">
        <f t="shared" si="355"/>
        <v>$107.57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105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54"/>
        <v>119</v>
      </c>
      <c r="P3828" s="14" t="str">
        <f t="shared" si="355"/>
        <v>$27.5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165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54"/>
        <v>153</v>
      </c>
      <c r="P3829" s="14" t="str">
        <f t="shared" si="355"/>
        <v>$70.46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135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54"/>
        <v>100</v>
      </c>
      <c r="P3830" s="14" t="str">
        <f t="shared" si="355"/>
        <v>$178.57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150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54"/>
        <v>100</v>
      </c>
      <c r="P3831" s="14" t="str">
        <f t="shared" si="355"/>
        <v>$62.63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135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54"/>
        <v>225</v>
      </c>
      <c r="P3832" s="14" t="str">
        <f t="shared" si="355"/>
        <v>$75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150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54"/>
        <v>106</v>
      </c>
      <c r="P3833" s="14" t="str">
        <f t="shared" si="355"/>
        <v>$58.9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135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54"/>
        <v>105</v>
      </c>
      <c r="P3834" s="14" t="str">
        <f t="shared" si="355"/>
        <v>$139.56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150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54"/>
        <v>117</v>
      </c>
      <c r="P3835" s="14" t="str">
        <f t="shared" si="355"/>
        <v>$70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135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54"/>
        <v>109</v>
      </c>
      <c r="P3836" s="14" t="str">
        <f t="shared" si="355"/>
        <v>$57.39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135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54"/>
        <v>160</v>
      </c>
      <c r="P3837" s="14" t="str">
        <f t="shared" si="355"/>
        <v>$40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105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54"/>
        <v>113</v>
      </c>
      <c r="P3838" s="14" t="str">
        <f t="shared" si="355"/>
        <v>$64.29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75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54"/>
        <v>102</v>
      </c>
      <c r="P3839" s="14" t="str">
        <f t="shared" si="355"/>
        <v>$120.12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165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54"/>
        <v>101</v>
      </c>
      <c r="P3840" s="14" t="str">
        <f t="shared" si="355"/>
        <v>$1008.24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135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54"/>
        <v>101</v>
      </c>
      <c r="P3841" s="14" t="str">
        <f t="shared" si="355"/>
        <v>$63.28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120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ref="O3842:O3905" si="360">ROUND(($E3842/$D3842)*100,0)</f>
        <v>6500</v>
      </c>
      <c r="P3842" s="14" t="str">
        <f t="shared" ref="P3842:P3905" si="361">IF($E3842=0,"$0","$"&amp;ROUND(($E3842/$L3842),2))</f>
        <v>$21.67</v>
      </c>
      <c r="Q3842" t="str">
        <f t="shared" ref="Q3842:Q3905" si="362">LEFT($N3842,FIND("/",$N3842)-1)</f>
        <v>theater</v>
      </c>
      <c r="R3842" t="str">
        <f t="shared" ref="R3842:R3905" si="363">RIGHT($N3842,LEN($N3842)-FIND("/",$N3842))</f>
        <v>plays</v>
      </c>
      <c r="S3842" s="8">
        <f t="shared" ref="S3842:S3905" si="364">(((J3842/60)/60)/24)+DATE(1970,1,1)</f>
        <v>42432.701724537037</v>
      </c>
      <c r="T3842" s="8">
        <f t="shared" ref="T3842:T3905" si="365">(((I3842/60)/60)/24)+DATE(1970,1,1)</f>
        <v>42457.660057870366</v>
      </c>
    </row>
    <row r="3843" spans="1:20" ht="150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si="360"/>
        <v>9</v>
      </c>
      <c r="P3843" s="14" t="str">
        <f t="shared" si="361"/>
        <v>$25.65</v>
      </c>
      <c r="Q3843" t="str">
        <f t="shared" si="362"/>
        <v>theater</v>
      </c>
      <c r="R3843" t="str">
        <f t="shared" si="363"/>
        <v>plays</v>
      </c>
      <c r="S3843" s="8">
        <f t="shared" si="364"/>
        <v>41780.785729166666</v>
      </c>
      <c r="T3843" s="8">
        <f t="shared" si="365"/>
        <v>41840.785729166666</v>
      </c>
    </row>
    <row r="3844" spans="1:20" ht="135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60"/>
        <v>22</v>
      </c>
      <c r="P3844" s="14" t="str">
        <f t="shared" si="361"/>
        <v>$47.7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150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60"/>
        <v>21</v>
      </c>
      <c r="P3845" s="14" t="str">
        <f t="shared" si="361"/>
        <v>$56.05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150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60"/>
        <v>41</v>
      </c>
      <c r="P3846" s="14" t="str">
        <f t="shared" si="361"/>
        <v>$81.32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150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60"/>
        <v>2</v>
      </c>
      <c r="P3847" s="14" t="str">
        <f t="shared" si="361"/>
        <v>$70.17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120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60"/>
        <v>3</v>
      </c>
      <c r="P3848" s="14" t="str">
        <f t="shared" si="361"/>
        <v>$23.63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120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60"/>
        <v>16</v>
      </c>
      <c r="P3849" s="14" t="str">
        <f t="shared" si="361"/>
        <v>$188.56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150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60"/>
        <v>16</v>
      </c>
      <c r="P3850" s="14" t="str">
        <f t="shared" si="361"/>
        <v>$49.51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165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60"/>
        <v>7</v>
      </c>
      <c r="P3851" s="14" t="str">
        <f t="shared" si="361"/>
        <v>$75.46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90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60"/>
        <v>4</v>
      </c>
      <c r="P3852" s="14" t="str">
        <f t="shared" si="361"/>
        <v>$9.5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120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60"/>
        <v>34</v>
      </c>
      <c r="P3853" s="14" t="str">
        <f t="shared" si="361"/>
        <v>$35.5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150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60"/>
        <v>0</v>
      </c>
      <c r="P3854" s="14" t="str">
        <f t="shared" si="361"/>
        <v>$10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105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60"/>
        <v>0</v>
      </c>
      <c r="P3855" s="14" t="str">
        <f t="shared" si="361"/>
        <v>$13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75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60"/>
        <v>16</v>
      </c>
      <c r="P3856" s="14" t="str">
        <f t="shared" si="361"/>
        <v>$89.4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150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60"/>
        <v>3</v>
      </c>
      <c r="P3857" s="14" t="str">
        <f t="shared" si="361"/>
        <v>$25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150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60"/>
        <v>0</v>
      </c>
      <c r="P3858" s="14" t="str">
        <f t="shared" si="361"/>
        <v>$1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135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60"/>
        <v>5</v>
      </c>
      <c r="P3859" s="14" t="str">
        <f t="shared" si="361"/>
        <v>$65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135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60"/>
        <v>2</v>
      </c>
      <c r="P3860" s="14" t="str">
        <f t="shared" si="361"/>
        <v>$10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120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60"/>
        <v>0</v>
      </c>
      <c r="P3861" s="14" t="str">
        <f t="shared" si="361"/>
        <v>$1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135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60"/>
        <v>18</v>
      </c>
      <c r="P3862" s="14" t="str">
        <f t="shared" si="361"/>
        <v>$81.54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30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60"/>
        <v>5</v>
      </c>
      <c r="P3863" s="14" t="str">
        <f t="shared" si="361"/>
        <v>$100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90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60"/>
        <v>0</v>
      </c>
      <c r="P3864" s="14" t="str">
        <f t="shared" si="361"/>
        <v>$1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135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60"/>
        <v>0</v>
      </c>
      <c r="P3865" s="14" t="str">
        <f t="shared" si="361"/>
        <v>$0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135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60"/>
        <v>1</v>
      </c>
      <c r="P3866" s="14" t="str">
        <f t="shared" si="361"/>
        <v>$20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150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60"/>
        <v>27</v>
      </c>
      <c r="P3867" s="14" t="str">
        <f t="shared" si="361"/>
        <v>$46.43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75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60"/>
        <v>1</v>
      </c>
      <c r="P3868" s="14" t="str">
        <f t="shared" si="361"/>
        <v>$5.5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135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60"/>
        <v>13</v>
      </c>
      <c r="P3869" s="14" t="str">
        <f t="shared" si="361"/>
        <v>$50.2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45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60"/>
        <v>0</v>
      </c>
      <c r="P3870" s="14" t="str">
        <f t="shared" si="361"/>
        <v>$10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90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60"/>
        <v>3</v>
      </c>
      <c r="P3871" s="14" t="str">
        <f t="shared" si="361"/>
        <v>$30.13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150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60"/>
        <v>15</v>
      </c>
      <c r="P3872" s="14" t="str">
        <f t="shared" si="361"/>
        <v>$150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105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60"/>
        <v>3</v>
      </c>
      <c r="P3873" s="14" t="str">
        <f t="shared" si="361"/>
        <v>$13.33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120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60"/>
        <v>0</v>
      </c>
      <c r="P3874" s="14" t="str">
        <f t="shared" si="361"/>
        <v>$0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150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60"/>
        <v>0</v>
      </c>
      <c r="P3875" s="14" t="str">
        <f t="shared" si="361"/>
        <v>$0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150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60"/>
        <v>0</v>
      </c>
      <c r="P3876" s="14" t="str">
        <f t="shared" si="361"/>
        <v>$0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120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60"/>
        <v>0</v>
      </c>
      <c r="P3877" s="14" t="str">
        <f t="shared" si="361"/>
        <v>$0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135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60"/>
        <v>53</v>
      </c>
      <c r="P3878" s="14" t="str">
        <f t="shared" si="361"/>
        <v>$44.76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135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60"/>
        <v>5</v>
      </c>
      <c r="P3879" s="14" t="str">
        <f t="shared" si="361"/>
        <v>$88.64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135" x14ac:dyDescent="0.2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60"/>
        <v>0</v>
      </c>
      <c r="P3880" s="14" t="str">
        <f t="shared" si="361"/>
        <v>$10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135" x14ac:dyDescent="0.2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60"/>
        <v>0</v>
      </c>
      <c r="P3881" s="14" t="str">
        <f t="shared" si="361"/>
        <v>$0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150" x14ac:dyDescent="0.2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60"/>
        <v>13</v>
      </c>
      <c r="P3882" s="14" t="str">
        <f t="shared" si="361"/>
        <v>$57.65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90" x14ac:dyDescent="0.2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60"/>
        <v>5</v>
      </c>
      <c r="P3883" s="14" t="str">
        <f t="shared" si="361"/>
        <v>$25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120" x14ac:dyDescent="0.2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60"/>
        <v>0</v>
      </c>
      <c r="P3884" s="14" t="str">
        <f t="shared" si="361"/>
        <v>$0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165" x14ac:dyDescent="0.2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60"/>
        <v>0</v>
      </c>
      <c r="P3885" s="14" t="str">
        <f t="shared" si="361"/>
        <v>$0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105" x14ac:dyDescent="0.2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60"/>
        <v>0</v>
      </c>
      <c r="P3886" s="14" t="str">
        <f t="shared" si="361"/>
        <v>$0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135" x14ac:dyDescent="0.2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60"/>
        <v>0</v>
      </c>
      <c r="P3887" s="14" t="str">
        <f t="shared" si="361"/>
        <v>$0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60"/>
        <v>0</v>
      </c>
      <c r="P3888" s="14" t="str">
        <f t="shared" si="361"/>
        <v>$0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150" x14ac:dyDescent="0.2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60"/>
        <v>2</v>
      </c>
      <c r="P3889" s="14" t="str">
        <f t="shared" si="361"/>
        <v>$17.5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165" x14ac:dyDescent="0.2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60"/>
        <v>27</v>
      </c>
      <c r="P3890" s="14" t="str">
        <f t="shared" si="361"/>
        <v>$38.71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120" x14ac:dyDescent="0.2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60"/>
        <v>1</v>
      </c>
      <c r="P3891" s="14" t="str">
        <f t="shared" si="361"/>
        <v>$13.11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165" x14ac:dyDescent="0.2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60"/>
        <v>17</v>
      </c>
      <c r="P3892" s="14" t="str">
        <f t="shared" si="361"/>
        <v>$315.5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75" x14ac:dyDescent="0.2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60"/>
        <v>33</v>
      </c>
      <c r="P3893" s="14" t="str">
        <f t="shared" si="361"/>
        <v>$37.14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135" x14ac:dyDescent="0.2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60"/>
        <v>0</v>
      </c>
      <c r="P3894" s="14" t="str">
        <f t="shared" si="361"/>
        <v>$0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150" x14ac:dyDescent="0.2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60"/>
        <v>22</v>
      </c>
      <c r="P3895" s="14" t="str">
        <f t="shared" si="361"/>
        <v>$128.27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165" x14ac:dyDescent="0.2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60"/>
        <v>3</v>
      </c>
      <c r="P3896" s="14" t="str">
        <f t="shared" si="361"/>
        <v>$47.27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150" x14ac:dyDescent="0.2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60"/>
        <v>5</v>
      </c>
      <c r="P3897" s="14" t="str">
        <f t="shared" si="361"/>
        <v>$50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135" x14ac:dyDescent="0.2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60"/>
        <v>11</v>
      </c>
      <c r="P3898" s="14" t="str">
        <f t="shared" si="361"/>
        <v>$42.5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120" x14ac:dyDescent="0.2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60"/>
        <v>18</v>
      </c>
      <c r="P3899" s="14" t="str">
        <f t="shared" si="361"/>
        <v>$44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135" x14ac:dyDescent="0.2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60"/>
        <v>33</v>
      </c>
      <c r="P3900" s="14" t="str">
        <f t="shared" si="361"/>
        <v>$50.88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120" x14ac:dyDescent="0.2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60"/>
        <v>1</v>
      </c>
      <c r="P3901" s="14" t="str">
        <f t="shared" si="361"/>
        <v>$62.5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105" x14ac:dyDescent="0.2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60"/>
        <v>5</v>
      </c>
      <c r="P3902" s="14" t="str">
        <f t="shared" si="361"/>
        <v>$27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135" x14ac:dyDescent="0.2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1</v>
      </c>
      <c r="P3903" s="14" t="str">
        <f t="shared" si="361"/>
        <v>$25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135" x14ac:dyDescent="0.2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60"/>
        <v>49</v>
      </c>
      <c r="P3904" s="14" t="str">
        <f t="shared" si="361"/>
        <v>$47.26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150" x14ac:dyDescent="0.2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60"/>
        <v>0</v>
      </c>
      <c r="P3905" s="14" t="str">
        <f t="shared" si="361"/>
        <v>$0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45" x14ac:dyDescent="0.2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366">ROUND(($E3906/$D3906)*100,0)</f>
        <v>0</v>
      </c>
      <c r="P3906" s="14" t="str">
        <f t="shared" ref="P3906:P3969" si="367">IF($E3906=0,"$0","$"&amp;ROUND(($E3906/$L3906),2))</f>
        <v>$1.5</v>
      </c>
      <c r="Q3906" t="str">
        <f t="shared" ref="Q3906:Q3969" si="368">LEFT($N3906,FIND("/",$N3906)-1)</f>
        <v>theater</v>
      </c>
      <c r="R3906" t="str">
        <f t="shared" ref="R3906:R3969" si="369">RIGHT($N3906,LEN($N3906)-FIND("/",$N3906))</f>
        <v>plays</v>
      </c>
      <c r="S3906" s="8">
        <f t="shared" ref="S3906:S3969" si="370">(((J3906/60)/60)/24)+DATE(1970,1,1)</f>
        <v>42095.229166666672</v>
      </c>
      <c r="T3906" s="8">
        <f t="shared" ref="T3906:T3969" si="371">(((I3906/60)/60)/24)+DATE(1970,1,1)</f>
        <v>42109.211111111115</v>
      </c>
    </row>
    <row r="3907" spans="1:20" ht="150" x14ac:dyDescent="0.2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si="366"/>
        <v>12</v>
      </c>
      <c r="P3907" s="14" t="str">
        <f t="shared" si="367"/>
        <v>$24.71</v>
      </c>
      <c r="Q3907" t="str">
        <f t="shared" si="368"/>
        <v>theater</v>
      </c>
      <c r="R3907" t="str">
        <f t="shared" si="369"/>
        <v>plays</v>
      </c>
      <c r="S3907" s="8">
        <f t="shared" si="370"/>
        <v>42124.623877314814</v>
      </c>
      <c r="T3907" s="8">
        <f t="shared" si="371"/>
        <v>42166.958333333328</v>
      </c>
    </row>
    <row r="3908" spans="1:20" ht="135" x14ac:dyDescent="0.2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66"/>
        <v>67</v>
      </c>
      <c r="P3908" s="14" t="str">
        <f t="shared" si="367"/>
        <v>$63.13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105" x14ac:dyDescent="0.2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66"/>
        <v>15</v>
      </c>
      <c r="P3909" s="14" t="str">
        <f t="shared" si="367"/>
        <v>$38.25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120" x14ac:dyDescent="0.2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66"/>
        <v>9</v>
      </c>
      <c r="P3910" s="14" t="str">
        <f t="shared" si="367"/>
        <v>$16.25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120" x14ac:dyDescent="0.2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66"/>
        <v>0</v>
      </c>
      <c r="P3911" s="14" t="str">
        <f t="shared" si="367"/>
        <v>$33.75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120" x14ac:dyDescent="0.2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66"/>
        <v>3</v>
      </c>
      <c r="P3912" s="14" t="str">
        <f t="shared" si="367"/>
        <v>$61.67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135" x14ac:dyDescent="0.2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66"/>
        <v>37</v>
      </c>
      <c r="P3913" s="14" t="str">
        <f t="shared" si="367"/>
        <v>$83.14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120" x14ac:dyDescent="0.2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66"/>
        <v>0</v>
      </c>
      <c r="P3914" s="14" t="str">
        <f t="shared" si="367"/>
        <v>$1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120" x14ac:dyDescent="0.2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66"/>
        <v>10</v>
      </c>
      <c r="P3915" s="14" t="str">
        <f t="shared" si="367"/>
        <v>$142.86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150" x14ac:dyDescent="0.2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66"/>
        <v>36</v>
      </c>
      <c r="P3916" s="14" t="str">
        <f t="shared" si="367"/>
        <v>$33.67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135" x14ac:dyDescent="0.2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66"/>
        <v>0</v>
      </c>
      <c r="P3917" s="14" t="str">
        <f t="shared" si="367"/>
        <v>$5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135" x14ac:dyDescent="0.2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66"/>
        <v>0</v>
      </c>
      <c r="P3918" s="14" t="str">
        <f t="shared" si="367"/>
        <v>$0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135" x14ac:dyDescent="0.2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66"/>
        <v>0</v>
      </c>
      <c r="P3919" s="14" t="str">
        <f t="shared" si="367"/>
        <v>$10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150" x14ac:dyDescent="0.2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66"/>
        <v>0</v>
      </c>
      <c r="P3920" s="14" t="str">
        <f t="shared" si="367"/>
        <v>$40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135" x14ac:dyDescent="0.2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66"/>
        <v>2</v>
      </c>
      <c r="P3921" s="14" t="str">
        <f t="shared" si="367"/>
        <v>$30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135" x14ac:dyDescent="0.2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66"/>
        <v>5</v>
      </c>
      <c r="P3922" s="14" t="str">
        <f t="shared" si="367"/>
        <v>$45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135" x14ac:dyDescent="0.2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66"/>
        <v>0</v>
      </c>
      <c r="P3923" s="14" t="str">
        <f t="shared" si="367"/>
        <v>$0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150" x14ac:dyDescent="0.2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66"/>
        <v>8</v>
      </c>
      <c r="P3924" s="14" t="str">
        <f t="shared" si="367"/>
        <v>$10.17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150" x14ac:dyDescent="0.2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66"/>
        <v>12</v>
      </c>
      <c r="P3925" s="14" t="str">
        <f t="shared" si="367"/>
        <v>$81.41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120" x14ac:dyDescent="0.2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66"/>
        <v>15</v>
      </c>
      <c r="P3926" s="14" t="str">
        <f t="shared" si="367"/>
        <v>$57.25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120" x14ac:dyDescent="0.2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66"/>
        <v>10</v>
      </c>
      <c r="P3927" s="14" t="str">
        <f t="shared" si="367"/>
        <v>$5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90" x14ac:dyDescent="0.2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66"/>
        <v>0</v>
      </c>
      <c r="P3928" s="14" t="str">
        <f t="shared" si="367"/>
        <v>$15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135" x14ac:dyDescent="0.2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66"/>
        <v>1</v>
      </c>
      <c r="P3929" s="14" t="str">
        <f t="shared" si="367"/>
        <v>$12.5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150" x14ac:dyDescent="0.2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66"/>
        <v>13</v>
      </c>
      <c r="P3930" s="14" t="str">
        <f t="shared" si="367"/>
        <v>$93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120" x14ac:dyDescent="0.2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66"/>
        <v>2</v>
      </c>
      <c r="P3931" s="14" t="str">
        <f t="shared" si="367"/>
        <v>$32.36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135" x14ac:dyDescent="0.2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66"/>
        <v>0</v>
      </c>
      <c r="P3932" s="14" t="str">
        <f t="shared" si="367"/>
        <v>$0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135" x14ac:dyDescent="0.2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66"/>
        <v>0</v>
      </c>
      <c r="P3933" s="14" t="str">
        <f t="shared" si="367"/>
        <v>$0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120" x14ac:dyDescent="0.2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66"/>
        <v>0</v>
      </c>
      <c r="P3934" s="14" t="str">
        <f t="shared" si="367"/>
        <v>$1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135" x14ac:dyDescent="0.2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66"/>
        <v>16</v>
      </c>
      <c r="P3935" s="14" t="str">
        <f t="shared" si="367"/>
        <v>$91.83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135" x14ac:dyDescent="0.2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66"/>
        <v>11</v>
      </c>
      <c r="P3936" s="14" t="str">
        <f t="shared" si="367"/>
        <v>$45.83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150" x14ac:dyDescent="0.2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66"/>
        <v>44</v>
      </c>
      <c r="P3937" s="14" t="str">
        <f t="shared" si="367"/>
        <v>$57.17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135" x14ac:dyDescent="0.2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66"/>
        <v>0</v>
      </c>
      <c r="P3938" s="14" t="str">
        <f t="shared" si="367"/>
        <v>$0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135" x14ac:dyDescent="0.2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66"/>
        <v>86</v>
      </c>
      <c r="P3939" s="14" t="str">
        <f t="shared" si="367"/>
        <v>$248.5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135" x14ac:dyDescent="0.2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66"/>
        <v>12</v>
      </c>
      <c r="P3940" s="14" t="str">
        <f t="shared" si="367"/>
        <v>$79.4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135" x14ac:dyDescent="0.2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66"/>
        <v>0</v>
      </c>
      <c r="P3941" s="14" t="str">
        <f t="shared" si="367"/>
        <v>$5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135" x14ac:dyDescent="0.2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66"/>
        <v>0</v>
      </c>
      <c r="P3942" s="14" t="str">
        <f t="shared" si="367"/>
        <v>$5.5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150" x14ac:dyDescent="0.2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66"/>
        <v>1</v>
      </c>
      <c r="P3943" s="14" t="str">
        <f t="shared" si="367"/>
        <v>$25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120" x14ac:dyDescent="0.2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66"/>
        <v>0</v>
      </c>
      <c r="P3944" s="14" t="str">
        <f t="shared" si="367"/>
        <v>$0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120" x14ac:dyDescent="0.2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66"/>
        <v>36</v>
      </c>
      <c r="P3945" s="14" t="str">
        <f t="shared" si="367"/>
        <v>$137.08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165" x14ac:dyDescent="0.2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s="14" t="str">
        <f t="shared" si="367"/>
        <v>$0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135" x14ac:dyDescent="0.2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66"/>
        <v>0</v>
      </c>
      <c r="P3947" s="14" t="str">
        <f t="shared" si="367"/>
        <v>$5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90" x14ac:dyDescent="0.2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66"/>
        <v>3</v>
      </c>
      <c r="P3948" s="14" t="str">
        <f t="shared" si="367"/>
        <v>$39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135" x14ac:dyDescent="0.2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66"/>
        <v>3</v>
      </c>
      <c r="P3949" s="14" t="str">
        <f t="shared" si="367"/>
        <v>$50.5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135" x14ac:dyDescent="0.2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s="14" t="str">
        <f t="shared" si="367"/>
        <v>$0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150" x14ac:dyDescent="0.2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66"/>
        <v>16</v>
      </c>
      <c r="P3951" s="14" t="str">
        <f t="shared" si="367"/>
        <v>$49.28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150" x14ac:dyDescent="0.2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66"/>
        <v>1</v>
      </c>
      <c r="P3952" s="14" t="str">
        <f t="shared" si="367"/>
        <v>$25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135" x14ac:dyDescent="0.2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66"/>
        <v>0</v>
      </c>
      <c r="P3953" s="14" t="str">
        <f t="shared" si="367"/>
        <v>$1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135" x14ac:dyDescent="0.2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0</v>
      </c>
      <c r="P3954" s="14" t="str">
        <f t="shared" si="367"/>
        <v>$25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120" x14ac:dyDescent="0.2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s="14" t="str">
        <f t="shared" si="367"/>
        <v>$0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135" x14ac:dyDescent="0.2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s="14" t="str">
        <f t="shared" si="367"/>
        <v>$0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120" x14ac:dyDescent="0.2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24</v>
      </c>
      <c r="P3957" s="14" t="str">
        <f t="shared" si="367"/>
        <v>$53.13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135" x14ac:dyDescent="0.2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s="14" t="str">
        <f t="shared" si="367"/>
        <v>$0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120" x14ac:dyDescent="0.2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0</v>
      </c>
      <c r="P3959" s="14" t="str">
        <f t="shared" si="367"/>
        <v>$7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150" x14ac:dyDescent="0.2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66"/>
        <v>32</v>
      </c>
      <c r="P3960" s="14" t="str">
        <f t="shared" si="367"/>
        <v>$40.06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135" x14ac:dyDescent="0.2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66"/>
        <v>24</v>
      </c>
      <c r="P3961" s="14" t="str">
        <f t="shared" si="367"/>
        <v>$24.33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135" x14ac:dyDescent="0.2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66"/>
        <v>2</v>
      </c>
      <c r="P3962" s="14" t="str">
        <f t="shared" si="367"/>
        <v>$11.25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150" x14ac:dyDescent="0.2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66"/>
        <v>0</v>
      </c>
      <c r="P3963" s="14" t="str">
        <f t="shared" si="367"/>
        <v>$10.5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135" x14ac:dyDescent="0.2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66"/>
        <v>3</v>
      </c>
      <c r="P3964" s="14" t="str">
        <f t="shared" si="367"/>
        <v>$15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135" x14ac:dyDescent="0.2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s="14" t="str">
        <f t="shared" si="367"/>
        <v>$0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120" x14ac:dyDescent="0.2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66"/>
        <v>6</v>
      </c>
      <c r="P3966" s="14" t="str">
        <f t="shared" si="367"/>
        <v>$42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135" x14ac:dyDescent="0.2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14</v>
      </c>
      <c r="P3967" s="14" t="str">
        <f t="shared" si="367"/>
        <v>$71.25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135" x14ac:dyDescent="0.2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66"/>
        <v>1</v>
      </c>
      <c r="P3968" s="14" t="str">
        <f t="shared" si="367"/>
        <v>$22.5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135" x14ac:dyDescent="0.2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66"/>
        <v>24</v>
      </c>
      <c r="P3969" s="14" t="str">
        <f t="shared" si="367"/>
        <v>$41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120" x14ac:dyDescent="0.2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ref="O3970:O4033" si="372">ROUND(($E3970/$D3970)*100,0)</f>
        <v>11</v>
      </c>
      <c r="P3970" s="14" t="str">
        <f t="shared" ref="P3970:P4033" si="373">IF($E3970=0,"$0","$"&amp;ROUND(($E3970/$L3970),2))</f>
        <v>$47.91</v>
      </c>
      <c r="Q3970" t="str">
        <f t="shared" ref="Q3970:Q4033" si="374">LEFT($N3970,FIND("/",$N3970)-1)</f>
        <v>theater</v>
      </c>
      <c r="R3970" t="str">
        <f t="shared" ref="R3970:R4033" si="375">RIGHT($N3970,LEN($N3970)-FIND("/",$N3970))</f>
        <v>plays</v>
      </c>
      <c r="S3970" s="8">
        <f t="shared" ref="S3970:S4033" si="376">(((J3970/60)/60)/24)+DATE(1970,1,1)</f>
        <v>42452.815659722226</v>
      </c>
      <c r="T3970" s="8">
        <f t="shared" ref="T3970:T4033" si="377">(((I3970/60)/60)/24)+DATE(1970,1,1)</f>
        <v>42512.815659722226</v>
      </c>
    </row>
    <row r="3971" spans="1:20" ht="135" x14ac:dyDescent="0.2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si="372"/>
        <v>7</v>
      </c>
      <c r="P3971" s="14" t="str">
        <f t="shared" si="373"/>
        <v>$35.17</v>
      </c>
      <c r="Q3971" t="str">
        <f t="shared" si="374"/>
        <v>theater</v>
      </c>
      <c r="R3971" t="str">
        <f t="shared" si="375"/>
        <v>plays</v>
      </c>
      <c r="S3971" s="8">
        <f t="shared" si="376"/>
        <v>42601.854699074072</v>
      </c>
      <c r="T3971" s="8">
        <f t="shared" si="377"/>
        <v>42611.163194444445</v>
      </c>
    </row>
    <row r="3972" spans="1:20" ht="165" x14ac:dyDescent="0.2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72"/>
        <v>0</v>
      </c>
      <c r="P3972" s="14" t="str">
        <f t="shared" si="373"/>
        <v>$5.5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150" x14ac:dyDescent="0.2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72"/>
        <v>1</v>
      </c>
      <c r="P3973" s="14" t="str">
        <f t="shared" si="373"/>
        <v>$22.67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105" x14ac:dyDescent="0.2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72"/>
        <v>21</v>
      </c>
      <c r="P3974" s="14" t="str">
        <f t="shared" si="373"/>
        <v>$26.38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135" x14ac:dyDescent="0.2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72"/>
        <v>78</v>
      </c>
      <c r="P3975" s="14" t="str">
        <f t="shared" si="373"/>
        <v>$105.54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165" x14ac:dyDescent="0.2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72"/>
        <v>32</v>
      </c>
      <c r="P3976" s="14" t="str">
        <f t="shared" si="373"/>
        <v>$29.09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135" x14ac:dyDescent="0.2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72"/>
        <v>0</v>
      </c>
      <c r="P3977" s="14" t="str">
        <f t="shared" si="373"/>
        <v>$0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150" x14ac:dyDescent="0.2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72"/>
        <v>48</v>
      </c>
      <c r="P3978" s="14" t="str">
        <f t="shared" si="373"/>
        <v>$62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135" x14ac:dyDescent="0.2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72"/>
        <v>1</v>
      </c>
      <c r="P3979" s="14" t="str">
        <f t="shared" si="373"/>
        <v>$217.5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150" x14ac:dyDescent="0.2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72"/>
        <v>11</v>
      </c>
      <c r="P3980" s="14" t="str">
        <f t="shared" si="373"/>
        <v>$26.75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135" x14ac:dyDescent="0.2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72"/>
        <v>2</v>
      </c>
      <c r="P3981" s="14" t="str">
        <f t="shared" si="373"/>
        <v>$18.33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135" x14ac:dyDescent="0.2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72"/>
        <v>18</v>
      </c>
      <c r="P3982" s="14" t="str">
        <f t="shared" si="373"/>
        <v>$64.29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105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72"/>
        <v>4</v>
      </c>
      <c r="P3983" s="14" t="str">
        <f t="shared" si="373"/>
        <v>$175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135" x14ac:dyDescent="0.2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72"/>
        <v>20</v>
      </c>
      <c r="P3984" s="14" t="str">
        <f t="shared" si="373"/>
        <v>$34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150" x14ac:dyDescent="0.2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72"/>
        <v>35</v>
      </c>
      <c r="P3985" s="14" t="str">
        <f t="shared" si="373"/>
        <v>$84.28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135" x14ac:dyDescent="0.2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72"/>
        <v>6</v>
      </c>
      <c r="P3986" s="14" t="str">
        <f t="shared" si="373"/>
        <v>$9.5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135" x14ac:dyDescent="0.2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72"/>
        <v>32</v>
      </c>
      <c r="P3987" s="14" t="str">
        <f t="shared" si="373"/>
        <v>$33.74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135" x14ac:dyDescent="0.2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72"/>
        <v>10</v>
      </c>
      <c r="P3988" s="14" t="str">
        <f t="shared" si="373"/>
        <v>$37.54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120" x14ac:dyDescent="0.2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72"/>
        <v>38</v>
      </c>
      <c r="P3989" s="14" t="str">
        <f t="shared" si="373"/>
        <v>$11.62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60" x14ac:dyDescent="0.2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72"/>
        <v>2</v>
      </c>
      <c r="P3990" s="14" t="str">
        <f t="shared" si="373"/>
        <v>$8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135" x14ac:dyDescent="0.2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72"/>
        <v>0</v>
      </c>
      <c r="P3991" s="14" t="str">
        <f t="shared" si="373"/>
        <v>$0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120" x14ac:dyDescent="0.2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72"/>
        <v>4</v>
      </c>
      <c r="P3992" s="14" t="str">
        <f t="shared" si="373"/>
        <v>$23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75" x14ac:dyDescent="0.2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20</v>
      </c>
      <c r="P3993" s="14" t="str">
        <f t="shared" si="373"/>
        <v>$100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105" x14ac:dyDescent="0.2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72"/>
        <v>5</v>
      </c>
      <c r="P3994" s="14" t="str">
        <f t="shared" si="373"/>
        <v>$60.11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120" x14ac:dyDescent="0.2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72"/>
        <v>0</v>
      </c>
      <c r="P3995" s="14" t="str">
        <f t="shared" si="373"/>
        <v>$3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105" x14ac:dyDescent="0.2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72"/>
        <v>0</v>
      </c>
      <c r="P3996" s="14" t="str">
        <f t="shared" si="373"/>
        <v>$5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135" x14ac:dyDescent="0.2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72"/>
        <v>35</v>
      </c>
      <c r="P3997" s="14" t="str">
        <f t="shared" si="373"/>
        <v>$17.5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135" x14ac:dyDescent="0.2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72"/>
        <v>17</v>
      </c>
      <c r="P3998" s="14" t="str">
        <f t="shared" si="373"/>
        <v>$29.24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150" x14ac:dyDescent="0.2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72"/>
        <v>0</v>
      </c>
      <c r="P3999" s="14" t="str">
        <f t="shared" si="373"/>
        <v>$0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105" x14ac:dyDescent="0.2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72"/>
        <v>57</v>
      </c>
      <c r="P4000" s="14" t="str">
        <f t="shared" si="373"/>
        <v>$59.58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120" x14ac:dyDescent="0.2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72"/>
        <v>17</v>
      </c>
      <c r="P4001" s="14" t="str">
        <f t="shared" si="373"/>
        <v>$82.57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45" x14ac:dyDescent="0.2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72"/>
        <v>0</v>
      </c>
      <c r="P4002" s="14" t="str">
        <f t="shared" si="373"/>
        <v>$10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150" x14ac:dyDescent="0.2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72"/>
        <v>38</v>
      </c>
      <c r="P4003" s="14" t="str">
        <f t="shared" si="373"/>
        <v>$32.36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150" x14ac:dyDescent="0.2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72"/>
        <v>2</v>
      </c>
      <c r="P4004" s="14" t="str">
        <f t="shared" si="373"/>
        <v>$5.75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120" x14ac:dyDescent="0.2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72"/>
        <v>10</v>
      </c>
      <c r="P4005" s="14" t="str">
        <f t="shared" si="373"/>
        <v>$100.5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45" x14ac:dyDescent="0.2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72"/>
        <v>0</v>
      </c>
      <c r="P4006" s="14" t="str">
        <f t="shared" si="373"/>
        <v>$1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135" x14ac:dyDescent="0.2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72"/>
        <v>1</v>
      </c>
      <c r="P4007" s="14" t="str">
        <f t="shared" si="373"/>
        <v>$20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150" x14ac:dyDescent="0.2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72"/>
        <v>0</v>
      </c>
      <c r="P4008" s="14" t="str">
        <f t="shared" si="373"/>
        <v>$2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135" x14ac:dyDescent="0.2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72"/>
        <v>0</v>
      </c>
      <c r="P4009" s="14" t="str">
        <f t="shared" si="373"/>
        <v>$5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150" x14ac:dyDescent="0.2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72"/>
        <v>6</v>
      </c>
      <c r="P4010" s="14" t="str">
        <f t="shared" si="373"/>
        <v>$15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135" x14ac:dyDescent="0.2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72"/>
        <v>4</v>
      </c>
      <c r="P4011" s="14" t="str">
        <f t="shared" si="373"/>
        <v>$25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135" x14ac:dyDescent="0.2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72"/>
        <v>24</v>
      </c>
      <c r="P4012" s="14" t="str">
        <f t="shared" si="373"/>
        <v>$45.84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150" x14ac:dyDescent="0.2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72"/>
        <v>8</v>
      </c>
      <c r="P4013" s="14" t="str">
        <f t="shared" si="373"/>
        <v>$4.75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150" x14ac:dyDescent="0.2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72"/>
        <v>0</v>
      </c>
      <c r="P4014" s="14" t="str">
        <f t="shared" si="373"/>
        <v>$0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135" x14ac:dyDescent="0.2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72"/>
        <v>1</v>
      </c>
      <c r="P4015" s="14" t="str">
        <f t="shared" si="373"/>
        <v>$13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135" x14ac:dyDescent="0.2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 s="14" t="str">
        <f t="shared" si="373"/>
        <v>$0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150" x14ac:dyDescent="0.2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72"/>
        <v>0</v>
      </c>
      <c r="P4017" s="14" t="str">
        <f t="shared" si="373"/>
        <v>$1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135" x14ac:dyDescent="0.2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72"/>
        <v>14</v>
      </c>
      <c r="P4018" s="14" t="str">
        <f t="shared" si="373"/>
        <v>$10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150" x14ac:dyDescent="0.2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72"/>
        <v>1</v>
      </c>
      <c r="P4019" s="14" t="str">
        <f t="shared" si="373"/>
        <v>$52.5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90" x14ac:dyDescent="0.2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72"/>
        <v>9</v>
      </c>
      <c r="P4020" s="14" t="str">
        <f t="shared" si="373"/>
        <v>$32.5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135" x14ac:dyDescent="0.2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72"/>
        <v>1</v>
      </c>
      <c r="P4021" s="14" t="str">
        <f t="shared" si="373"/>
        <v>$7.25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120" x14ac:dyDescent="0.2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72"/>
        <v>17</v>
      </c>
      <c r="P4022" s="14" t="str">
        <f t="shared" si="373"/>
        <v>$33.33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120" x14ac:dyDescent="0.2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72"/>
        <v>1</v>
      </c>
      <c r="P4023" s="14" t="str">
        <f t="shared" si="373"/>
        <v>$62.5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90" x14ac:dyDescent="0.2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72"/>
        <v>70</v>
      </c>
      <c r="P4024" s="14" t="str">
        <f t="shared" si="373"/>
        <v>$63.56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105" x14ac:dyDescent="0.2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72"/>
        <v>0</v>
      </c>
      <c r="P4025" s="14" t="str">
        <f t="shared" si="373"/>
        <v>$0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135" x14ac:dyDescent="0.2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72"/>
        <v>1</v>
      </c>
      <c r="P4026" s="14" t="str">
        <f t="shared" si="373"/>
        <v>$10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165" x14ac:dyDescent="0.2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72"/>
        <v>5</v>
      </c>
      <c r="P4027" s="14" t="str">
        <f t="shared" si="373"/>
        <v>$62.5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105" x14ac:dyDescent="0.2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 s="14" t="str">
        <f t="shared" si="373"/>
        <v>$0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135" x14ac:dyDescent="0.2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72"/>
        <v>7</v>
      </c>
      <c r="P4029" s="14" t="str">
        <f t="shared" si="373"/>
        <v>$30.71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120" x14ac:dyDescent="0.2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72"/>
        <v>28</v>
      </c>
      <c r="P4030" s="14" t="str">
        <f t="shared" si="373"/>
        <v>$51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135" x14ac:dyDescent="0.2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 s="14" t="str">
        <f t="shared" si="373"/>
        <v>$0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105" x14ac:dyDescent="0.2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72"/>
        <v>16</v>
      </c>
      <c r="P4032" s="14" t="str">
        <f t="shared" si="373"/>
        <v>$66.67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165" x14ac:dyDescent="0.2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s="14" t="str">
        <f t="shared" si="373"/>
        <v>$0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135" x14ac:dyDescent="0.2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ref="O4034:O4097" si="378">ROUND(($E4034/$D4034)*100,0)</f>
        <v>7</v>
      </c>
      <c r="P4034" s="14" t="str">
        <f t="shared" ref="P4034:P4097" si="379">IF($E4034=0,"$0","$"&amp;ROUND(($E4034/$L4034),2))</f>
        <v>$59</v>
      </c>
      <c r="Q4034" t="str">
        <f t="shared" ref="Q4034:Q4097" si="380">LEFT($N4034,FIND("/",$N4034)-1)</f>
        <v>theater</v>
      </c>
      <c r="R4034" t="str">
        <f t="shared" ref="R4034:R4097" si="381">RIGHT($N4034,LEN($N4034)-FIND("/",$N4034))</f>
        <v>plays</v>
      </c>
      <c r="S4034" s="8">
        <f t="shared" ref="S4034:S4097" si="382">(((J4034/60)/60)/24)+DATE(1970,1,1)</f>
        <v>42293.809212962966</v>
      </c>
      <c r="T4034" s="8">
        <f t="shared" ref="T4034:T4097" si="383">(((I4034/60)/60)/24)+DATE(1970,1,1)</f>
        <v>42353.85087962963</v>
      </c>
    </row>
    <row r="4035" spans="1:20" ht="135" x14ac:dyDescent="0.2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si="378"/>
        <v>26</v>
      </c>
      <c r="P4035" s="14" t="str">
        <f t="shared" si="379"/>
        <v>$65.34</v>
      </c>
      <c r="Q4035" t="str">
        <f t="shared" si="380"/>
        <v>theater</v>
      </c>
      <c r="R4035" t="str">
        <f t="shared" si="381"/>
        <v>plays</v>
      </c>
      <c r="S4035" s="8">
        <f t="shared" si="382"/>
        <v>42614.268796296295</v>
      </c>
      <c r="T4035" s="8">
        <f t="shared" si="383"/>
        <v>42645.375</v>
      </c>
    </row>
    <row r="4036" spans="1:20" ht="150" x14ac:dyDescent="0.2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78"/>
        <v>1</v>
      </c>
      <c r="P4036" s="14" t="str">
        <f t="shared" si="379"/>
        <v>$100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75" x14ac:dyDescent="0.2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78"/>
        <v>37</v>
      </c>
      <c r="P4037" s="14" t="str">
        <f t="shared" si="379"/>
        <v>$147.4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150" x14ac:dyDescent="0.2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78"/>
        <v>47</v>
      </c>
      <c r="P4038" s="14" t="str">
        <f t="shared" si="379"/>
        <v>$166.06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150" x14ac:dyDescent="0.2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78"/>
        <v>11</v>
      </c>
      <c r="P4039" s="14" t="str">
        <f t="shared" si="379"/>
        <v>$40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135" x14ac:dyDescent="0.2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78"/>
        <v>12</v>
      </c>
      <c r="P4040" s="14" t="str">
        <f t="shared" si="379"/>
        <v>$75.25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105" x14ac:dyDescent="0.2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78"/>
        <v>60</v>
      </c>
      <c r="P4041" s="14" t="str">
        <f t="shared" si="379"/>
        <v>$60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120" x14ac:dyDescent="0.2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78"/>
        <v>31</v>
      </c>
      <c r="P4042" s="14" t="str">
        <f t="shared" si="379"/>
        <v>$1250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105" x14ac:dyDescent="0.2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78"/>
        <v>0</v>
      </c>
      <c r="P4043" s="14" t="str">
        <f t="shared" si="379"/>
        <v>$10.5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135" x14ac:dyDescent="0.2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 s="14" t="str">
        <f t="shared" si="379"/>
        <v>$7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105" x14ac:dyDescent="0.2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78"/>
        <v>0</v>
      </c>
      <c r="P4045" s="14" t="str">
        <f t="shared" si="379"/>
        <v>$0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135" x14ac:dyDescent="0.2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78"/>
        <v>38</v>
      </c>
      <c r="P4046" s="14" t="str">
        <f t="shared" si="379"/>
        <v>$56.25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135" x14ac:dyDescent="0.2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 s="14" t="str">
        <f t="shared" si="379"/>
        <v>$1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150" x14ac:dyDescent="0.2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78"/>
        <v>8</v>
      </c>
      <c r="P4048" s="14" t="str">
        <f t="shared" si="379"/>
        <v>$38.33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135" x14ac:dyDescent="0.2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78"/>
        <v>2</v>
      </c>
      <c r="P4049" s="14" t="str">
        <f t="shared" si="379"/>
        <v>$27.5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135" x14ac:dyDescent="0.2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78"/>
        <v>18</v>
      </c>
      <c r="P4050" s="14" t="str">
        <f t="shared" si="379"/>
        <v>$32.98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135" x14ac:dyDescent="0.2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78"/>
        <v>0</v>
      </c>
      <c r="P4051" s="14" t="str">
        <f t="shared" si="379"/>
        <v>$16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135" x14ac:dyDescent="0.2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 s="14" t="str">
        <f t="shared" si="379"/>
        <v>$1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135" x14ac:dyDescent="0.2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 s="14" t="str">
        <f t="shared" si="379"/>
        <v>$0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135" x14ac:dyDescent="0.2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78"/>
        <v>38</v>
      </c>
      <c r="P4054" s="14" t="str">
        <f t="shared" si="379"/>
        <v>$86.62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135" x14ac:dyDescent="0.2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78"/>
        <v>22</v>
      </c>
      <c r="P4055" s="14" t="str">
        <f t="shared" si="379"/>
        <v>$55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135" x14ac:dyDescent="0.2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 s="14" t="str">
        <f t="shared" si="379"/>
        <v>$0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135" x14ac:dyDescent="0.2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78"/>
        <v>18</v>
      </c>
      <c r="P4057" s="14" t="str">
        <f t="shared" si="379"/>
        <v>$41.95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135" x14ac:dyDescent="0.2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78"/>
        <v>53</v>
      </c>
      <c r="P4058" s="14" t="str">
        <f t="shared" si="379"/>
        <v>$88.33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150" x14ac:dyDescent="0.2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78"/>
        <v>22</v>
      </c>
      <c r="P4059" s="14" t="str">
        <f t="shared" si="379"/>
        <v>$129.17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120" x14ac:dyDescent="0.2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78"/>
        <v>3</v>
      </c>
      <c r="P4060" s="14" t="str">
        <f t="shared" si="379"/>
        <v>$23.75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120" x14ac:dyDescent="0.2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78"/>
        <v>3</v>
      </c>
      <c r="P4061" s="14" t="str">
        <f t="shared" si="379"/>
        <v>$35.71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135" x14ac:dyDescent="0.2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78"/>
        <v>3</v>
      </c>
      <c r="P4062" s="14" t="str">
        <f t="shared" si="379"/>
        <v>$57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105" x14ac:dyDescent="0.2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78"/>
        <v>0</v>
      </c>
      <c r="P4063" s="14" t="str">
        <f t="shared" si="379"/>
        <v>$0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120" x14ac:dyDescent="0.2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78"/>
        <v>2</v>
      </c>
      <c r="P4064" s="14" t="str">
        <f t="shared" si="379"/>
        <v>$163.33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135" x14ac:dyDescent="0.2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78"/>
        <v>1</v>
      </c>
      <c r="P4065" s="14" t="str">
        <f t="shared" si="379"/>
        <v>$15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135" x14ac:dyDescent="0.2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78"/>
        <v>19</v>
      </c>
      <c r="P4066" s="14" t="str">
        <f t="shared" si="379"/>
        <v>$64.17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105" x14ac:dyDescent="0.2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78"/>
        <v>1</v>
      </c>
      <c r="P4067" s="14" t="str">
        <f t="shared" si="379"/>
        <v>$6.75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150" x14ac:dyDescent="0.2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</v>
      </c>
      <c r="P4068" s="14" t="str">
        <f t="shared" si="379"/>
        <v>$25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165" x14ac:dyDescent="0.2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78"/>
        <v>61</v>
      </c>
      <c r="P4069" s="14" t="str">
        <f t="shared" si="379"/>
        <v>$179.12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90" x14ac:dyDescent="0.2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78"/>
        <v>1</v>
      </c>
      <c r="P4070" s="14" t="str">
        <f t="shared" si="379"/>
        <v>$34.95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120" x14ac:dyDescent="0.2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78"/>
        <v>34</v>
      </c>
      <c r="P4071" s="14" t="str">
        <f t="shared" si="379"/>
        <v>$33.08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105" x14ac:dyDescent="0.2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78"/>
        <v>17</v>
      </c>
      <c r="P4072" s="14" t="str">
        <f t="shared" si="379"/>
        <v>$27.5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150" x14ac:dyDescent="0.2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 s="14" t="str">
        <f t="shared" si="379"/>
        <v>$0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150" x14ac:dyDescent="0.2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78"/>
        <v>0</v>
      </c>
      <c r="P4074" s="14" t="str">
        <f t="shared" si="379"/>
        <v>$2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165" x14ac:dyDescent="0.2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78"/>
        <v>1</v>
      </c>
      <c r="P4075" s="14" t="str">
        <f t="shared" si="379"/>
        <v>$18.5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135" x14ac:dyDescent="0.2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78"/>
        <v>27</v>
      </c>
      <c r="P4076" s="14" t="str">
        <f t="shared" si="379"/>
        <v>$35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135" x14ac:dyDescent="0.2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78"/>
        <v>29</v>
      </c>
      <c r="P4077" s="14" t="str">
        <f t="shared" si="379"/>
        <v>$44.31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105" x14ac:dyDescent="0.2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 s="14" t="str">
        <f t="shared" si="379"/>
        <v>$0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150" x14ac:dyDescent="0.2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78"/>
        <v>9</v>
      </c>
      <c r="P4079" s="14" t="str">
        <f t="shared" si="379"/>
        <v>$222.5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135" x14ac:dyDescent="0.2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 s="14" t="str">
        <f t="shared" si="379"/>
        <v>$0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135" x14ac:dyDescent="0.2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78"/>
        <v>0</v>
      </c>
      <c r="P4081" s="14" t="str">
        <f t="shared" si="379"/>
        <v>$5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135" x14ac:dyDescent="0.2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78"/>
        <v>0</v>
      </c>
      <c r="P4082" s="14" t="str">
        <f t="shared" si="379"/>
        <v>$0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120" x14ac:dyDescent="0.2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78"/>
        <v>16</v>
      </c>
      <c r="P4083" s="14" t="str">
        <f t="shared" si="379"/>
        <v>$29.17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135" x14ac:dyDescent="0.2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78"/>
        <v>2</v>
      </c>
      <c r="P4084" s="14" t="str">
        <f t="shared" si="379"/>
        <v>$1.5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165" x14ac:dyDescent="0.2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78"/>
        <v>22</v>
      </c>
      <c r="P4085" s="14" t="str">
        <f t="shared" si="379"/>
        <v>$126.5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135" x14ac:dyDescent="0.2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 s="14" t="str">
        <f t="shared" si="379"/>
        <v>$10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135" x14ac:dyDescent="0.2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78"/>
        <v>0</v>
      </c>
      <c r="P4087" s="14" t="str">
        <f t="shared" si="379"/>
        <v>$10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150" x14ac:dyDescent="0.2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78"/>
        <v>5</v>
      </c>
      <c r="P4088" s="14" t="str">
        <f t="shared" si="379"/>
        <v>$9.4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30" x14ac:dyDescent="0.2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78"/>
        <v>0</v>
      </c>
      <c r="P4089" s="14" t="str">
        <f t="shared" si="379"/>
        <v>$0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120" x14ac:dyDescent="0.2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78"/>
        <v>11</v>
      </c>
      <c r="P4090" s="14" t="str">
        <f t="shared" si="379"/>
        <v>$72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135" x14ac:dyDescent="0.2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78"/>
        <v>5</v>
      </c>
      <c r="P4091" s="14" t="str">
        <f t="shared" si="379"/>
        <v>$30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105" x14ac:dyDescent="0.2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78"/>
        <v>3</v>
      </c>
      <c r="P4092" s="14" t="str">
        <f t="shared" si="379"/>
        <v>$10.67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150" x14ac:dyDescent="0.2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78"/>
        <v>13</v>
      </c>
      <c r="P4093" s="14" t="str">
        <f t="shared" si="379"/>
        <v>$25.5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135" x14ac:dyDescent="0.2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78"/>
        <v>0</v>
      </c>
      <c r="P4094" s="14" t="str">
        <f t="shared" si="379"/>
        <v>$20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135" x14ac:dyDescent="0.2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78"/>
        <v>2</v>
      </c>
      <c r="P4095" s="14" t="str">
        <f t="shared" si="379"/>
        <v>$15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120" x14ac:dyDescent="0.25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78"/>
        <v>37</v>
      </c>
      <c r="P4096" s="14" t="str">
        <f t="shared" si="379"/>
        <v>$91.25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105" x14ac:dyDescent="0.25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78"/>
        <v>3</v>
      </c>
      <c r="P4097" s="14" t="str">
        <f t="shared" si="379"/>
        <v>$800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135" x14ac:dyDescent="0.25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ref="O4098:O4115" si="384">ROUND(($E4098/$D4098)*100,0)</f>
        <v>11</v>
      </c>
      <c r="P4098" s="14" t="str">
        <f t="shared" ref="P4098:P4115" si="385">IF($E4098=0,"$0","$"&amp;ROUND(($E4098/$L4098),2))</f>
        <v>$80</v>
      </c>
      <c r="Q4098" t="str">
        <f t="shared" ref="Q4098:Q4115" si="386">LEFT($N4098,FIND("/",$N4098)-1)</f>
        <v>theater</v>
      </c>
      <c r="R4098" t="str">
        <f t="shared" ref="R4098:R4115" si="387">RIGHT($N4098,LEN($N4098)-FIND("/",$N4098))</f>
        <v>plays</v>
      </c>
      <c r="S4098" s="8">
        <f t="shared" ref="S4098:S4115" si="388">(((J4098/60)/60)/24)+DATE(1970,1,1)</f>
        <v>42750.530312499999</v>
      </c>
      <c r="T4098" s="8">
        <f t="shared" ref="T4098:T4115" si="389">(((I4098/60)/60)/24)+DATE(1970,1,1)</f>
        <v>42794.368749999994</v>
      </c>
    </row>
    <row r="4099" spans="1:20" ht="150" x14ac:dyDescent="0.25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si="384"/>
        <v>0</v>
      </c>
      <c r="P4099" s="14" t="str">
        <f t="shared" si="385"/>
        <v>$0</v>
      </c>
      <c r="Q4099" t="str">
        <f t="shared" si="386"/>
        <v>theater</v>
      </c>
      <c r="R4099" t="str">
        <f t="shared" si="387"/>
        <v>plays</v>
      </c>
      <c r="S4099" s="8">
        <f t="shared" si="388"/>
        <v>42344.824502314819</v>
      </c>
      <c r="T4099" s="8">
        <f t="shared" si="389"/>
        <v>42400.996527777781</v>
      </c>
    </row>
    <row r="4100" spans="1:20" ht="120" x14ac:dyDescent="0.25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84"/>
        <v>0</v>
      </c>
      <c r="P4100" s="14" t="str">
        <f t="shared" si="385"/>
        <v>$0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150" x14ac:dyDescent="0.25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84"/>
        <v>1</v>
      </c>
      <c r="P4101" s="14" t="str">
        <f t="shared" si="385"/>
        <v>$50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90" x14ac:dyDescent="0.25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84"/>
        <v>0</v>
      </c>
      <c r="P4102" s="14" t="str">
        <f t="shared" si="385"/>
        <v>$0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135" x14ac:dyDescent="0.25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84"/>
        <v>0</v>
      </c>
      <c r="P4103" s="14" t="str">
        <f t="shared" si="385"/>
        <v>$0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105" x14ac:dyDescent="0.25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84"/>
        <v>27</v>
      </c>
      <c r="P4104" s="14" t="str">
        <f t="shared" si="385"/>
        <v>$22.83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120" x14ac:dyDescent="0.25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84"/>
        <v>10</v>
      </c>
      <c r="P4105" s="14" t="str">
        <f t="shared" si="385"/>
        <v>$16.67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135" x14ac:dyDescent="0.25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84"/>
        <v>21</v>
      </c>
      <c r="P4106" s="14" t="str">
        <f t="shared" si="385"/>
        <v>$45.79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150" x14ac:dyDescent="0.25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84"/>
        <v>7</v>
      </c>
      <c r="P4107" s="14" t="str">
        <f t="shared" si="385"/>
        <v>$383.33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150" x14ac:dyDescent="0.25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84"/>
        <v>71</v>
      </c>
      <c r="P4108" s="14" t="str">
        <f t="shared" si="385"/>
        <v>$106.97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135" x14ac:dyDescent="0.25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84"/>
        <v>2</v>
      </c>
      <c r="P4109" s="14" t="str">
        <f t="shared" si="385"/>
        <v>$10.25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135" x14ac:dyDescent="0.25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84"/>
        <v>2</v>
      </c>
      <c r="P4110" s="14" t="str">
        <f t="shared" si="385"/>
        <v>$59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120" x14ac:dyDescent="0.25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84"/>
        <v>0</v>
      </c>
      <c r="P4111" s="14" t="str">
        <f t="shared" si="385"/>
        <v>$0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135" x14ac:dyDescent="0.25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84"/>
        <v>29</v>
      </c>
      <c r="P4112" s="14" t="str">
        <f t="shared" si="385"/>
        <v>$14.33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120" x14ac:dyDescent="0.25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84"/>
        <v>3</v>
      </c>
      <c r="P4113" s="14" t="str">
        <f t="shared" si="385"/>
        <v>$15.67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135" x14ac:dyDescent="0.25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84"/>
        <v>0</v>
      </c>
      <c r="P4114" s="14" t="str">
        <f t="shared" si="385"/>
        <v>$1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150" x14ac:dyDescent="0.25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84"/>
        <v>0</v>
      </c>
      <c r="P4115" s="14" t="str">
        <f t="shared" si="385"/>
        <v>$1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ellIs" dxfId="5" priority="10" operator="equal">
      <formula>"successfull"</formula>
    </cfRule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cancelled">
      <formula>NOT(ISERROR(SEARCH("cancelled",F1)))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37FF9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G24" sqref="G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8222</v>
      </c>
      <c r="B1" t="s">
        <v>8362</v>
      </c>
    </row>
    <row r="3" spans="1:6" x14ac:dyDescent="0.25">
      <c r="A3" s="5" t="s">
        <v>8398</v>
      </c>
      <c r="B3" s="5" t="s">
        <v>8361</v>
      </c>
    </row>
    <row r="4" spans="1:6" x14ac:dyDescent="0.25">
      <c r="A4" s="5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5">
      <c r="A5" s="6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G30" sqref="G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8222</v>
      </c>
      <c r="B1" t="s">
        <v>8362</v>
      </c>
    </row>
    <row r="2" spans="1:6" x14ac:dyDescent="0.25">
      <c r="A2" s="5" t="s">
        <v>8399</v>
      </c>
      <c r="B2" t="s">
        <v>8362</v>
      </c>
    </row>
    <row r="4" spans="1:6" x14ac:dyDescent="0.25">
      <c r="A4" s="5" t="s">
        <v>8398</v>
      </c>
      <c r="B4" s="5" t="s">
        <v>8361</v>
      </c>
    </row>
    <row r="5" spans="1:6" x14ac:dyDescent="0.25">
      <c r="A5" s="5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5">
      <c r="A6" s="6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E21" sqref="E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8399</v>
      </c>
      <c r="B1" t="s">
        <v>8362</v>
      </c>
    </row>
    <row r="2" spans="1:5" x14ac:dyDescent="0.25">
      <c r="A2" s="5" t="s">
        <v>8377</v>
      </c>
      <c r="B2" t="s">
        <v>8362</v>
      </c>
    </row>
    <row r="4" spans="1:5" x14ac:dyDescent="0.25">
      <c r="A4" s="5" t="s">
        <v>8398</v>
      </c>
      <c r="B4" s="5" t="s">
        <v>8361</v>
      </c>
    </row>
    <row r="5" spans="1:5" x14ac:dyDescent="0.25">
      <c r="A5" s="5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9" t="s">
        <v>8371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8372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8373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8374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8365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8375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8366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8367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8368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8369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8370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8376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8360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M14" sqref="M14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8378</v>
      </c>
      <c r="B1" s="12" t="s">
        <v>8379</v>
      </c>
      <c r="C1" s="12" t="s">
        <v>8380</v>
      </c>
      <c r="D1" s="12" t="s">
        <v>8381</v>
      </c>
      <c r="E1" s="12" t="s">
        <v>8382</v>
      </c>
      <c r="F1" s="12" t="s">
        <v>8383</v>
      </c>
      <c r="G1" s="12" t="s">
        <v>8384</v>
      </c>
      <c r="H1" s="12" t="s">
        <v>8385</v>
      </c>
    </row>
    <row r="2" spans="1:8" x14ac:dyDescent="0.25">
      <c r="A2" s="10" t="s">
        <v>8386</v>
      </c>
      <c r="B2">
        <f>COUNTIFS(state, "successful",goal,"&lt;1000")</f>
        <v>322</v>
      </c>
      <c r="C2">
        <f>COUNTIFS(state, "failed",goal,"&lt;1000")</f>
        <v>113</v>
      </c>
      <c r="D2">
        <f>COUNTIFS(state, "canceled",goal,"&lt;1000")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0" t="s">
        <v>8387</v>
      </c>
      <c r="B3">
        <f>COUNTIFS(state, "successful",goal,"&gt;=1000",goal,"&lt;4999")</f>
        <v>931</v>
      </c>
      <c r="C3">
        <f>COUNTIFS(state, "failed",goal,"&gt;=1000",goal,"&lt;4999")</f>
        <v>420</v>
      </c>
      <c r="D3">
        <f>COUNTIFS(state, "canceled",goal,"&gt;=1000",goal,"&lt;4999")</f>
        <v>60</v>
      </c>
      <c r="E3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8" x14ac:dyDescent="0.25">
      <c r="A4" s="10" t="s">
        <v>8388</v>
      </c>
      <c r="B4">
        <f>COUNTIFS(state, "successful",goal,"&gt;=5000",goal,"&lt;9999")</f>
        <v>380</v>
      </c>
      <c r="C4">
        <f>COUNTIFS(state, "failed",goal,"&gt;=5000",goal,"&lt;9999")</f>
        <v>282</v>
      </c>
      <c r="D4">
        <f>COUNTIFS(state, "canceled",goal,"&gt;=5000",goal,"&lt;9999")</f>
        <v>51</v>
      </c>
      <c r="E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25">
      <c r="A5" s="10" t="s">
        <v>8389</v>
      </c>
      <c r="B5">
        <f>COUNTIFS(state, "successful",goal,"&gt;=10000",goal,"&lt;14999")</f>
        <v>168</v>
      </c>
      <c r="C5">
        <f>COUNTIFS(state, "failed",goal,"&gt;=10000",goal,"&lt;14999")</f>
        <v>144</v>
      </c>
      <c r="D5">
        <f>COUNTIFS(state, "canceled",goal,"&gt;=10000",goal,"&lt;14999")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0" t="s">
        <v>8390</v>
      </c>
      <c r="B6">
        <f>COUNTIFS(state, "successful",goal,"&gt;=15000",goal,"&lt;19999")</f>
        <v>94</v>
      </c>
      <c r="C6">
        <f>COUNTIFS(state, "failed",goal,"&gt;=15000",goal,"&lt;19999")</f>
        <v>90</v>
      </c>
      <c r="D6">
        <f>COUNTIFS(state, "canceled",goal,"&gt;=15000",goal,"&lt;19999")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0" t="s">
        <v>8391</v>
      </c>
      <c r="B7">
        <f>COUNTIFS(state, "successful",goal,"&gt;=20000",goal,"&lt;24999")</f>
        <v>62</v>
      </c>
      <c r="C7">
        <f>COUNTIFS(state, "failed",goal,"&gt;=20000",goal,"&lt;24999")</f>
        <v>72</v>
      </c>
      <c r="D7">
        <f>COUNTIFS(state, "canceled",goal,"&gt;=20000",goal,"&lt;24999")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0" t="s">
        <v>8392</v>
      </c>
      <c r="B8">
        <f>COUNTIFS(state, "successful",goal,"&gt;=25000",goal,"&lt;29999")</f>
        <v>55</v>
      </c>
      <c r="C8">
        <f>COUNTIFS(state, "failed",goal,"&gt;=25000",goal,"&lt;29999")</f>
        <v>64</v>
      </c>
      <c r="D8">
        <f>COUNTIFS(state, "canceled",goal,"&gt;=25000",goal,"&lt;29999")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0" t="s">
        <v>8393</v>
      </c>
      <c r="B9">
        <f>COUNTIFS(state, "successful",goal,"&gt;=30000",goal,"&lt;34999")</f>
        <v>32</v>
      </c>
      <c r="C9" s="15">
        <f>COUNTIFS(state, "failed",goal,"&gt;=30000",goal,"&lt;34999")</f>
        <v>37</v>
      </c>
      <c r="D9">
        <f>COUNTIFS(state, "canceled",goal,"&gt;=30000",goal,"&lt;34999")</f>
        <v>13</v>
      </c>
      <c r="E9" s="15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0" t="s">
        <v>8394</v>
      </c>
      <c r="B10">
        <f>COUNTIFS(state, "successful",goal,"&gt;=35000",goal,"&lt;39999")</f>
        <v>26</v>
      </c>
      <c r="C10">
        <f>COUNTIFS(state, "failed",goal,"&gt;=35000",goal,"&lt;39999")</f>
        <v>22</v>
      </c>
      <c r="D10">
        <f>COUNTIFS(state, "canceled",goal,"&gt;=35000",goal,"&lt;39999")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0" t="s">
        <v>8395</v>
      </c>
      <c r="B11">
        <f>COUNTIFS(state, "successful",goal,"&gt;=40000",goal,"&lt;44999")</f>
        <v>21</v>
      </c>
      <c r="C11">
        <f>COUNTIFS(state, "failed",goal,"&gt;=40000",goal,"&lt;44999")</f>
        <v>16</v>
      </c>
      <c r="D11">
        <f>COUNTIFS(state, "canceled",goal,"&gt;=40000",goal,"&lt;44999")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0" t="s">
        <v>8396</v>
      </c>
      <c r="B12">
        <f>COUNTIFS(state, "successful",goal,"&gt;=45000",goal,"&lt;49999")</f>
        <v>6</v>
      </c>
      <c r="C12">
        <f>COUNTIFS(state, "failed",goal,"&gt;=45000",goal,"&lt;49999")</f>
        <v>11</v>
      </c>
      <c r="D12">
        <f>COUNTIFS(state, "canceled",goal,"&gt;=45000",goal,"&lt;49999")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10" t="s">
        <v>8397</v>
      </c>
      <c r="B13">
        <f>COUNTIFS(state, "successful",goal,"&gt;=50000")</f>
        <v>86</v>
      </c>
      <c r="C13">
        <f>COUNTIFS(state, "failed",goal,"&gt;=50000")</f>
        <v>258</v>
      </c>
      <c r="D13">
        <f>COUNTIFS(state, "canceled",goal,"&gt;=50000")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Raw Data</vt:lpstr>
      <vt:lpstr>Category PivotTable</vt:lpstr>
      <vt:lpstr>Subcategory PivotTable</vt:lpstr>
      <vt:lpstr>Date Line Graph</vt:lpstr>
      <vt:lpstr>Bonus</vt:lpstr>
      <vt:lpstr>alldata</vt:lpstr>
      <vt:lpstr>goal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2018-11-19T20:38:25Z</dcterms:modified>
</cp:coreProperties>
</file>