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walker2442\Desktop\Evolution\Tasks\Project\data\"/>
    </mc:Choice>
  </mc:AlternateContent>
  <xr:revisionPtr revIDLastSave="0" documentId="13_ncr:1_{0638E9B3-1028-49FD-A0B7-4D0E3ABD47A2}" xr6:coauthVersionLast="45" xr6:coauthVersionMax="45" xr10:uidLastSave="{00000000-0000-0000-0000-000000000000}"/>
  <bookViews>
    <workbookView xWindow="-120" yWindow="-120" windowWidth="20730" windowHeight="11160" activeTab="1" xr2:uid="{83D2AF38-E716-4B16-9C29-8B3A86C07E11}"/>
  </bookViews>
  <sheets>
    <sheet name="Horse" sheetId="1" r:id="rId1"/>
    <sheet name="Rod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7" i="2" l="1"/>
  <c r="B222" i="2"/>
  <c r="B220" i="2"/>
  <c r="B218" i="2"/>
  <c r="B217" i="2"/>
  <c r="B213" i="2"/>
  <c r="B212" i="2"/>
  <c r="B209" i="2"/>
  <c r="B208" i="2"/>
  <c r="B206" i="2"/>
  <c r="B200" i="2"/>
  <c r="B199" i="2"/>
  <c r="B191" i="2"/>
  <c r="B177" i="2"/>
  <c r="B168" i="2"/>
  <c r="B167" i="2"/>
  <c r="B166" i="2"/>
  <c r="B164" i="2"/>
  <c r="B163" i="2"/>
  <c r="B160" i="2"/>
  <c r="B156" i="2"/>
  <c r="B154" i="2"/>
  <c r="B153" i="2"/>
  <c r="B144" i="2"/>
  <c r="B142" i="2"/>
  <c r="B141" i="2"/>
  <c r="B140" i="2"/>
  <c r="B139" i="2"/>
  <c r="B137" i="2"/>
  <c r="B136" i="2"/>
  <c r="B133" i="2"/>
  <c r="B131" i="2"/>
  <c r="B130" i="2"/>
  <c r="B129" i="2"/>
  <c r="B128" i="2"/>
  <c r="B127" i="2"/>
  <c r="B126" i="2"/>
  <c r="B124" i="2"/>
  <c r="B123" i="2"/>
  <c r="B119" i="2"/>
  <c r="B113" i="2"/>
  <c r="B108" i="2"/>
  <c r="B106" i="2"/>
  <c r="B101" i="2"/>
  <c r="B99" i="2"/>
  <c r="B98" i="2"/>
  <c r="B95" i="2"/>
  <c r="B93" i="2"/>
  <c r="B91" i="2"/>
  <c r="B90" i="2"/>
  <c r="B88" i="2"/>
  <c r="B86" i="2"/>
  <c r="B85" i="2"/>
  <c r="B75" i="2"/>
  <c r="B74" i="2"/>
  <c r="B73" i="2"/>
  <c r="B72" i="2"/>
  <c r="B71" i="2"/>
  <c r="B70" i="2"/>
  <c r="B69" i="2"/>
  <c r="B68" i="2"/>
  <c r="B66" i="2"/>
  <c r="B65" i="2"/>
  <c r="B64" i="2"/>
  <c r="B62" i="2"/>
  <c r="B60" i="2"/>
  <c r="B58" i="2"/>
  <c r="B56" i="2"/>
  <c r="C228" i="2"/>
  <c r="C225" i="2"/>
  <c r="C224" i="2"/>
  <c r="C223" i="2"/>
  <c r="C222" i="2"/>
  <c r="C220" i="2"/>
  <c r="C216" i="2"/>
  <c r="C215" i="2"/>
  <c r="C206" i="2"/>
  <c r="C205" i="2"/>
  <c r="C204" i="2"/>
  <c r="C203" i="2"/>
  <c r="C202" i="2"/>
  <c r="C201" i="2"/>
  <c r="C200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8" i="2"/>
  <c r="C176" i="2"/>
  <c r="C175" i="2"/>
  <c r="C162" i="2"/>
  <c r="C147" i="2"/>
  <c r="C146" i="2"/>
  <c r="C145" i="2"/>
  <c r="C144" i="2"/>
  <c r="C143" i="2"/>
  <c r="C142" i="2"/>
  <c r="C136" i="2"/>
  <c r="C135" i="2"/>
  <c r="C133" i="2"/>
  <c r="C132" i="2"/>
  <c r="C129" i="2"/>
  <c r="C125" i="2"/>
  <c r="C124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2" i="2"/>
  <c r="C101" i="2"/>
  <c r="C100" i="2"/>
  <c r="C99" i="2"/>
  <c r="C98" i="2"/>
  <c r="C97" i="2"/>
  <c r="C94" i="2"/>
  <c r="C93" i="2"/>
  <c r="C90" i="2"/>
  <c r="C65" i="2"/>
  <c r="C59" i="2"/>
  <c r="C57" i="2"/>
  <c r="C56" i="2"/>
  <c r="C45" i="2"/>
  <c r="C44" i="2"/>
  <c r="C43" i="2"/>
  <c r="C41" i="2"/>
  <c r="C40" i="2"/>
  <c r="C39" i="2"/>
  <c r="C38" i="2"/>
  <c r="C37" i="2"/>
  <c r="C33" i="2"/>
  <c r="C32" i="2"/>
  <c r="C31" i="2"/>
  <c r="C29" i="2"/>
  <c r="C28" i="2"/>
  <c r="C27" i="2"/>
  <c r="C25" i="2"/>
  <c r="C16" i="2"/>
  <c r="C15" i="2"/>
  <c r="C14" i="2"/>
  <c r="C13" i="2"/>
  <c r="C9" i="2"/>
  <c r="C2" i="2"/>
</calcChain>
</file>

<file path=xl/sharedStrings.xml><?xml version="1.0" encoding="utf-8"?>
<sst xmlns="http://schemas.openxmlformats.org/spreadsheetml/2006/main" count="274" uniqueCount="273">
  <si>
    <t xml:space="preserve">Estimated body mass (kg) </t>
  </si>
  <si>
    <t>Hyracotherium angustidens</t>
  </si>
  <si>
    <t>Hyracotherium vaccassiense</t>
  </si>
  <si>
    <t>Hyracotherium tapirium</t>
  </si>
  <si>
    <t>Epihippus gracilis</t>
  </si>
  <si>
    <t>Epihippus uintensis</t>
  </si>
  <si>
    <t>Mesohippus barbouri</t>
  </si>
  <si>
    <t>Miohippus quartus</t>
  </si>
  <si>
    <t>Parahippus wyomingensis</t>
  </si>
  <si>
    <t>Parahippus cognatus</t>
  </si>
  <si>
    <t>Parahippus tyleri</t>
  </si>
  <si>
    <t>Parahippus leonensis</t>
  </si>
  <si>
    <t>Archaeohippus blackbergi</t>
  </si>
  <si>
    <t>Anchitherium clarenci</t>
  </si>
  <si>
    <t>Megahippus mckennai</t>
  </si>
  <si>
    <t>Megahippus matthewi</t>
  </si>
  <si>
    <t xml:space="preserve">Merychippus primus </t>
  </si>
  <si>
    <t>Merychippus isonesus</t>
  </si>
  <si>
    <t>Merychippus insignis</t>
  </si>
  <si>
    <t>Hipparion shirleyi</t>
  </si>
  <si>
    <t>Hipparion tehonense</t>
  </si>
  <si>
    <t>Neohipparion coloradense</t>
  </si>
  <si>
    <t>Nannippus minor</t>
  </si>
  <si>
    <t>Cormohipparion goorisi</t>
  </si>
  <si>
    <t>Cormohipparion occidentale</t>
  </si>
  <si>
    <t xml:space="preserve">Protohippus simus </t>
  </si>
  <si>
    <t>Pliohippus pernix</t>
  </si>
  <si>
    <t>Dinohippus leidyanus</t>
  </si>
  <si>
    <t>Dinohippus mexicanus</t>
  </si>
  <si>
    <t>Onohippidium galushai</t>
  </si>
  <si>
    <t>Nannippus peninsulatus</t>
  </si>
  <si>
    <t>Equus simplicidens</t>
  </si>
  <si>
    <t>Hippidion neogeum</t>
  </si>
  <si>
    <t>Equus scotti</t>
  </si>
  <si>
    <t>Equus insulatus</t>
  </si>
  <si>
    <t>Equus complicatus</t>
  </si>
  <si>
    <t>Orohippus pumilus</t>
  </si>
  <si>
    <t>Mesohippus bairdi</t>
  </si>
  <si>
    <t>Equus quagga</t>
  </si>
  <si>
    <t>Equus quagga boehmi</t>
  </si>
  <si>
    <t>Equus quagga chapmani</t>
  </si>
  <si>
    <t xml:space="preserve">Equus zebra </t>
  </si>
  <si>
    <t>Horse Species</t>
  </si>
  <si>
    <t xml:space="preserve">Rodent Species </t>
  </si>
  <si>
    <t xml:space="preserve">Estimate body mass (kg) </t>
  </si>
  <si>
    <t xml:space="preserve">Apodemus argenteus </t>
  </si>
  <si>
    <t>Apodemus agrarius</t>
  </si>
  <si>
    <t>Apodemus flavicollis</t>
  </si>
  <si>
    <t>Apodemus semotus</t>
  </si>
  <si>
    <t>Apodemus speciosus</t>
  </si>
  <si>
    <t>Apodemus sylvaticus</t>
  </si>
  <si>
    <t xml:space="preserve">Micromys minutus </t>
  </si>
  <si>
    <t>Millardia meltada</t>
  </si>
  <si>
    <t xml:space="preserve">Mus musculus </t>
  </si>
  <si>
    <t>Tokudaia osimensis</t>
  </si>
  <si>
    <t>Bandicota bengalensis</t>
  </si>
  <si>
    <t xml:space="preserve">Bandicota indica </t>
  </si>
  <si>
    <t>Bandicota savilei</t>
  </si>
  <si>
    <t>Berylmys bowersi</t>
  </si>
  <si>
    <t>Chiropodomys gliroides</t>
  </si>
  <si>
    <t>Leopoldamys sabanus</t>
  </si>
  <si>
    <t>Maxomys bartelsii</t>
  </si>
  <si>
    <t>Maxomys surifer</t>
  </si>
  <si>
    <t>Maxomys whiteheadi</t>
  </si>
  <si>
    <t>Mus caroli</t>
  </si>
  <si>
    <t>Niviventer cremoriventer</t>
  </si>
  <si>
    <t>Rattus argentiventer</t>
  </si>
  <si>
    <t xml:space="preserve">Rattus exulans </t>
  </si>
  <si>
    <t>Rattus losea</t>
  </si>
  <si>
    <t>Rattus rattus</t>
  </si>
  <si>
    <t>Rattus tiomanicus</t>
  </si>
  <si>
    <t>Sundamys muelleri</t>
  </si>
  <si>
    <t>Niviventer culturatus</t>
  </si>
  <si>
    <t>Batomys salomonseni</t>
  </si>
  <si>
    <t>Bullimus bagobus</t>
  </si>
  <si>
    <t xml:space="preserve">Bunomys chrysocomus </t>
  </si>
  <si>
    <t xml:space="preserve">Bunomys fratrorum </t>
  </si>
  <si>
    <t xml:space="preserve">Paruromys dominator </t>
  </si>
  <si>
    <t>Rattus hoffmani</t>
  </si>
  <si>
    <t>Acomys caharinus</t>
  </si>
  <si>
    <t>Aethomys chrysophilus</t>
  </si>
  <si>
    <t>Aethomys ineptus</t>
  </si>
  <si>
    <t>Aethomys hindei</t>
  </si>
  <si>
    <t>Aethomys namaquensis</t>
  </si>
  <si>
    <t xml:space="preserve">Dasymys incomtus </t>
  </si>
  <si>
    <t>Grammomys macmillani</t>
  </si>
  <si>
    <t>Lophuromys flavopunctatus</t>
  </si>
  <si>
    <t>Mastomys coucha</t>
  </si>
  <si>
    <t>Mastomys natalensis</t>
  </si>
  <si>
    <t xml:space="preserve">Mus minutoides </t>
  </si>
  <si>
    <t>Praomys jacksoni</t>
  </si>
  <si>
    <t>Rhabdomys pumilio</t>
  </si>
  <si>
    <t>Uranomys ruddi</t>
  </si>
  <si>
    <t xml:space="preserve">Abeomelomys sevia </t>
  </si>
  <si>
    <t>Anisomys imitator</t>
  </si>
  <si>
    <t>Chiruromys vates</t>
  </si>
  <si>
    <t>Hyomys goliath</t>
  </si>
  <si>
    <t xml:space="preserve">Leptomys elegans </t>
  </si>
  <si>
    <t>Lorentzimys nouhuysi</t>
  </si>
  <si>
    <t>Mallomys rothschildi</t>
  </si>
  <si>
    <t>Mammelomys lanosus</t>
  </si>
  <si>
    <t>Mayermys ellermani</t>
  </si>
  <si>
    <t>Melomys leucogaster</t>
  </si>
  <si>
    <t>Melomys platyops</t>
  </si>
  <si>
    <t xml:space="preserve">Melomys rubex </t>
  </si>
  <si>
    <t>Melomys rufescens</t>
  </si>
  <si>
    <t>Pogonomys loriae</t>
  </si>
  <si>
    <t>Pogonomys macrourus</t>
  </si>
  <si>
    <t>Rattus steini</t>
  </si>
  <si>
    <t>Stenomys niobe</t>
  </si>
  <si>
    <t>Uromys anak</t>
  </si>
  <si>
    <t xml:space="preserve">Xenuromys barbatus </t>
  </si>
  <si>
    <t xml:space="preserve">Conilurus penicillatus </t>
  </si>
  <si>
    <t>Hydromys chrysogaster</t>
  </si>
  <si>
    <t xml:space="preserve">Leggadina forresti </t>
  </si>
  <si>
    <t>Leporillus conditor</t>
  </si>
  <si>
    <t>Mastacomys fuscus</t>
  </si>
  <si>
    <t>Melomys burtoni</t>
  </si>
  <si>
    <t>Melomys cervinipes</t>
  </si>
  <si>
    <t>Mesembriomys gouldii</t>
  </si>
  <si>
    <t>Mesembriomys macrurus</t>
  </si>
  <si>
    <t>Notomys alexis</t>
  </si>
  <si>
    <t>Notomys cervinus</t>
  </si>
  <si>
    <t>Notomys fuscus</t>
  </si>
  <si>
    <t>Notomys mitchelli</t>
  </si>
  <si>
    <t>Pseudomys apodemoides</t>
  </si>
  <si>
    <t>Pseudomys australis</t>
  </si>
  <si>
    <t>Pseudomys delicatulus</t>
  </si>
  <si>
    <t xml:space="preserve">Pseudomys desertor </t>
  </si>
  <si>
    <t>Pseudomys fumeus</t>
  </si>
  <si>
    <t>Pseudomys gracilicaudatus</t>
  </si>
  <si>
    <t>Pseudomys hermannsburgensis</t>
  </si>
  <si>
    <t>Pseudomys nanus</t>
  </si>
  <si>
    <t>Pseudomys novaehollandiae</t>
  </si>
  <si>
    <t>Pseudomys pilligaensis</t>
  </si>
  <si>
    <t>Pseudomys shortridgei</t>
  </si>
  <si>
    <t>Rattus colletti</t>
  </si>
  <si>
    <t>Rattus fuscipes</t>
  </si>
  <si>
    <t>Rattus leucopus</t>
  </si>
  <si>
    <t>Rattus lutreolus</t>
  </si>
  <si>
    <t>Rattus sordidus</t>
  </si>
  <si>
    <t>Rattus tunneyi</t>
  </si>
  <si>
    <t>Rattus villosissimus</t>
  </si>
  <si>
    <t>Uromys caudimaculatus</t>
  </si>
  <si>
    <t>Zyzomys argurus</t>
  </si>
  <si>
    <t>Hystrix cristata</t>
  </si>
  <si>
    <t xml:space="preserve">Dolichotis panagonica </t>
  </si>
  <si>
    <t>Microcavia niata</t>
  </si>
  <si>
    <t>Cavia porcellus</t>
  </si>
  <si>
    <t xml:space="preserve">Agouti paca virgatus </t>
  </si>
  <si>
    <t>Dasyprocta leporina</t>
  </si>
  <si>
    <t>Abrocoma cinerea</t>
  </si>
  <si>
    <t>Abrocoma bennetti</t>
  </si>
  <si>
    <t>Chinchilla laniger</t>
  </si>
  <si>
    <t>Myocastor coypus</t>
  </si>
  <si>
    <t>Ctenomys eremophilus</t>
  </si>
  <si>
    <t>Octodontomys gliroides</t>
  </si>
  <si>
    <t>Tympanoctomys larrerae</t>
  </si>
  <si>
    <t>Octomys mimax</t>
  </si>
  <si>
    <t>Octodon degus</t>
  </si>
  <si>
    <t>Octodon bridgesi</t>
  </si>
  <si>
    <t>Octodon lunatus</t>
  </si>
  <si>
    <t>Aconaemys fuscus</t>
  </si>
  <si>
    <t>Aconaemys sagei</t>
  </si>
  <si>
    <t xml:space="preserve">Spalacopus cyanus </t>
  </si>
  <si>
    <t>Castor fiber</t>
  </si>
  <si>
    <t>Castor canadensis</t>
  </si>
  <si>
    <t>Ctenodactylus vali</t>
  </si>
  <si>
    <t>Aplodontia rufa</t>
  </si>
  <si>
    <t>Tamias striatus</t>
  </si>
  <si>
    <t>Eutamias speciosus</t>
  </si>
  <si>
    <t>Eutamias minimus</t>
  </si>
  <si>
    <t>Eutamias amoenus</t>
  </si>
  <si>
    <t>Eutamias alpinus</t>
  </si>
  <si>
    <t>Xerus inauris</t>
  </si>
  <si>
    <t>Spermophilus parryii parryii</t>
  </si>
  <si>
    <t>Spermophilus beecheyi</t>
  </si>
  <si>
    <t>Funambulus pennanti</t>
  </si>
  <si>
    <t>Spermophilus lateralis</t>
  </si>
  <si>
    <t>Cynomys ludovicianus</t>
  </si>
  <si>
    <t>Cynomys leucurus</t>
  </si>
  <si>
    <t xml:space="preserve">Tamiasciurus hudsonicus </t>
  </si>
  <si>
    <t>Sciurus vulgaris</t>
  </si>
  <si>
    <t>Sciurus carolinensis</t>
  </si>
  <si>
    <t>Pedetes capensis</t>
  </si>
  <si>
    <t>Geomys pinetis</t>
  </si>
  <si>
    <t>Microdipodops pallidus</t>
  </si>
  <si>
    <t xml:space="preserve">Dipodomys deserti </t>
  </si>
  <si>
    <t>Dipodomys merriami</t>
  </si>
  <si>
    <t>Dipodomys ordii</t>
  </si>
  <si>
    <t>Dipodomys spectabilis</t>
  </si>
  <si>
    <t>Dipodomys agilis</t>
  </si>
  <si>
    <t xml:space="preserve">Dipodomys microps </t>
  </si>
  <si>
    <t>Chaetodipus formousus</t>
  </si>
  <si>
    <t>Chaetodipus penicillatus</t>
  </si>
  <si>
    <t>Chaetodipus baileyi</t>
  </si>
  <si>
    <t>Perognathus amplus</t>
  </si>
  <si>
    <t>Perognathus longimembris</t>
  </si>
  <si>
    <t>Zapus hudsonius</t>
  </si>
  <si>
    <t>Jaculus jaculus</t>
  </si>
  <si>
    <t>Neotomys ebriosus</t>
  </si>
  <si>
    <t>Oligoryzomys longicaudatus</t>
  </si>
  <si>
    <t>Abrothrix xanthorhinus</t>
  </si>
  <si>
    <t>Abrothrix longipilis</t>
  </si>
  <si>
    <t>Abrothrix olivaceus</t>
  </si>
  <si>
    <t>Abrothrix andinus</t>
  </si>
  <si>
    <t>Bolomys lactens</t>
  </si>
  <si>
    <t>Akodon varius</t>
  </si>
  <si>
    <t>Akodon berlepschii</t>
  </si>
  <si>
    <t>Akodon albiventer</t>
  </si>
  <si>
    <t>Akodon molinae</t>
  </si>
  <si>
    <t xml:space="preserve">Calomys callosus </t>
  </si>
  <si>
    <t>Calomys lepidus</t>
  </si>
  <si>
    <t>Calomys musculinus</t>
  </si>
  <si>
    <t>Eligmodontia puerulus</t>
  </si>
  <si>
    <t>Eligmodontia typus</t>
  </si>
  <si>
    <t>Eligmodontia moreni</t>
  </si>
  <si>
    <t>Eligmodontia hirtipes</t>
  </si>
  <si>
    <t xml:space="preserve">Eligmodontia marica </t>
  </si>
  <si>
    <t xml:space="preserve">Salinomys delicatus </t>
  </si>
  <si>
    <t>Andalgalomys roigi</t>
  </si>
  <si>
    <t>Andalgalomys olrogi</t>
  </si>
  <si>
    <t>Graomys griseoflavus</t>
  </si>
  <si>
    <t xml:space="preserve">Graomys domorum </t>
  </si>
  <si>
    <t>Andinomys edax</t>
  </si>
  <si>
    <t>Loxodontoyms pikumche</t>
  </si>
  <si>
    <t>Auliscomys sublimis</t>
  </si>
  <si>
    <t>Auliscomys boliviensis</t>
  </si>
  <si>
    <t>Phyllotis osilae</t>
  </si>
  <si>
    <t>Phyllotis osgoodi</t>
  </si>
  <si>
    <t>Phyllotis xanthopygus</t>
  </si>
  <si>
    <t>Phyllotis chilensis</t>
  </si>
  <si>
    <t>Phyllotis rupestris</t>
  </si>
  <si>
    <t>Phyllotis magister</t>
  </si>
  <si>
    <t>Phyllotis darwini</t>
  </si>
  <si>
    <t>Neotoma mexicana</t>
  </si>
  <si>
    <t xml:space="preserve">Neotoma albigula </t>
  </si>
  <si>
    <t>Onvchomvs torridus</t>
  </si>
  <si>
    <t>Peromyscus leucopus</t>
  </si>
  <si>
    <t xml:space="preserve">Peromyscus eremicus </t>
  </si>
  <si>
    <t>Dicrostonyx groenlandicus</t>
  </si>
  <si>
    <t>Neofier alleni</t>
  </si>
  <si>
    <t>Ondatra zibethicus</t>
  </si>
  <si>
    <t>Clethrionomys gapperi</t>
  </si>
  <si>
    <t>Microtus agrestis</t>
  </si>
  <si>
    <t>Microtus pennsylvanicus</t>
  </si>
  <si>
    <t>Mesocricetus auratus</t>
  </si>
  <si>
    <t>Cricetus cricetus</t>
  </si>
  <si>
    <t>Gerbillurus setzeri</t>
  </si>
  <si>
    <t>Gerbillurus paeba</t>
  </si>
  <si>
    <t>Skeetamys calurus</t>
  </si>
  <si>
    <t>Meriones hurrianae</t>
  </si>
  <si>
    <t>Meriones shawi</t>
  </si>
  <si>
    <t>Meriones tristrami</t>
  </si>
  <si>
    <t>Meriones unguiculatus</t>
  </si>
  <si>
    <t xml:space="preserve">Meriones crassus </t>
  </si>
  <si>
    <t>Psammomys obesus</t>
  </si>
  <si>
    <t>Gerbillus dasyurus</t>
  </si>
  <si>
    <t>Gerbillus gerbillus</t>
  </si>
  <si>
    <t>Rattus norvegicus</t>
  </si>
  <si>
    <t>Apodemus mystacinus</t>
  </si>
  <si>
    <t>Mus domesticus</t>
  </si>
  <si>
    <t>Thallamys nigricauda</t>
  </si>
  <si>
    <t>Arvicanthis niloticus</t>
  </si>
  <si>
    <t>Otomys angoniensis</t>
  </si>
  <si>
    <t>Otomys sloggetti robertsi</t>
  </si>
  <si>
    <t>Otomys irroratus</t>
  </si>
  <si>
    <t>Otomys unisulcatus</t>
  </si>
  <si>
    <t>Parotomys littledalei</t>
  </si>
  <si>
    <t>Parotomys brantsii</t>
  </si>
  <si>
    <t>Praomys coucha microdon</t>
  </si>
  <si>
    <t>Acomys russatus</t>
  </si>
  <si>
    <t xml:space="preserve">Existance (mya)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</si>
</sst>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Horse Body Mass (kg) Over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Horse!$C$1</c:f>
              <c:strCache>
                <c:ptCount val="1"/>
                <c:pt idx="0">
                  <c:v>Estimated body mass (kg)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Horse!$B$2:$B$42</c:f>
              <c:numCache>
                <c:formatCode>General</c:formatCode>
                <c:ptCount val="41"/>
                <c:pt idx="0">
                  <c:v>14.785</c:v>
                </c:pt>
                <c:pt idx="1">
                  <c:v>18.2</c:v>
                </c:pt>
                <c:pt idx="2">
                  <c:v>14.785</c:v>
                </c:pt>
                <c:pt idx="3">
                  <c:v>11.95</c:v>
                </c:pt>
                <c:pt idx="4">
                  <c:v>7.6</c:v>
                </c:pt>
                <c:pt idx="5">
                  <c:v>4.4660000000000002</c:v>
                </c:pt>
                <c:pt idx="6">
                  <c:v>38.799999999999997</c:v>
                </c:pt>
                <c:pt idx="8">
                  <c:v>0.90600000000000003</c:v>
                </c:pt>
                <c:pt idx="9">
                  <c:v>1.3</c:v>
                </c:pt>
                <c:pt idx="10">
                  <c:v>0.39050000000000001</c:v>
                </c:pt>
                <c:pt idx="13">
                  <c:v>0.90600000000000003</c:v>
                </c:pt>
                <c:pt idx="14">
                  <c:v>1.6845000000000001</c:v>
                </c:pt>
                <c:pt idx="15">
                  <c:v>1.3</c:v>
                </c:pt>
                <c:pt idx="16">
                  <c:v>14.180999999999999</c:v>
                </c:pt>
                <c:pt idx="17">
                  <c:v>7.8159999999999998</c:v>
                </c:pt>
                <c:pt idx="18">
                  <c:v>2.6659999999999999</c:v>
                </c:pt>
                <c:pt idx="19">
                  <c:v>53.05</c:v>
                </c:pt>
                <c:pt idx="20">
                  <c:v>49.45</c:v>
                </c:pt>
                <c:pt idx="21">
                  <c:v>48.25</c:v>
                </c:pt>
                <c:pt idx="22">
                  <c:v>11.95</c:v>
                </c:pt>
                <c:pt idx="23">
                  <c:v>14.785</c:v>
                </c:pt>
                <c:pt idx="24">
                  <c:v>13.135</c:v>
                </c:pt>
                <c:pt idx="25">
                  <c:v>13.135</c:v>
                </c:pt>
                <c:pt idx="26">
                  <c:v>14.785</c:v>
                </c:pt>
                <c:pt idx="27">
                  <c:v>33.6</c:v>
                </c:pt>
                <c:pt idx="30">
                  <c:v>8.1189999999999998</c:v>
                </c:pt>
                <c:pt idx="31">
                  <c:v>3.3530000000000002</c:v>
                </c:pt>
                <c:pt idx="32">
                  <c:v>11.95</c:v>
                </c:pt>
                <c:pt idx="33">
                  <c:v>7.6</c:v>
                </c:pt>
                <c:pt idx="34">
                  <c:v>48.25</c:v>
                </c:pt>
                <c:pt idx="35">
                  <c:v>14.785</c:v>
                </c:pt>
                <c:pt idx="36">
                  <c:v>18.2</c:v>
                </c:pt>
                <c:pt idx="37">
                  <c:v>18.2</c:v>
                </c:pt>
                <c:pt idx="38">
                  <c:v>22.614999999999998</c:v>
                </c:pt>
                <c:pt idx="39">
                  <c:v>13.135</c:v>
                </c:pt>
                <c:pt idx="40">
                  <c:v>11.95</c:v>
                </c:pt>
              </c:numCache>
            </c:numRef>
          </c:xVal>
          <c:yVal>
            <c:numRef>
              <c:f>Horse!$C$2:$C$42</c:f>
              <c:numCache>
                <c:formatCode>General</c:formatCode>
                <c:ptCount val="41"/>
                <c:pt idx="0">
                  <c:v>131.69999999999999</c:v>
                </c:pt>
                <c:pt idx="1">
                  <c:v>43.9</c:v>
                </c:pt>
                <c:pt idx="2">
                  <c:v>101.9</c:v>
                </c:pt>
                <c:pt idx="3">
                  <c:v>151.30000000000001</c:v>
                </c:pt>
                <c:pt idx="4">
                  <c:v>229.9</c:v>
                </c:pt>
                <c:pt idx="5">
                  <c:v>243</c:v>
                </c:pt>
                <c:pt idx="6">
                  <c:v>28.4</c:v>
                </c:pt>
                <c:pt idx="7">
                  <c:v>32.6</c:v>
                </c:pt>
                <c:pt idx="8">
                  <c:v>449.6</c:v>
                </c:pt>
                <c:pt idx="9">
                  <c:v>364.7</c:v>
                </c:pt>
                <c:pt idx="10">
                  <c:v>280</c:v>
                </c:pt>
                <c:pt idx="11">
                  <c:v>255</c:v>
                </c:pt>
                <c:pt idx="12">
                  <c:v>320</c:v>
                </c:pt>
                <c:pt idx="13">
                  <c:v>495.6</c:v>
                </c:pt>
                <c:pt idx="14">
                  <c:v>424.7</c:v>
                </c:pt>
                <c:pt idx="15">
                  <c:v>306</c:v>
                </c:pt>
                <c:pt idx="16">
                  <c:v>77.5</c:v>
                </c:pt>
                <c:pt idx="17">
                  <c:v>122.8</c:v>
                </c:pt>
                <c:pt idx="18">
                  <c:v>462.1</c:v>
                </c:pt>
                <c:pt idx="19">
                  <c:v>26.6</c:v>
                </c:pt>
                <c:pt idx="20">
                  <c:v>34.9</c:v>
                </c:pt>
                <c:pt idx="21">
                  <c:v>24.9</c:v>
                </c:pt>
                <c:pt idx="22">
                  <c:v>266.2</c:v>
                </c:pt>
                <c:pt idx="23">
                  <c:v>194.9</c:v>
                </c:pt>
                <c:pt idx="24">
                  <c:v>100.6</c:v>
                </c:pt>
                <c:pt idx="25">
                  <c:v>85.2</c:v>
                </c:pt>
                <c:pt idx="26">
                  <c:v>71</c:v>
                </c:pt>
                <c:pt idx="27">
                  <c:v>42.2</c:v>
                </c:pt>
                <c:pt idx="28">
                  <c:v>47.7</c:v>
                </c:pt>
                <c:pt idx="29">
                  <c:v>53.8</c:v>
                </c:pt>
                <c:pt idx="30">
                  <c:v>59.6</c:v>
                </c:pt>
                <c:pt idx="31">
                  <c:v>79.900000000000006</c:v>
                </c:pt>
                <c:pt idx="32">
                  <c:v>136.1</c:v>
                </c:pt>
                <c:pt idx="33">
                  <c:v>310.7</c:v>
                </c:pt>
                <c:pt idx="34">
                  <c:v>28</c:v>
                </c:pt>
                <c:pt idx="35">
                  <c:v>111.3</c:v>
                </c:pt>
                <c:pt idx="36">
                  <c:v>76.599999999999994</c:v>
                </c:pt>
                <c:pt idx="37">
                  <c:v>86.7</c:v>
                </c:pt>
                <c:pt idx="38">
                  <c:v>98.4</c:v>
                </c:pt>
                <c:pt idx="39">
                  <c:v>155.30000000000001</c:v>
                </c:pt>
                <c:pt idx="40">
                  <c:v>161.5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A-4893-A4BD-A65D89C20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90816"/>
        <c:axId val="603494096"/>
      </c:scatterChart>
      <c:valAx>
        <c:axId val="6034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Mya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94096"/>
        <c:crosses val="autoZero"/>
        <c:crossBetween val="midCat"/>
      </c:valAx>
      <c:valAx>
        <c:axId val="6034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(kg)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Rodent!$C$1</c:f>
              <c:strCache>
                <c:ptCount val="1"/>
                <c:pt idx="0">
                  <c:v>Estimate body mass (kg)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Rodent!$B$2:$B$228</c:f>
              <c:numCache>
                <c:formatCode>General</c:formatCode>
                <c:ptCount val="227"/>
                <c:pt idx="1">
                  <c:v>4.8905000000000003</c:v>
                </c:pt>
                <c:pt idx="2">
                  <c:v>4.8905000000000003</c:v>
                </c:pt>
                <c:pt idx="3">
                  <c:v>1.806</c:v>
                </c:pt>
                <c:pt idx="6">
                  <c:v>1.806</c:v>
                </c:pt>
                <c:pt idx="7">
                  <c:v>2.6659999999999999</c:v>
                </c:pt>
                <c:pt idx="8">
                  <c:v>2.6659999999999999</c:v>
                </c:pt>
                <c:pt idx="11">
                  <c:v>2.6659999999999999</c:v>
                </c:pt>
                <c:pt idx="12">
                  <c:v>2.6659999999999999</c:v>
                </c:pt>
                <c:pt idx="13">
                  <c:v>2.6659999999999999</c:v>
                </c:pt>
                <c:pt idx="14">
                  <c:v>2.6659999999999999</c:v>
                </c:pt>
                <c:pt idx="15">
                  <c:v>6.3E-2</c:v>
                </c:pt>
                <c:pt idx="16">
                  <c:v>1.294</c:v>
                </c:pt>
                <c:pt idx="17">
                  <c:v>1.294</c:v>
                </c:pt>
                <c:pt idx="19">
                  <c:v>1.294</c:v>
                </c:pt>
                <c:pt idx="22">
                  <c:v>6.9000000000000006E-2</c:v>
                </c:pt>
                <c:pt idx="24">
                  <c:v>6.9000000000000006E-2</c:v>
                </c:pt>
                <c:pt idx="26">
                  <c:v>2.6659999999999999</c:v>
                </c:pt>
                <c:pt idx="27">
                  <c:v>2.6659999999999999</c:v>
                </c:pt>
                <c:pt idx="28">
                  <c:v>1.3</c:v>
                </c:pt>
                <c:pt idx="29">
                  <c:v>2.6659999999999999</c:v>
                </c:pt>
                <c:pt idx="30">
                  <c:v>2.6659999999999999</c:v>
                </c:pt>
                <c:pt idx="31">
                  <c:v>1.294</c:v>
                </c:pt>
                <c:pt idx="32">
                  <c:v>1.294</c:v>
                </c:pt>
                <c:pt idx="36">
                  <c:v>0.45350000000000001</c:v>
                </c:pt>
                <c:pt idx="40">
                  <c:v>1.294</c:v>
                </c:pt>
                <c:pt idx="44">
                  <c:v>0.39650000000000002</c:v>
                </c:pt>
                <c:pt idx="45">
                  <c:v>1.294</c:v>
                </c:pt>
                <c:pt idx="46">
                  <c:v>6.0000000000000001E-3</c:v>
                </c:pt>
                <c:pt idx="47">
                  <c:v>0.9</c:v>
                </c:pt>
                <c:pt idx="48">
                  <c:v>5.8040000000000003</c:v>
                </c:pt>
                <c:pt idx="49">
                  <c:v>6.0000000000000001E-3</c:v>
                </c:pt>
                <c:pt idx="51">
                  <c:v>0.9</c:v>
                </c:pt>
                <c:pt idx="54">
                  <c:v>1.3</c:v>
                </c:pt>
                <c:pt idx="56">
                  <c:v>0.39050000000000001</c:v>
                </c:pt>
                <c:pt idx="57">
                  <c:v>1.3</c:v>
                </c:pt>
                <c:pt idx="58">
                  <c:v>2.6719999999999997</c:v>
                </c:pt>
                <c:pt idx="60">
                  <c:v>1.8</c:v>
                </c:pt>
                <c:pt idx="62">
                  <c:v>0.90600000000000003</c:v>
                </c:pt>
                <c:pt idx="63">
                  <c:v>1.294</c:v>
                </c:pt>
                <c:pt idx="64">
                  <c:v>6.0000000000000001E-3</c:v>
                </c:pt>
                <c:pt idx="66">
                  <c:v>6.9000000000000006E-2</c:v>
                </c:pt>
                <c:pt idx="67">
                  <c:v>1.05</c:v>
                </c:pt>
                <c:pt idx="68">
                  <c:v>0.9</c:v>
                </c:pt>
                <c:pt idx="69">
                  <c:v>6.3E-2</c:v>
                </c:pt>
                <c:pt idx="70">
                  <c:v>0.39050000000000001</c:v>
                </c:pt>
                <c:pt idx="71">
                  <c:v>6.0000000000000001E-3</c:v>
                </c:pt>
                <c:pt idx="72">
                  <c:v>3.4</c:v>
                </c:pt>
                <c:pt idx="73">
                  <c:v>0.39650000000000002</c:v>
                </c:pt>
                <c:pt idx="74">
                  <c:v>0.39650000000000002</c:v>
                </c:pt>
                <c:pt idx="75">
                  <c:v>0.39650000000000002</c:v>
                </c:pt>
                <c:pt idx="76">
                  <c:v>0.39650000000000002</c:v>
                </c:pt>
                <c:pt idx="77">
                  <c:v>0.39650000000000002</c:v>
                </c:pt>
                <c:pt idx="80">
                  <c:v>0.39650000000000002</c:v>
                </c:pt>
                <c:pt idx="83">
                  <c:v>0.156</c:v>
                </c:pt>
                <c:pt idx="84">
                  <c:v>6.9000000000000006E-2</c:v>
                </c:pt>
                <c:pt idx="85">
                  <c:v>6.9000000000000006E-2</c:v>
                </c:pt>
                <c:pt idx="86">
                  <c:v>2.6659999999999999</c:v>
                </c:pt>
                <c:pt idx="87">
                  <c:v>2.6659999999999999</c:v>
                </c:pt>
                <c:pt idx="88">
                  <c:v>1.294</c:v>
                </c:pt>
                <c:pt idx="89">
                  <c:v>6.0000000000000001E-3</c:v>
                </c:pt>
                <c:pt idx="91">
                  <c:v>6.0000000000000001E-3</c:v>
                </c:pt>
                <c:pt idx="93">
                  <c:v>1.294</c:v>
                </c:pt>
                <c:pt idx="96">
                  <c:v>0.39650000000000002</c:v>
                </c:pt>
                <c:pt idx="97">
                  <c:v>1.3</c:v>
                </c:pt>
                <c:pt idx="99">
                  <c:v>6.0000000000000001E-3</c:v>
                </c:pt>
                <c:pt idx="104">
                  <c:v>0.39650000000000002</c:v>
                </c:pt>
                <c:pt idx="106">
                  <c:v>1.806</c:v>
                </c:pt>
                <c:pt idx="111">
                  <c:v>6.0000000000000001E-3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6.0000000000000001E-3</c:v>
                </c:pt>
                <c:pt idx="116">
                  <c:v>6.0000000000000001E-3</c:v>
                </c:pt>
                <c:pt idx="117">
                  <c:v>1.357</c:v>
                </c:pt>
                <c:pt idx="118">
                  <c:v>1.357</c:v>
                </c:pt>
                <c:pt idx="119">
                  <c:v>1.357</c:v>
                </c:pt>
                <c:pt idx="120">
                  <c:v>1.357</c:v>
                </c:pt>
                <c:pt idx="121">
                  <c:v>0.45350000000000001</c:v>
                </c:pt>
                <c:pt idx="122">
                  <c:v>6.0000000000000001E-3</c:v>
                </c:pt>
                <c:pt idx="124">
                  <c:v>2.6719999999999997</c:v>
                </c:pt>
                <c:pt idx="125">
                  <c:v>2.0059999999999998</c:v>
                </c:pt>
                <c:pt idx="126">
                  <c:v>0.9</c:v>
                </c:pt>
                <c:pt idx="127">
                  <c:v>1.294</c:v>
                </c:pt>
                <c:pt idx="128">
                  <c:v>0.39050000000000001</c:v>
                </c:pt>
                <c:pt idx="129">
                  <c:v>0.15</c:v>
                </c:pt>
                <c:pt idx="131">
                  <c:v>2.6659999999999999</c:v>
                </c:pt>
                <c:pt idx="132">
                  <c:v>2.6659999999999999</c:v>
                </c:pt>
                <c:pt idx="133">
                  <c:v>2.6659999999999999</c:v>
                </c:pt>
                <c:pt idx="134">
                  <c:v>6.3E-2</c:v>
                </c:pt>
                <c:pt idx="135">
                  <c:v>0.39050000000000001</c:v>
                </c:pt>
                <c:pt idx="137">
                  <c:v>0.9</c:v>
                </c:pt>
                <c:pt idx="138">
                  <c:v>0.90600000000000003</c:v>
                </c:pt>
                <c:pt idx="139">
                  <c:v>6.9000000000000006E-2</c:v>
                </c:pt>
                <c:pt idx="140">
                  <c:v>0.39650000000000002</c:v>
                </c:pt>
                <c:pt idx="141">
                  <c:v>0.39650000000000002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51">
                  <c:v>6.9000000000000006E-2</c:v>
                </c:pt>
                <c:pt idx="152">
                  <c:v>0.9</c:v>
                </c:pt>
                <c:pt idx="154">
                  <c:v>1.294</c:v>
                </c:pt>
                <c:pt idx="155">
                  <c:v>1.294</c:v>
                </c:pt>
                <c:pt idx="156">
                  <c:v>1.294</c:v>
                </c:pt>
                <c:pt idx="157">
                  <c:v>1.294</c:v>
                </c:pt>
                <c:pt idx="158">
                  <c:v>6.9000000000000006E-2</c:v>
                </c:pt>
                <c:pt idx="159">
                  <c:v>6.9000000000000006E-2</c:v>
                </c:pt>
                <c:pt idx="161">
                  <c:v>0.90300000000000002</c:v>
                </c:pt>
                <c:pt idx="162">
                  <c:v>6.8</c:v>
                </c:pt>
                <c:pt idx="164">
                  <c:v>6.0000000000000001E-3</c:v>
                </c:pt>
                <c:pt idx="165">
                  <c:v>0.9</c:v>
                </c:pt>
                <c:pt idx="166">
                  <c:v>0.39050000000000001</c:v>
                </c:pt>
                <c:pt idx="167">
                  <c:v>0.39050000000000001</c:v>
                </c:pt>
                <c:pt idx="168">
                  <c:v>0.39050000000000001</c:v>
                </c:pt>
                <c:pt idx="169">
                  <c:v>0.39050000000000001</c:v>
                </c:pt>
                <c:pt idx="170">
                  <c:v>0.39050000000000001</c:v>
                </c:pt>
                <c:pt idx="171">
                  <c:v>0.39050000000000001</c:v>
                </c:pt>
                <c:pt idx="175">
                  <c:v>1.294</c:v>
                </c:pt>
                <c:pt idx="176">
                  <c:v>1.294</c:v>
                </c:pt>
                <c:pt idx="178">
                  <c:v>1.294</c:v>
                </c:pt>
                <c:pt idx="179">
                  <c:v>1.294</c:v>
                </c:pt>
                <c:pt idx="180">
                  <c:v>1.294</c:v>
                </c:pt>
                <c:pt idx="181">
                  <c:v>1.294</c:v>
                </c:pt>
                <c:pt idx="182">
                  <c:v>1.294</c:v>
                </c:pt>
                <c:pt idx="183">
                  <c:v>1.294</c:v>
                </c:pt>
                <c:pt idx="184">
                  <c:v>1.294</c:v>
                </c:pt>
                <c:pt idx="185">
                  <c:v>1.294</c:v>
                </c:pt>
                <c:pt idx="186">
                  <c:v>1.294</c:v>
                </c:pt>
                <c:pt idx="187">
                  <c:v>1.294</c:v>
                </c:pt>
                <c:pt idx="188">
                  <c:v>1.294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6.0000000000000001E-3</c:v>
                </c:pt>
                <c:pt idx="198">
                  <c:v>6.3E-2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2.6659999999999999</c:v>
                </c:pt>
                <c:pt idx="206">
                  <c:v>1.294</c:v>
                </c:pt>
                <c:pt idx="207">
                  <c:v>0.39650000000000002</c:v>
                </c:pt>
                <c:pt idx="210">
                  <c:v>0.156</c:v>
                </c:pt>
                <c:pt idx="211">
                  <c:v>0.39650000000000002</c:v>
                </c:pt>
                <c:pt idx="212">
                  <c:v>0.39650000000000002</c:v>
                </c:pt>
                <c:pt idx="215">
                  <c:v>0.39050000000000001</c:v>
                </c:pt>
                <c:pt idx="216">
                  <c:v>0.9</c:v>
                </c:pt>
                <c:pt idx="218">
                  <c:v>1.3</c:v>
                </c:pt>
                <c:pt idx="220">
                  <c:v>6.0000000000000001E-3</c:v>
                </c:pt>
                <c:pt idx="221">
                  <c:v>6.0000000000000001E-3</c:v>
                </c:pt>
                <c:pt idx="222">
                  <c:v>6.0000000000000001E-3</c:v>
                </c:pt>
                <c:pt idx="225">
                  <c:v>0.156</c:v>
                </c:pt>
                <c:pt idx="226">
                  <c:v>6.0000000000000001E-3</c:v>
                </c:pt>
              </c:numCache>
            </c:numRef>
          </c:xVal>
          <c:yVal>
            <c:numRef>
              <c:f>Rodent!$C$2:$C$228</c:f>
              <c:numCache>
                <c:formatCode>General</c:formatCode>
                <c:ptCount val="227"/>
                <c:pt idx="0">
                  <c:v>5.1999999999999998E-2</c:v>
                </c:pt>
                <c:pt idx="1">
                  <c:v>0.19700000000000001</c:v>
                </c:pt>
                <c:pt idx="2">
                  <c:v>8.5000000000000006E-2</c:v>
                </c:pt>
                <c:pt idx="3">
                  <c:v>2.1999999999999999E-2</c:v>
                </c:pt>
                <c:pt idx="4">
                  <c:v>2.5000000000000001E-2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2.7E-2</c:v>
                </c:pt>
                <c:pt idx="8">
                  <c:v>5.28E-2</c:v>
                </c:pt>
                <c:pt idx="9">
                  <c:v>0.128</c:v>
                </c:pt>
                <c:pt idx="10">
                  <c:v>0.106</c:v>
                </c:pt>
                <c:pt idx="11">
                  <c:v>8.5000000000000006E-2</c:v>
                </c:pt>
                <c:pt idx="12">
                  <c:v>0.14299999999999999</c:v>
                </c:pt>
                <c:pt idx="13">
                  <c:v>0.14000000000000001</c:v>
                </c:pt>
                <c:pt idx="14">
                  <c:v>7.1999999999999995E-2</c:v>
                </c:pt>
                <c:pt idx="15">
                  <c:v>3.6269999999999998</c:v>
                </c:pt>
                <c:pt idx="16">
                  <c:v>2.1999999999999999E-2</c:v>
                </c:pt>
                <c:pt idx="17">
                  <c:v>1.7999999999999999E-2</c:v>
                </c:pt>
                <c:pt idx="18">
                  <c:v>3.1109999999999999E-2</c:v>
                </c:pt>
                <c:pt idx="19">
                  <c:v>3.3000000000000002E-2</c:v>
                </c:pt>
                <c:pt idx="20">
                  <c:v>2.3E-2</c:v>
                </c:pt>
                <c:pt idx="21">
                  <c:v>2.8000000000000001E-2</c:v>
                </c:pt>
                <c:pt idx="22">
                  <c:v>6.5000000000000002E-2</c:v>
                </c:pt>
                <c:pt idx="23">
                  <c:v>0.50800000000000001</c:v>
                </c:pt>
                <c:pt idx="24">
                  <c:v>0.78500000000000003</c:v>
                </c:pt>
                <c:pt idx="25">
                  <c:v>3.5000000000000003E-2</c:v>
                </c:pt>
                <c:pt idx="26">
                  <c:v>2.1000000000000001E-2</c:v>
                </c:pt>
                <c:pt idx="27">
                  <c:v>2.9000000000000001E-2</c:v>
                </c:pt>
                <c:pt idx="28">
                  <c:v>3.6400000000000002E-2</c:v>
                </c:pt>
                <c:pt idx="29">
                  <c:v>2.8000000000000001E-2</c:v>
                </c:pt>
                <c:pt idx="30">
                  <c:v>4.5999999999999999E-2</c:v>
                </c:pt>
                <c:pt idx="31">
                  <c:v>2.3E-2</c:v>
                </c:pt>
                <c:pt idx="32">
                  <c:v>0.122</c:v>
                </c:pt>
                <c:pt idx="33">
                  <c:v>3.3000000000000002E-2</c:v>
                </c:pt>
                <c:pt idx="34">
                  <c:v>3.5999999999999997E-2</c:v>
                </c:pt>
                <c:pt idx="35">
                  <c:v>0.28899999999999998</c:v>
                </c:pt>
                <c:pt idx="36">
                  <c:v>0.61299999999999999</c:v>
                </c:pt>
                <c:pt idx="37">
                  <c:v>0.27400000000000002</c:v>
                </c:pt>
                <c:pt idx="38">
                  <c:v>0.19400000000000001</c:v>
                </c:pt>
                <c:pt idx="39">
                  <c:v>0.43099999999999999</c:v>
                </c:pt>
                <c:pt idx="40">
                  <c:v>3.5999999999999997E-2</c:v>
                </c:pt>
                <c:pt idx="41">
                  <c:v>0.38</c:v>
                </c:pt>
                <c:pt idx="42">
                  <c:v>0.11700000000000001</c:v>
                </c:pt>
                <c:pt idx="43">
                  <c:v>0.13700000000000001</c:v>
                </c:pt>
                <c:pt idx="44">
                  <c:v>1.6E-2</c:v>
                </c:pt>
                <c:pt idx="45">
                  <c:v>1.4E-2</c:v>
                </c:pt>
                <c:pt idx="46">
                  <c:v>1.273E-2</c:v>
                </c:pt>
                <c:pt idx="47">
                  <c:v>25</c:v>
                </c:pt>
                <c:pt idx="48">
                  <c:v>25</c:v>
                </c:pt>
                <c:pt idx="49">
                  <c:v>0.43</c:v>
                </c:pt>
                <c:pt idx="50">
                  <c:v>2.5700000000000001E-2</c:v>
                </c:pt>
                <c:pt idx="51">
                  <c:v>1.7899999999999999E-2</c:v>
                </c:pt>
                <c:pt idx="52">
                  <c:v>1.5900000000000001E-2</c:v>
                </c:pt>
                <c:pt idx="53">
                  <c:v>0.47499999999999998</c:v>
                </c:pt>
                <c:pt idx="54">
                  <c:v>2.1999999999999999E-2</c:v>
                </c:pt>
                <c:pt idx="55">
                  <c:v>4.8000000000000001E-2</c:v>
                </c:pt>
                <c:pt idx="56">
                  <c:v>2.4799999999999999E-2</c:v>
                </c:pt>
                <c:pt idx="57">
                  <c:v>0.184</c:v>
                </c:pt>
                <c:pt idx="58">
                  <c:v>0.108</c:v>
                </c:pt>
                <c:pt idx="59">
                  <c:v>0.18</c:v>
                </c:pt>
                <c:pt idx="60">
                  <c:v>0.12118</c:v>
                </c:pt>
                <c:pt idx="61">
                  <c:v>1.1100000000000001</c:v>
                </c:pt>
                <c:pt idx="62">
                  <c:v>0.97199999999999998</c:v>
                </c:pt>
                <c:pt idx="63">
                  <c:v>0.24199999999999999</c:v>
                </c:pt>
                <c:pt idx="64">
                  <c:v>2.6</c:v>
                </c:pt>
                <c:pt idx="65">
                  <c:v>5.5199999999999999E-2</c:v>
                </c:pt>
                <c:pt idx="66">
                  <c:v>5.4300000000000001E-2</c:v>
                </c:pt>
                <c:pt idx="67">
                  <c:v>0.105</c:v>
                </c:pt>
                <c:pt idx="68">
                  <c:v>3.6700000000000003E-2</c:v>
                </c:pt>
                <c:pt idx="69">
                  <c:v>6.2E-2</c:v>
                </c:pt>
                <c:pt idx="70">
                  <c:v>4.3999999999999997E-2</c:v>
                </c:pt>
                <c:pt idx="71">
                  <c:v>0.1</c:v>
                </c:pt>
                <c:pt idx="72">
                  <c:v>12.5</c:v>
                </c:pt>
                <c:pt idx="73">
                  <c:v>1.7000000000000001E-2</c:v>
                </c:pt>
                <c:pt idx="74">
                  <c:v>1.7000000000000001E-2</c:v>
                </c:pt>
                <c:pt idx="75">
                  <c:v>1.4500000000000001E-2</c:v>
                </c:pt>
                <c:pt idx="76">
                  <c:v>1.7999999999999999E-2</c:v>
                </c:pt>
                <c:pt idx="77">
                  <c:v>1.6E-2</c:v>
                </c:pt>
                <c:pt idx="78">
                  <c:v>3.9E-2</c:v>
                </c:pt>
                <c:pt idx="79">
                  <c:v>4.2000000000000003E-2</c:v>
                </c:pt>
                <c:pt idx="80">
                  <c:v>3.5000000000000003E-2</c:v>
                </c:pt>
                <c:pt idx="81">
                  <c:v>7.0000000000000007E-2</c:v>
                </c:pt>
                <c:pt idx="82">
                  <c:v>9.2899999999999996E-2</c:v>
                </c:pt>
                <c:pt idx="83">
                  <c:v>0.16500000000000001</c:v>
                </c:pt>
                <c:pt idx="84">
                  <c:v>2.9000000000000001E-2</c:v>
                </c:pt>
                <c:pt idx="85">
                  <c:v>2.8000000000000001E-2</c:v>
                </c:pt>
                <c:pt idx="86">
                  <c:v>2.8000000000000001E-2</c:v>
                </c:pt>
                <c:pt idx="87">
                  <c:v>2.1499999999999998E-2</c:v>
                </c:pt>
                <c:pt idx="88">
                  <c:v>0.04</c:v>
                </c:pt>
                <c:pt idx="89">
                  <c:v>8.2000000000000003E-2</c:v>
                </c:pt>
                <c:pt idx="90">
                  <c:v>5.45E-2</c:v>
                </c:pt>
                <c:pt idx="91">
                  <c:v>0.745</c:v>
                </c:pt>
                <c:pt idx="92">
                  <c:v>1</c:v>
                </c:pt>
                <c:pt idx="93">
                  <c:v>20</c:v>
                </c:pt>
                <c:pt idx="94">
                  <c:v>4.2000000000000003E-2</c:v>
                </c:pt>
                <c:pt idx="95">
                  <c:v>0.03</c:v>
                </c:pt>
                <c:pt idx="96">
                  <c:v>0.373</c:v>
                </c:pt>
                <c:pt idx="97">
                  <c:v>0.187</c:v>
                </c:pt>
                <c:pt idx="98">
                  <c:v>6.9000000000000006E-2</c:v>
                </c:pt>
                <c:pt idx="99">
                  <c:v>0.06</c:v>
                </c:pt>
                <c:pt idx="100">
                  <c:v>1.6E-2</c:v>
                </c:pt>
                <c:pt idx="101">
                  <c:v>4.2999999999999997E-2</c:v>
                </c:pt>
                <c:pt idx="102">
                  <c:v>1.087</c:v>
                </c:pt>
                <c:pt idx="103">
                  <c:v>0.123</c:v>
                </c:pt>
                <c:pt idx="104">
                  <c:v>0.11700000000000001</c:v>
                </c:pt>
                <c:pt idx="105">
                  <c:v>7.0000000000000007E-2</c:v>
                </c:pt>
                <c:pt idx="106">
                  <c:v>5.8999999999999997E-2</c:v>
                </c:pt>
                <c:pt idx="107">
                  <c:v>9.2999999999999999E-2</c:v>
                </c:pt>
                <c:pt idx="108">
                  <c:v>0.155</c:v>
                </c:pt>
                <c:pt idx="109">
                  <c:v>6.4000000000000001E-2</c:v>
                </c:pt>
                <c:pt idx="110">
                  <c:v>1.7999999999999999E-2</c:v>
                </c:pt>
                <c:pt idx="111">
                  <c:v>7.8E-2</c:v>
                </c:pt>
                <c:pt idx="112">
                  <c:v>0.13900000000000001</c:v>
                </c:pt>
                <c:pt idx="113">
                  <c:v>0.104</c:v>
                </c:pt>
                <c:pt idx="114">
                  <c:v>0.09</c:v>
                </c:pt>
                <c:pt idx="115">
                  <c:v>0.05</c:v>
                </c:pt>
                <c:pt idx="116">
                  <c:v>6.8000000000000005E-2</c:v>
                </c:pt>
                <c:pt idx="117">
                  <c:v>6.7100000000000007E-2</c:v>
                </c:pt>
                <c:pt idx="118">
                  <c:v>6.2E-2</c:v>
                </c:pt>
                <c:pt idx="119">
                  <c:v>0.17069999999999999</c:v>
                </c:pt>
                <c:pt idx="120">
                  <c:v>5.5100000000000003E-2</c:v>
                </c:pt>
                <c:pt idx="121">
                  <c:v>9.4E-2</c:v>
                </c:pt>
                <c:pt idx="122">
                  <c:v>0.54500000000000004</c:v>
                </c:pt>
                <c:pt idx="123">
                  <c:v>0.34100000000000003</c:v>
                </c:pt>
                <c:pt idx="124">
                  <c:v>0.12</c:v>
                </c:pt>
                <c:pt idx="125">
                  <c:v>0.18099999999999999</c:v>
                </c:pt>
                <c:pt idx="126">
                  <c:v>1.2500000000000001E-2</c:v>
                </c:pt>
                <c:pt idx="127">
                  <c:v>0.01</c:v>
                </c:pt>
                <c:pt idx="128">
                  <c:v>0.03</c:v>
                </c:pt>
                <c:pt idx="129">
                  <c:v>3.7999999999999999E-2</c:v>
                </c:pt>
                <c:pt idx="130">
                  <c:v>7.1999999999999995E-2</c:v>
                </c:pt>
                <c:pt idx="131">
                  <c:v>1.4999999999999999E-2</c:v>
                </c:pt>
                <c:pt idx="132">
                  <c:v>1.1900000000000001E-2</c:v>
                </c:pt>
                <c:pt idx="133">
                  <c:v>8.0000000000000002E-3</c:v>
                </c:pt>
                <c:pt idx="134">
                  <c:v>1.4999999999999999E-2</c:v>
                </c:pt>
                <c:pt idx="135">
                  <c:v>10</c:v>
                </c:pt>
                <c:pt idx="136">
                  <c:v>0.25</c:v>
                </c:pt>
                <c:pt idx="137">
                  <c:v>9.5000000000000001E-2</c:v>
                </c:pt>
                <c:pt idx="138">
                  <c:v>9.8000000000000004E-2</c:v>
                </c:pt>
                <c:pt idx="139">
                  <c:v>6.2E-2</c:v>
                </c:pt>
                <c:pt idx="140">
                  <c:v>7.4999999999999997E-2</c:v>
                </c:pt>
                <c:pt idx="141">
                  <c:v>0.10299999999999999</c:v>
                </c:pt>
                <c:pt idx="142">
                  <c:v>0.03</c:v>
                </c:pt>
                <c:pt idx="143">
                  <c:v>3.6999999999999998E-2</c:v>
                </c:pt>
                <c:pt idx="144">
                  <c:v>4.4999999999999998E-2</c:v>
                </c:pt>
                <c:pt idx="145">
                  <c:v>4.4999999999999998E-2</c:v>
                </c:pt>
                <c:pt idx="146">
                  <c:v>0.16300000000000001</c:v>
                </c:pt>
                <c:pt idx="147">
                  <c:v>0.16</c:v>
                </c:pt>
                <c:pt idx="148">
                  <c:v>0.17100000000000001</c:v>
                </c:pt>
                <c:pt idx="149">
                  <c:v>0.153</c:v>
                </c:pt>
                <c:pt idx="150">
                  <c:v>9.8320000000000005E-2</c:v>
                </c:pt>
                <c:pt idx="151">
                  <c:v>2.9000000000000001E-2</c:v>
                </c:pt>
                <c:pt idx="152">
                  <c:v>0.9</c:v>
                </c:pt>
                <c:pt idx="153">
                  <c:v>2.1899999999999999E-2</c:v>
                </c:pt>
                <c:pt idx="154">
                  <c:v>0.1158</c:v>
                </c:pt>
                <c:pt idx="155">
                  <c:v>0.17230000000000001</c:v>
                </c:pt>
                <c:pt idx="156">
                  <c:v>0.1023</c:v>
                </c:pt>
                <c:pt idx="157">
                  <c:v>0.1176</c:v>
                </c:pt>
                <c:pt idx="158">
                  <c:v>0.112</c:v>
                </c:pt>
                <c:pt idx="159">
                  <c:v>0.107</c:v>
                </c:pt>
                <c:pt idx="160">
                  <c:v>0.34200000000000003</c:v>
                </c:pt>
                <c:pt idx="161">
                  <c:v>4</c:v>
                </c:pt>
                <c:pt idx="162">
                  <c:v>5.7999999999999996E-3</c:v>
                </c:pt>
                <c:pt idx="163">
                  <c:v>8.9999999999999993E-3</c:v>
                </c:pt>
                <c:pt idx="164">
                  <c:v>2.2800000000000001E-2</c:v>
                </c:pt>
                <c:pt idx="165">
                  <c:v>2.98E-2</c:v>
                </c:pt>
                <c:pt idx="166">
                  <c:v>2.7E-2</c:v>
                </c:pt>
                <c:pt idx="167">
                  <c:v>0.06</c:v>
                </c:pt>
                <c:pt idx="168">
                  <c:v>0.113</c:v>
                </c:pt>
                <c:pt idx="169">
                  <c:v>6.4000000000000001E-2</c:v>
                </c:pt>
                <c:pt idx="170">
                  <c:v>5.2999999999999999E-2</c:v>
                </c:pt>
                <c:pt idx="171">
                  <c:v>3.5999999999999997E-2</c:v>
                </c:pt>
                <c:pt idx="172">
                  <c:v>8.2000000000000003E-2</c:v>
                </c:pt>
                <c:pt idx="173">
                  <c:v>0.105</c:v>
                </c:pt>
                <c:pt idx="174">
                  <c:v>4.9000000000000002E-2</c:v>
                </c:pt>
                <c:pt idx="175">
                  <c:v>2.18E-2</c:v>
                </c:pt>
                <c:pt idx="176">
                  <c:v>0.04</c:v>
                </c:pt>
                <c:pt idx="177">
                  <c:v>0.15</c:v>
                </c:pt>
                <c:pt idx="178">
                  <c:v>2.5000000000000001E-2</c:v>
                </c:pt>
                <c:pt idx="179">
                  <c:v>5.8999999999999997E-2</c:v>
                </c:pt>
                <c:pt idx="180">
                  <c:v>8.0000000000000002E-3</c:v>
                </c:pt>
                <c:pt idx="181">
                  <c:v>3.9E-2</c:v>
                </c:pt>
                <c:pt idx="182">
                  <c:v>7.0999999999999994E-2</c:v>
                </c:pt>
                <c:pt idx="183">
                  <c:v>0.105</c:v>
                </c:pt>
                <c:pt idx="184">
                  <c:v>1.4999999999999999E-2</c:v>
                </c:pt>
                <c:pt idx="185">
                  <c:v>7.3999999999999996E-2</c:v>
                </c:pt>
                <c:pt idx="186">
                  <c:v>1.9E-2</c:v>
                </c:pt>
                <c:pt idx="187">
                  <c:v>1.0999999999999999E-2</c:v>
                </c:pt>
                <c:pt idx="188">
                  <c:v>7.8E-2</c:v>
                </c:pt>
                <c:pt idx="189">
                  <c:v>0.217</c:v>
                </c:pt>
                <c:pt idx="190">
                  <c:v>0.154</c:v>
                </c:pt>
                <c:pt idx="191">
                  <c:v>4.9000000000000002E-2</c:v>
                </c:pt>
                <c:pt idx="192">
                  <c:v>0.11</c:v>
                </c:pt>
                <c:pt idx="193">
                  <c:v>0.14000000000000001</c:v>
                </c:pt>
                <c:pt idx="194">
                  <c:v>0.17</c:v>
                </c:pt>
                <c:pt idx="195">
                  <c:v>0.11</c:v>
                </c:pt>
                <c:pt idx="196">
                  <c:v>0.16300000000000001</c:v>
                </c:pt>
                <c:pt idx="197">
                  <c:v>0.17</c:v>
                </c:pt>
                <c:pt idx="198">
                  <c:v>0.13400000000000001</c:v>
                </c:pt>
                <c:pt idx="199">
                  <c:v>0.158</c:v>
                </c:pt>
                <c:pt idx="200">
                  <c:v>9.2999999999999999E-2</c:v>
                </c:pt>
                <c:pt idx="201">
                  <c:v>8.8999999999999996E-2</c:v>
                </c:pt>
                <c:pt idx="202">
                  <c:v>0.24299999999999999</c:v>
                </c:pt>
                <c:pt idx="203">
                  <c:v>0.20699999999999999</c:v>
                </c:pt>
                <c:pt idx="204">
                  <c:v>5.5E-2</c:v>
                </c:pt>
                <c:pt idx="205">
                  <c:v>1.2500000000000001E-2</c:v>
                </c:pt>
                <c:pt idx="206">
                  <c:v>0.67300000000000004</c:v>
                </c:pt>
                <c:pt idx="207">
                  <c:v>0.55000000000000004</c:v>
                </c:pt>
                <c:pt idx="208">
                  <c:v>5.7700000000000001E-2</c:v>
                </c:pt>
                <c:pt idx="209">
                  <c:v>9.9000000000000005E-2</c:v>
                </c:pt>
                <c:pt idx="210">
                  <c:v>0.46800000000000003</c:v>
                </c:pt>
                <c:pt idx="211">
                  <c:v>0.21199999999999999</c:v>
                </c:pt>
                <c:pt idx="212">
                  <c:v>0.95799999999999996</c:v>
                </c:pt>
                <c:pt idx="213">
                  <c:v>4.9000000000000002E-2</c:v>
                </c:pt>
                <c:pt idx="214">
                  <c:v>0.4</c:v>
                </c:pt>
                <c:pt idx="215">
                  <c:v>0.109</c:v>
                </c:pt>
                <c:pt idx="216">
                  <c:v>0.20699999999999999</c:v>
                </c:pt>
                <c:pt idx="217">
                  <c:v>8.2000000000000003E-2</c:v>
                </c:pt>
                <c:pt idx="218">
                  <c:v>8.8999999999999996E-2</c:v>
                </c:pt>
                <c:pt idx="219">
                  <c:v>8.6790000000000006E-2</c:v>
                </c:pt>
                <c:pt idx="220">
                  <c:v>0.04</c:v>
                </c:pt>
                <c:pt idx="221">
                  <c:v>0.879</c:v>
                </c:pt>
                <c:pt idx="222">
                  <c:v>0.82</c:v>
                </c:pt>
                <c:pt idx="223">
                  <c:v>0.95</c:v>
                </c:pt>
                <c:pt idx="224">
                  <c:v>0.4</c:v>
                </c:pt>
                <c:pt idx="225">
                  <c:v>1.9300000000000001E-2</c:v>
                </c:pt>
                <c:pt idx="226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7-4DB5-A2DE-8980C87D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93112"/>
        <c:axId val="603491800"/>
      </c:scatterChart>
      <c:valAx>
        <c:axId val="60349311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91800"/>
        <c:crosses val="autoZero"/>
        <c:crossBetween val="midCat"/>
      </c:valAx>
      <c:valAx>
        <c:axId val="6034918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9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4762</xdr:rowOff>
    </xdr:from>
    <xdr:to>
      <xdr:col>12</xdr:col>
      <xdr:colOff>285750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B0123-F1A5-4186-BFD5-E3C816BEA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42862</xdr:rowOff>
    </xdr:from>
    <xdr:to>
      <xdr:col>11</xdr:col>
      <xdr:colOff>485775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F5939-08C3-456A-98B0-47C1CECB7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07B6-1B4D-4B6D-8F4D-678BFD2E8125}">
  <dimension ref="A1:C42"/>
  <sheetViews>
    <sheetView workbookViewId="0">
      <selection activeCell="A42" sqref="A42"/>
    </sheetView>
  </sheetViews>
  <sheetFormatPr defaultRowHeight="15" x14ac:dyDescent="0.25"/>
  <cols>
    <col min="1" max="1" width="27.28515625" customWidth="1"/>
    <col min="2" max="3" width="23.42578125" customWidth="1"/>
  </cols>
  <sheetData>
    <row r="1" spans="1:3" x14ac:dyDescent="0.25">
      <c r="A1" s="2" t="s">
        <v>42</v>
      </c>
      <c r="B1" s="2" t="s">
        <v>272</v>
      </c>
      <c r="C1" s="2" t="s">
        <v>0</v>
      </c>
    </row>
    <row r="2" spans="1:3" x14ac:dyDescent="0.25">
      <c r="A2" s="1" t="s">
        <v>13</v>
      </c>
      <c r="B2">
        <v>14.785</v>
      </c>
      <c r="C2">
        <v>131.69999999999999</v>
      </c>
    </row>
    <row r="3" spans="1:3" x14ac:dyDescent="0.25">
      <c r="A3" s="1" t="s">
        <v>12</v>
      </c>
      <c r="B3">
        <v>18.2</v>
      </c>
      <c r="C3">
        <v>43.9</v>
      </c>
    </row>
    <row r="4" spans="1:3" x14ac:dyDescent="0.25">
      <c r="A4" s="1" t="s">
        <v>23</v>
      </c>
      <c r="B4">
        <v>14.785</v>
      </c>
      <c r="C4">
        <v>101.9</v>
      </c>
    </row>
    <row r="5" spans="1:3" x14ac:dyDescent="0.25">
      <c r="A5" s="1" t="s">
        <v>24</v>
      </c>
      <c r="B5">
        <v>11.95</v>
      </c>
      <c r="C5">
        <v>151.30000000000001</v>
      </c>
    </row>
    <row r="6" spans="1:3" x14ac:dyDescent="0.25">
      <c r="A6" s="1" t="s">
        <v>27</v>
      </c>
      <c r="B6">
        <v>7.6</v>
      </c>
      <c r="C6">
        <v>229.9</v>
      </c>
    </row>
    <row r="7" spans="1:3" x14ac:dyDescent="0.25">
      <c r="A7" s="1" t="s">
        <v>28</v>
      </c>
      <c r="B7">
        <v>4.4660000000000002</v>
      </c>
      <c r="C7">
        <v>243</v>
      </c>
    </row>
    <row r="8" spans="1:3" x14ac:dyDescent="0.25">
      <c r="A8" s="1" t="s">
        <v>4</v>
      </c>
      <c r="B8">
        <v>38.799999999999997</v>
      </c>
      <c r="C8">
        <v>28.4</v>
      </c>
    </row>
    <row r="9" spans="1:3" x14ac:dyDescent="0.25">
      <c r="A9" s="4" t="s">
        <v>5</v>
      </c>
      <c r="B9" s="3"/>
      <c r="C9" s="3">
        <v>32.6</v>
      </c>
    </row>
    <row r="10" spans="1:3" x14ac:dyDescent="0.25">
      <c r="A10" s="1" t="s">
        <v>35</v>
      </c>
      <c r="B10">
        <v>0.90600000000000003</v>
      </c>
      <c r="C10">
        <v>449.6</v>
      </c>
    </row>
    <row r="11" spans="1:3" x14ac:dyDescent="0.25">
      <c r="A11" s="1" t="s">
        <v>34</v>
      </c>
      <c r="B11" s="5">
        <v>1.3</v>
      </c>
      <c r="C11">
        <v>364.7</v>
      </c>
    </row>
    <row r="12" spans="1:3" x14ac:dyDescent="0.25">
      <c r="A12" s="1" t="s">
        <v>38</v>
      </c>
      <c r="B12" s="5">
        <v>0.39050000000000001</v>
      </c>
      <c r="C12">
        <v>280</v>
      </c>
    </row>
    <row r="13" spans="1:3" x14ac:dyDescent="0.25">
      <c r="A13" s="4" t="s">
        <v>39</v>
      </c>
      <c r="B13" s="3"/>
      <c r="C13" s="3">
        <v>255</v>
      </c>
    </row>
    <row r="14" spans="1:3" x14ac:dyDescent="0.25">
      <c r="A14" s="4" t="s">
        <v>40</v>
      </c>
      <c r="B14" s="3"/>
      <c r="C14" s="3">
        <v>320</v>
      </c>
    </row>
    <row r="15" spans="1:3" x14ac:dyDescent="0.25">
      <c r="A15" s="1" t="s">
        <v>33</v>
      </c>
      <c r="B15" s="5">
        <v>0.90600000000000003</v>
      </c>
      <c r="C15">
        <v>495.6</v>
      </c>
    </row>
    <row r="16" spans="1:3" x14ac:dyDescent="0.25">
      <c r="A16" s="1" t="s">
        <v>31</v>
      </c>
      <c r="B16" s="5">
        <v>1.6845000000000001</v>
      </c>
      <c r="C16">
        <v>424.7</v>
      </c>
    </row>
    <row r="17" spans="1:3" x14ac:dyDescent="0.25">
      <c r="A17" s="1" t="s">
        <v>41</v>
      </c>
      <c r="B17" s="5">
        <v>1.3</v>
      </c>
      <c r="C17">
        <v>306</v>
      </c>
    </row>
    <row r="18" spans="1:3" x14ac:dyDescent="0.25">
      <c r="A18" s="1" t="s">
        <v>19</v>
      </c>
      <c r="B18" s="5">
        <v>14.180999999999999</v>
      </c>
      <c r="C18">
        <v>77.5</v>
      </c>
    </row>
    <row r="19" spans="1:3" x14ac:dyDescent="0.25">
      <c r="A19" s="1" t="s">
        <v>20</v>
      </c>
      <c r="B19" s="5">
        <v>7.8159999999999998</v>
      </c>
      <c r="C19">
        <v>122.8</v>
      </c>
    </row>
    <row r="20" spans="1:3" x14ac:dyDescent="0.25">
      <c r="A20" s="1" t="s">
        <v>32</v>
      </c>
      <c r="B20" s="5">
        <v>2.6659999999999999</v>
      </c>
      <c r="C20">
        <v>462.1</v>
      </c>
    </row>
    <row r="21" spans="1:3" x14ac:dyDescent="0.25">
      <c r="A21" s="1" t="s">
        <v>1</v>
      </c>
      <c r="B21" s="5">
        <v>53.05</v>
      </c>
      <c r="C21">
        <v>26.6</v>
      </c>
    </row>
    <row r="22" spans="1:3" x14ac:dyDescent="0.25">
      <c r="A22" s="1" t="s">
        <v>3</v>
      </c>
      <c r="B22" s="5">
        <v>49.45</v>
      </c>
      <c r="C22">
        <v>34.9</v>
      </c>
    </row>
    <row r="23" spans="1:3" x14ac:dyDescent="0.25">
      <c r="A23" s="1" t="s">
        <v>2</v>
      </c>
      <c r="B23" s="5">
        <v>48.25</v>
      </c>
      <c r="C23">
        <v>24.9</v>
      </c>
    </row>
    <row r="24" spans="1:3" x14ac:dyDescent="0.25">
      <c r="A24" s="1" t="s">
        <v>15</v>
      </c>
      <c r="B24" s="5">
        <v>11.95</v>
      </c>
      <c r="C24">
        <v>266.2</v>
      </c>
    </row>
    <row r="25" spans="1:3" x14ac:dyDescent="0.25">
      <c r="A25" s="1" t="s">
        <v>14</v>
      </c>
      <c r="B25" s="5">
        <v>14.785</v>
      </c>
      <c r="C25">
        <v>194.9</v>
      </c>
    </row>
    <row r="26" spans="1:3" x14ac:dyDescent="0.25">
      <c r="A26" s="1" t="s">
        <v>18</v>
      </c>
      <c r="B26" s="5">
        <v>13.135</v>
      </c>
      <c r="C26">
        <v>100.6</v>
      </c>
    </row>
    <row r="27" spans="1:3" x14ac:dyDescent="0.25">
      <c r="A27" s="1" t="s">
        <v>17</v>
      </c>
      <c r="B27" s="5">
        <v>13.135</v>
      </c>
      <c r="C27">
        <v>85.2</v>
      </c>
    </row>
    <row r="28" spans="1:3" x14ac:dyDescent="0.25">
      <c r="A28" s="1" t="s">
        <v>16</v>
      </c>
      <c r="B28" s="5">
        <v>14.785</v>
      </c>
      <c r="C28">
        <v>71</v>
      </c>
    </row>
    <row r="29" spans="1:3" x14ac:dyDescent="0.25">
      <c r="A29" s="1" t="s">
        <v>37</v>
      </c>
      <c r="B29" s="5">
        <v>33.6</v>
      </c>
      <c r="C29">
        <v>42.2</v>
      </c>
    </row>
    <row r="30" spans="1:3" x14ac:dyDescent="0.25">
      <c r="A30" s="4" t="s">
        <v>6</v>
      </c>
      <c r="B30" s="3"/>
      <c r="C30" s="3">
        <v>47.7</v>
      </c>
    </row>
    <row r="31" spans="1:3" x14ac:dyDescent="0.25">
      <c r="A31" s="4" t="s">
        <v>7</v>
      </c>
      <c r="B31" s="3"/>
      <c r="C31" s="3">
        <v>53.8</v>
      </c>
    </row>
    <row r="32" spans="1:3" x14ac:dyDescent="0.25">
      <c r="A32" s="1" t="s">
        <v>22</v>
      </c>
      <c r="B32" s="5">
        <v>8.1189999999999998</v>
      </c>
      <c r="C32">
        <v>59.6</v>
      </c>
    </row>
    <row r="33" spans="1:3" x14ac:dyDescent="0.25">
      <c r="A33" s="1" t="s">
        <v>30</v>
      </c>
      <c r="B33" s="5">
        <v>3.3530000000000002</v>
      </c>
      <c r="C33">
        <v>79.900000000000006</v>
      </c>
    </row>
    <row r="34" spans="1:3" x14ac:dyDescent="0.25">
      <c r="A34" s="1" t="s">
        <v>21</v>
      </c>
      <c r="B34" s="5">
        <v>11.95</v>
      </c>
      <c r="C34">
        <v>136.1</v>
      </c>
    </row>
    <row r="35" spans="1:3" x14ac:dyDescent="0.25">
      <c r="A35" s="1" t="s">
        <v>29</v>
      </c>
      <c r="B35" s="5">
        <v>7.6</v>
      </c>
      <c r="C35">
        <v>310.7</v>
      </c>
    </row>
    <row r="36" spans="1:3" x14ac:dyDescent="0.25">
      <c r="A36" s="1" t="s">
        <v>36</v>
      </c>
      <c r="B36" s="5">
        <v>48.25</v>
      </c>
      <c r="C36">
        <v>28</v>
      </c>
    </row>
    <row r="37" spans="1:3" x14ac:dyDescent="0.25">
      <c r="A37" s="1" t="s">
        <v>9</v>
      </c>
      <c r="B37" s="5">
        <v>14.785</v>
      </c>
      <c r="C37">
        <v>111.3</v>
      </c>
    </row>
    <row r="38" spans="1:3" x14ac:dyDescent="0.25">
      <c r="A38" s="1" t="s">
        <v>11</v>
      </c>
      <c r="B38" s="5">
        <v>18.2</v>
      </c>
      <c r="C38">
        <v>76.599999999999994</v>
      </c>
    </row>
    <row r="39" spans="1:3" x14ac:dyDescent="0.25">
      <c r="A39" s="1" t="s">
        <v>10</v>
      </c>
      <c r="B39" s="5">
        <v>18.2</v>
      </c>
      <c r="C39">
        <v>86.7</v>
      </c>
    </row>
    <row r="40" spans="1:3" x14ac:dyDescent="0.25">
      <c r="A40" s="1" t="s">
        <v>8</v>
      </c>
      <c r="B40" s="5">
        <v>22.614999999999998</v>
      </c>
      <c r="C40">
        <v>98.4</v>
      </c>
    </row>
    <row r="41" spans="1:3" x14ac:dyDescent="0.25">
      <c r="A41" s="1" t="s">
        <v>26</v>
      </c>
      <c r="B41" s="5">
        <v>13.135</v>
      </c>
      <c r="C41">
        <v>155.30000000000001</v>
      </c>
    </row>
    <row r="42" spans="1:3" x14ac:dyDescent="0.25">
      <c r="A42" s="1" t="s">
        <v>25</v>
      </c>
      <c r="B42" s="5">
        <v>11.95</v>
      </c>
      <c r="C42">
        <v>161.5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FB5C-241B-4F12-996A-4FD098A2447D}">
  <dimension ref="A1:C228"/>
  <sheetViews>
    <sheetView tabSelected="1" zoomScale="90" zoomScaleNormal="90" workbookViewId="0">
      <selection activeCell="O13" sqref="O13"/>
    </sheetView>
  </sheetViews>
  <sheetFormatPr defaultRowHeight="15" x14ac:dyDescent="0.25"/>
  <cols>
    <col min="1" max="1" width="28.5703125" customWidth="1"/>
    <col min="2" max="3" width="22.28515625" customWidth="1"/>
  </cols>
  <sheetData>
    <row r="1" spans="1:3" x14ac:dyDescent="0.25">
      <c r="A1" s="2" t="s">
        <v>43</v>
      </c>
      <c r="B1" s="2" t="s">
        <v>272</v>
      </c>
      <c r="C1" s="2" t="s">
        <v>44</v>
      </c>
    </row>
    <row r="2" spans="1:3" x14ac:dyDescent="0.25">
      <c r="A2" s="4" t="s">
        <v>93</v>
      </c>
      <c r="B2" s="3"/>
      <c r="C2" s="3">
        <f>52/1000</f>
        <v>5.1999999999999998E-2</v>
      </c>
    </row>
    <row r="3" spans="1:3" x14ac:dyDescent="0.25">
      <c r="A3" s="1" t="s">
        <v>152</v>
      </c>
      <c r="B3">
        <v>4.8905000000000003</v>
      </c>
      <c r="C3">
        <v>0.19700000000000001</v>
      </c>
    </row>
    <row r="4" spans="1:3" x14ac:dyDescent="0.25">
      <c r="A4" s="1" t="s">
        <v>151</v>
      </c>
      <c r="B4">
        <v>4.8905000000000003</v>
      </c>
      <c r="C4">
        <v>8.5000000000000006E-2</v>
      </c>
    </row>
    <row r="5" spans="1:3" x14ac:dyDescent="0.25">
      <c r="A5" s="1" t="s">
        <v>205</v>
      </c>
      <c r="B5">
        <v>1.806</v>
      </c>
      <c r="C5">
        <v>2.1999999999999999E-2</v>
      </c>
    </row>
    <row r="6" spans="1:3" x14ac:dyDescent="0.25">
      <c r="A6" s="4" t="s">
        <v>203</v>
      </c>
      <c r="B6" s="3"/>
      <c r="C6" s="3">
        <v>2.5000000000000001E-2</v>
      </c>
    </row>
    <row r="7" spans="1:3" x14ac:dyDescent="0.25">
      <c r="A7" s="4" t="s">
        <v>204</v>
      </c>
      <c r="B7" s="3"/>
      <c r="C7" s="3">
        <v>1.7999999999999999E-2</v>
      </c>
    </row>
    <row r="8" spans="1:3" x14ac:dyDescent="0.25">
      <c r="A8" s="1" t="s">
        <v>202</v>
      </c>
      <c r="B8">
        <v>1.806</v>
      </c>
      <c r="C8">
        <v>2.1999999999999999E-2</v>
      </c>
    </row>
    <row r="9" spans="1:3" x14ac:dyDescent="0.25">
      <c r="A9" s="1" t="s">
        <v>79</v>
      </c>
      <c r="B9">
        <v>2.6659999999999999</v>
      </c>
      <c r="C9">
        <f>27/1000</f>
        <v>2.7E-2</v>
      </c>
    </row>
    <row r="10" spans="1:3" x14ac:dyDescent="0.25">
      <c r="A10" s="1" t="s">
        <v>271</v>
      </c>
      <c r="B10">
        <v>2.6659999999999999</v>
      </c>
      <c r="C10">
        <v>5.28E-2</v>
      </c>
    </row>
    <row r="11" spans="1:3" x14ac:dyDescent="0.25">
      <c r="A11" s="4" t="s">
        <v>162</v>
      </c>
      <c r="B11" s="3"/>
      <c r="C11" s="3">
        <v>0.128</v>
      </c>
    </row>
    <row r="12" spans="1:3" x14ac:dyDescent="0.25">
      <c r="A12" s="4" t="s">
        <v>163</v>
      </c>
      <c r="B12" s="3"/>
      <c r="C12" s="3">
        <v>0.106</v>
      </c>
    </row>
    <row r="13" spans="1:3" x14ac:dyDescent="0.25">
      <c r="A13" s="1" t="s">
        <v>80</v>
      </c>
      <c r="B13">
        <v>2.6659999999999999</v>
      </c>
      <c r="C13">
        <f>85/1000</f>
        <v>8.5000000000000006E-2</v>
      </c>
    </row>
    <row r="14" spans="1:3" x14ac:dyDescent="0.25">
      <c r="A14" s="1" t="s">
        <v>82</v>
      </c>
      <c r="B14">
        <v>2.6659999999999999</v>
      </c>
      <c r="C14">
        <f>143/1000</f>
        <v>0.14299999999999999</v>
      </c>
    </row>
    <row r="15" spans="1:3" x14ac:dyDescent="0.25">
      <c r="A15" s="1" t="s">
        <v>81</v>
      </c>
      <c r="B15">
        <v>2.6659999999999999</v>
      </c>
      <c r="C15">
        <f>140/1000</f>
        <v>0.14000000000000001</v>
      </c>
    </row>
    <row r="16" spans="1:3" x14ac:dyDescent="0.25">
      <c r="A16" s="1" t="s">
        <v>83</v>
      </c>
      <c r="B16">
        <v>2.6659999999999999</v>
      </c>
      <c r="C16">
        <f>72/1000</f>
        <v>7.1999999999999995E-2</v>
      </c>
    </row>
    <row r="17" spans="1:3" x14ac:dyDescent="0.25">
      <c r="A17" s="1" t="s">
        <v>149</v>
      </c>
      <c r="B17">
        <v>6.3E-2</v>
      </c>
      <c r="C17">
        <v>3.6269999999999998</v>
      </c>
    </row>
    <row r="18" spans="1:3" x14ac:dyDescent="0.25">
      <c r="A18" s="1" t="s">
        <v>209</v>
      </c>
      <c r="B18">
        <v>1.294</v>
      </c>
      <c r="C18">
        <v>2.1999999999999999E-2</v>
      </c>
    </row>
    <row r="19" spans="1:3" x14ac:dyDescent="0.25">
      <c r="A19" s="1" t="s">
        <v>208</v>
      </c>
      <c r="B19">
        <v>1.294</v>
      </c>
      <c r="C19">
        <v>1.7999999999999999E-2</v>
      </c>
    </row>
    <row r="20" spans="1:3" x14ac:dyDescent="0.25">
      <c r="A20" s="4" t="s">
        <v>210</v>
      </c>
      <c r="B20" s="3"/>
      <c r="C20" s="3">
        <v>3.1109999999999999E-2</v>
      </c>
    </row>
    <row r="21" spans="1:3" x14ac:dyDescent="0.25">
      <c r="A21" s="1" t="s">
        <v>207</v>
      </c>
      <c r="B21">
        <v>1.294</v>
      </c>
      <c r="C21">
        <v>3.3000000000000002E-2</v>
      </c>
    </row>
    <row r="22" spans="1:3" x14ac:dyDescent="0.25">
      <c r="A22" s="4" t="s">
        <v>221</v>
      </c>
      <c r="B22" s="3"/>
      <c r="C22" s="3">
        <v>2.3E-2</v>
      </c>
    </row>
    <row r="23" spans="1:3" x14ac:dyDescent="0.25">
      <c r="A23" s="4" t="s">
        <v>220</v>
      </c>
      <c r="B23" s="3"/>
      <c r="C23" s="3">
        <v>2.8000000000000001E-2</v>
      </c>
    </row>
    <row r="24" spans="1:3" x14ac:dyDescent="0.25">
      <c r="A24" s="1" t="s">
        <v>224</v>
      </c>
      <c r="B24">
        <v>6.9000000000000006E-2</v>
      </c>
      <c r="C24">
        <v>6.5000000000000002E-2</v>
      </c>
    </row>
    <row r="25" spans="1:3" x14ac:dyDescent="0.25">
      <c r="A25" s="4" t="s">
        <v>94</v>
      </c>
      <c r="B25" s="3"/>
      <c r="C25" s="3">
        <f>508/1000</f>
        <v>0.50800000000000001</v>
      </c>
    </row>
    <row r="26" spans="1:3" x14ac:dyDescent="0.25">
      <c r="A26" s="1" t="s">
        <v>168</v>
      </c>
      <c r="B26">
        <v>6.9000000000000006E-2</v>
      </c>
      <c r="C26">
        <v>0.78500000000000003</v>
      </c>
    </row>
    <row r="27" spans="1:3" x14ac:dyDescent="0.25">
      <c r="A27" s="4" t="s">
        <v>46</v>
      </c>
      <c r="B27" s="3"/>
      <c r="C27" s="3">
        <f>35/1000</f>
        <v>3.5000000000000003E-2</v>
      </c>
    </row>
    <row r="28" spans="1:3" x14ac:dyDescent="0.25">
      <c r="A28" s="1" t="s">
        <v>45</v>
      </c>
      <c r="B28">
        <v>2.6659999999999999</v>
      </c>
      <c r="C28">
        <f>21/1000</f>
        <v>2.1000000000000001E-2</v>
      </c>
    </row>
    <row r="29" spans="1:3" x14ac:dyDescent="0.25">
      <c r="A29" s="1" t="s">
        <v>47</v>
      </c>
      <c r="B29" s="5">
        <v>2.6659999999999999</v>
      </c>
      <c r="C29">
        <f>29/1000</f>
        <v>2.9000000000000001E-2</v>
      </c>
    </row>
    <row r="30" spans="1:3" x14ac:dyDescent="0.25">
      <c r="A30" s="1" t="s">
        <v>260</v>
      </c>
      <c r="B30" s="5">
        <v>1.3</v>
      </c>
      <c r="C30">
        <v>3.6400000000000002E-2</v>
      </c>
    </row>
    <row r="31" spans="1:3" x14ac:dyDescent="0.25">
      <c r="A31" s="1" t="s">
        <v>48</v>
      </c>
      <c r="B31" s="5">
        <v>2.6659999999999999</v>
      </c>
      <c r="C31">
        <f>28/1000</f>
        <v>2.8000000000000001E-2</v>
      </c>
    </row>
    <row r="32" spans="1:3" x14ac:dyDescent="0.25">
      <c r="A32" s="1" t="s">
        <v>49</v>
      </c>
      <c r="B32" s="5">
        <v>2.6659999999999999</v>
      </c>
      <c r="C32">
        <f>46/1000</f>
        <v>4.5999999999999999E-2</v>
      </c>
    </row>
    <row r="33" spans="1:3" x14ac:dyDescent="0.25">
      <c r="A33" s="1" t="s">
        <v>50</v>
      </c>
      <c r="B33" s="5">
        <v>1.294</v>
      </c>
      <c r="C33">
        <f>23/1000</f>
        <v>2.3E-2</v>
      </c>
    </row>
    <row r="34" spans="1:3" x14ac:dyDescent="0.25">
      <c r="A34" s="1" t="s">
        <v>263</v>
      </c>
      <c r="B34" s="5">
        <v>1.294</v>
      </c>
      <c r="C34">
        <v>0.122</v>
      </c>
    </row>
    <row r="35" spans="1:3" x14ac:dyDescent="0.25">
      <c r="A35" s="4" t="s">
        <v>227</v>
      </c>
      <c r="B35" s="3"/>
      <c r="C35" s="3">
        <v>3.3000000000000002E-2</v>
      </c>
    </row>
    <row r="36" spans="1:3" x14ac:dyDescent="0.25">
      <c r="A36" s="4" t="s">
        <v>226</v>
      </c>
      <c r="B36" s="3"/>
      <c r="C36" s="3">
        <v>3.5999999999999997E-2</v>
      </c>
    </row>
    <row r="37" spans="1:3" x14ac:dyDescent="0.25">
      <c r="A37" s="4" t="s">
        <v>55</v>
      </c>
      <c r="B37" s="3"/>
      <c r="C37" s="3">
        <f>289/1000</f>
        <v>0.28899999999999998</v>
      </c>
    </row>
    <row r="38" spans="1:3" x14ac:dyDescent="0.25">
      <c r="A38" s="1" t="s">
        <v>56</v>
      </c>
      <c r="B38">
        <v>0.45350000000000001</v>
      </c>
      <c r="C38">
        <f>613/1000</f>
        <v>0.61299999999999999</v>
      </c>
    </row>
    <row r="39" spans="1:3" x14ac:dyDescent="0.25">
      <c r="A39" s="4" t="s">
        <v>57</v>
      </c>
      <c r="B39" s="3"/>
      <c r="C39" s="3">
        <f>274/1000</f>
        <v>0.27400000000000002</v>
      </c>
    </row>
    <row r="40" spans="1:3" x14ac:dyDescent="0.25">
      <c r="A40" s="4" t="s">
        <v>73</v>
      </c>
      <c r="B40" s="3"/>
      <c r="C40" s="3">
        <f>194/1000</f>
        <v>0.19400000000000001</v>
      </c>
    </row>
    <row r="41" spans="1:3" x14ac:dyDescent="0.25">
      <c r="A41" s="4" t="s">
        <v>58</v>
      </c>
      <c r="B41" s="3"/>
      <c r="C41" s="3">
        <f>431/1000</f>
        <v>0.43099999999999999</v>
      </c>
    </row>
    <row r="42" spans="1:3" x14ac:dyDescent="0.25">
      <c r="A42" s="1" t="s">
        <v>206</v>
      </c>
      <c r="B42">
        <v>1.294</v>
      </c>
      <c r="C42">
        <v>3.5999999999999997E-2</v>
      </c>
    </row>
    <row r="43" spans="1:3" x14ac:dyDescent="0.25">
      <c r="A43" s="4" t="s">
        <v>74</v>
      </c>
      <c r="B43" s="3"/>
      <c r="C43" s="3">
        <f>380/1000</f>
        <v>0.38</v>
      </c>
    </row>
    <row r="44" spans="1:3" x14ac:dyDescent="0.25">
      <c r="A44" s="4" t="s">
        <v>75</v>
      </c>
      <c r="B44" s="3"/>
      <c r="C44" s="3">
        <f>117/1000</f>
        <v>0.11700000000000001</v>
      </c>
    </row>
    <row r="45" spans="1:3" x14ac:dyDescent="0.25">
      <c r="A45" s="4" t="s">
        <v>76</v>
      </c>
      <c r="B45" s="3"/>
      <c r="C45" s="3">
        <f>137/1000</f>
        <v>0.13700000000000001</v>
      </c>
    </row>
    <row r="46" spans="1:3" x14ac:dyDescent="0.25">
      <c r="A46" s="1" t="s">
        <v>211</v>
      </c>
      <c r="B46">
        <v>0.39650000000000002</v>
      </c>
      <c r="C46">
        <v>1.6E-2</v>
      </c>
    </row>
    <row r="47" spans="1:3" x14ac:dyDescent="0.25">
      <c r="A47" s="1" t="s">
        <v>212</v>
      </c>
      <c r="B47">
        <v>1.294</v>
      </c>
      <c r="C47">
        <v>1.4E-2</v>
      </c>
    </row>
    <row r="48" spans="1:3" x14ac:dyDescent="0.25">
      <c r="A48" s="1" t="s">
        <v>213</v>
      </c>
      <c r="B48">
        <v>6.0000000000000001E-3</v>
      </c>
      <c r="C48">
        <v>1.273E-2</v>
      </c>
    </row>
    <row r="49" spans="1:3" x14ac:dyDescent="0.25">
      <c r="A49" s="1" t="s">
        <v>166</v>
      </c>
      <c r="B49">
        <v>0.9</v>
      </c>
      <c r="C49">
        <v>25</v>
      </c>
    </row>
    <row r="50" spans="1:3" x14ac:dyDescent="0.25">
      <c r="A50" s="1" t="s">
        <v>165</v>
      </c>
      <c r="B50">
        <v>5.8040000000000003</v>
      </c>
      <c r="C50">
        <v>25</v>
      </c>
    </row>
    <row r="51" spans="1:3" x14ac:dyDescent="0.25">
      <c r="A51" s="1" t="s">
        <v>148</v>
      </c>
      <c r="B51">
        <v>6.0000000000000001E-3</v>
      </c>
      <c r="C51">
        <v>0.43</v>
      </c>
    </row>
    <row r="52" spans="1:3" x14ac:dyDescent="0.25">
      <c r="A52" s="4" t="s">
        <v>195</v>
      </c>
      <c r="B52" s="3"/>
      <c r="C52" s="3">
        <v>2.5700000000000001E-2</v>
      </c>
    </row>
    <row r="53" spans="1:3" x14ac:dyDescent="0.25">
      <c r="A53" s="1" t="s">
        <v>193</v>
      </c>
      <c r="B53">
        <v>0.9</v>
      </c>
      <c r="C53">
        <v>1.7899999999999999E-2</v>
      </c>
    </row>
    <row r="54" spans="1:3" x14ac:dyDescent="0.25">
      <c r="A54" s="4" t="s">
        <v>194</v>
      </c>
      <c r="B54" s="3"/>
      <c r="C54" s="3">
        <v>1.5900000000000001E-2</v>
      </c>
    </row>
    <row r="55" spans="1:3" x14ac:dyDescent="0.25">
      <c r="A55" s="4" t="s">
        <v>153</v>
      </c>
      <c r="B55" s="3"/>
      <c r="C55" s="3">
        <v>0.47499999999999998</v>
      </c>
    </row>
    <row r="56" spans="1:3" x14ac:dyDescent="0.25">
      <c r="A56" s="1" t="s">
        <v>59</v>
      </c>
      <c r="B56">
        <f>(2.588+0.012)/2</f>
        <v>1.3</v>
      </c>
      <c r="C56">
        <f>22/1000</f>
        <v>2.1999999999999999E-2</v>
      </c>
    </row>
    <row r="57" spans="1:3" x14ac:dyDescent="0.25">
      <c r="A57" s="4" t="s">
        <v>95</v>
      </c>
      <c r="B57" s="3"/>
      <c r="C57" s="3">
        <f>48/1000</f>
        <v>4.8000000000000001E-2</v>
      </c>
    </row>
    <row r="58" spans="1:3" x14ac:dyDescent="0.25">
      <c r="A58" s="1" t="s">
        <v>243</v>
      </c>
      <c r="B58">
        <f>0.781/2</f>
        <v>0.39050000000000001</v>
      </c>
      <c r="C58">
        <v>2.4799999999999999E-2</v>
      </c>
    </row>
    <row r="59" spans="1:3" x14ac:dyDescent="0.25">
      <c r="A59" s="1" t="s">
        <v>112</v>
      </c>
      <c r="B59">
        <v>1.3</v>
      </c>
      <c r="C59">
        <f>184/1000</f>
        <v>0.184</v>
      </c>
    </row>
    <row r="60" spans="1:3" x14ac:dyDescent="0.25">
      <c r="A60" s="1" t="s">
        <v>247</v>
      </c>
      <c r="B60">
        <f>(5.332+0.012)/2</f>
        <v>2.6719999999999997</v>
      </c>
      <c r="C60">
        <v>0.108</v>
      </c>
    </row>
    <row r="61" spans="1:3" x14ac:dyDescent="0.25">
      <c r="A61" s="4" t="s">
        <v>167</v>
      </c>
      <c r="B61" s="3"/>
      <c r="C61" s="3">
        <v>0.18</v>
      </c>
    </row>
    <row r="62" spans="1:3" x14ac:dyDescent="0.25">
      <c r="A62" s="1" t="s">
        <v>155</v>
      </c>
      <c r="B62">
        <f>3.6/2</f>
        <v>1.8</v>
      </c>
      <c r="C62">
        <v>0.12118</v>
      </c>
    </row>
    <row r="63" spans="1:3" x14ac:dyDescent="0.25">
      <c r="A63" s="4" t="s">
        <v>180</v>
      </c>
      <c r="B63" s="3"/>
      <c r="C63" s="3">
        <v>1.1100000000000001</v>
      </c>
    </row>
    <row r="64" spans="1:3" x14ac:dyDescent="0.25">
      <c r="A64" s="1" t="s">
        <v>179</v>
      </c>
      <c r="B64">
        <f>(1.8+0.012)/2</f>
        <v>0.90600000000000003</v>
      </c>
      <c r="C64">
        <v>0.97199999999999998</v>
      </c>
    </row>
    <row r="65" spans="1:3" x14ac:dyDescent="0.25">
      <c r="A65" s="1" t="s">
        <v>84</v>
      </c>
      <c r="B65">
        <f>2.588/2</f>
        <v>1.294</v>
      </c>
      <c r="C65">
        <f>242/1000</f>
        <v>0.24199999999999999</v>
      </c>
    </row>
    <row r="66" spans="1:3" x14ac:dyDescent="0.25">
      <c r="A66" s="1" t="s">
        <v>150</v>
      </c>
      <c r="B66">
        <f>0.012/2</f>
        <v>6.0000000000000001E-3</v>
      </c>
      <c r="C66">
        <v>2.6</v>
      </c>
    </row>
    <row r="67" spans="1:3" x14ac:dyDescent="0.25">
      <c r="A67" s="4" t="s">
        <v>240</v>
      </c>
      <c r="B67" s="3"/>
      <c r="C67" s="3">
        <v>5.5199999999999999E-2</v>
      </c>
    </row>
    <row r="68" spans="1:3" x14ac:dyDescent="0.25">
      <c r="A68" s="1" t="s">
        <v>191</v>
      </c>
      <c r="B68">
        <f>(0.126+0.012)/2</f>
        <v>6.9000000000000006E-2</v>
      </c>
      <c r="C68">
        <v>5.4300000000000001E-2</v>
      </c>
    </row>
    <row r="69" spans="1:3" x14ac:dyDescent="0.25">
      <c r="A69" s="1" t="s">
        <v>187</v>
      </c>
      <c r="B69">
        <f>(1.8+0.3)/2</f>
        <v>1.05</v>
      </c>
      <c r="C69">
        <v>0.105</v>
      </c>
    </row>
    <row r="70" spans="1:3" x14ac:dyDescent="0.25">
      <c r="A70" s="1" t="s">
        <v>188</v>
      </c>
      <c r="B70">
        <f>1.8/2</f>
        <v>0.9</v>
      </c>
      <c r="C70">
        <v>3.6700000000000003E-2</v>
      </c>
    </row>
    <row r="71" spans="1:3" x14ac:dyDescent="0.25">
      <c r="A71" s="1" t="s">
        <v>192</v>
      </c>
      <c r="B71">
        <f>0.126/2</f>
        <v>6.3E-2</v>
      </c>
      <c r="C71">
        <v>6.2E-2</v>
      </c>
    </row>
    <row r="72" spans="1:3" x14ac:dyDescent="0.25">
      <c r="A72" s="1" t="s">
        <v>189</v>
      </c>
      <c r="B72">
        <f>0.781/2</f>
        <v>0.39050000000000001</v>
      </c>
      <c r="C72">
        <v>4.3999999999999997E-2</v>
      </c>
    </row>
    <row r="73" spans="1:3" x14ac:dyDescent="0.25">
      <c r="A73" s="1" t="s">
        <v>190</v>
      </c>
      <c r="B73">
        <f>0.012/2</f>
        <v>6.0000000000000001E-3</v>
      </c>
      <c r="C73">
        <v>0.1</v>
      </c>
    </row>
    <row r="74" spans="1:3" x14ac:dyDescent="0.25">
      <c r="A74" s="1" t="s">
        <v>146</v>
      </c>
      <c r="B74">
        <f>6.8/2</f>
        <v>3.4</v>
      </c>
      <c r="C74">
        <v>12.5</v>
      </c>
    </row>
    <row r="75" spans="1:3" x14ac:dyDescent="0.25">
      <c r="A75" s="1" t="s">
        <v>217</v>
      </c>
      <c r="B75">
        <f>(0.781+0.012)/2</f>
        <v>0.39650000000000002</v>
      </c>
      <c r="C75">
        <v>1.7000000000000001E-2</v>
      </c>
    </row>
    <row r="76" spans="1:3" x14ac:dyDescent="0.25">
      <c r="A76" s="1" t="s">
        <v>218</v>
      </c>
      <c r="B76">
        <v>0.39650000000000002</v>
      </c>
      <c r="C76">
        <v>1.7000000000000001E-2</v>
      </c>
    </row>
    <row r="77" spans="1:3" x14ac:dyDescent="0.25">
      <c r="A77" s="1" t="s">
        <v>216</v>
      </c>
      <c r="B77">
        <v>0.39650000000000002</v>
      </c>
      <c r="C77">
        <v>1.4500000000000001E-2</v>
      </c>
    </row>
    <row r="78" spans="1:3" x14ac:dyDescent="0.25">
      <c r="A78" s="1" t="s">
        <v>214</v>
      </c>
      <c r="B78">
        <v>0.39650000000000002</v>
      </c>
      <c r="C78">
        <v>1.7999999999999999E-2</v>
      </c>
    </row>
    <row r="79" spans="1:3" x14ac:dyDescent="0.25">
      <c r="A79" s="1" t="s">
        <v>215</v>
      </c>
      <c r="B79">
        <v>0.39650000000000002</v>
      </c>
      <c r="C79">
        <v>1.6E-2</v>
      </c>
    </row>
    <row r="80" spans="1:3" x14ac:dyDescent="0.25">
      <c r="A80" s="4" t="s">
        <v>173</v>
      </c>
      <c r="B80" s="3"/>
      <c r="C80" s="3">
        <v>3.9E-2</v>
      </c>
    </row>
    <row r="81" spans="1:3" x14ac:dyDescent="0.25">
      <c r="A81" s="4" t="s">
        <v>172</v>
      </c>
      <c r="B81" s="3"/>
      <c r="C81" s="3">
        <v>4.2000000000000003E-2</v>
      </c>
    </row>
    <row r="82" spans="1:3" x14ac:dyDescent="0.25">
      <c r="A82" s="1" t="s">
        <v>171</v>
      </c>
      <c r="B82">
        <v>0.39650000000000002</v>
      </c>
      <c r="C82">
        <v>3.5000000000000003E-2</v>
      </c>
    </row>
    <row r="83" spans="1:3" x14ac:dyDescent="0.25">
      <c r="A83" s="4" t="s">
        <v>170</v>
      </c>
      <c r="B83" s="3"/>
      <c r="C83" s="3">
        <v>7.0000000000000007E-2</v>
      </c>
    </row>
    <row r="84" spans="1:3" x14ac:dyDescent="0.25">
      <c r="A84" s="4" t="s">
        <v>177</v>
      </c>
      <c r="B84" s="3"/>
      <c r="C84" s="3">
        <v>9.2899999999999996E-2</v>
      </c>
    </row>
    <row r="85" spans="1:3" x14ac:dyDescent="0.25">
      <c r="A85" s="1" t="s">
        <v>185</v>
      </c>
      <c r="B85">
        <f>(0.3+0.012)/2</f>
        <v>0.156</v>
      </c>
      <c r="C85">
        <v>0.16500000000000001</v>
      </c>
    </row>
    <row r="86" spans="1:3" x14ac:dyDescent="0.25">
      <c r="A86" s="1" t="s">
        <v>249</v>
      </c>
      <c r="B86">
        <f>(0.126+0.012)/2</f>
        <v>6.9000000000000006E-2</v>
      </c>
      <c r="C86">
        <v>2.9000000000000001E-2</v>
      </c>
    </row>
    <row r="87" spans="1:3" x14ac:dyDescent="0.25">
      <c r="A87" s="1" t="s">
        <v>248</v>
      </c>
      <c r="B87">
        <v>6.9000000000000006E-2</v>
      </c>
      <c r="C87">
        <v>2.8000000000000001E-2</v>
      </c>
    </row>
    <row r="88" spans="1:3" x14ac:dyDescent="0.25">
      <c r="A88" s="1" t="s">
        <v>257</v>
      </c>
      <c r="B88">
        <f>5.332/2</f>
        <v>2.6659999999999999</v>
      </c>
      <c r="C88">
        <v>2.8000000000000001E-2</v>
      </c>
    </row>
    <row r="89" spans="1:3" x14ac:dyDescent="0.25">
      <c r="A89" s="1" t="s">
        <v>258</v>
      </c>
      <c r="B89">
        <v>2.6659999999999999</v>
      </c>
      <c r="C89">
        <v>2.1499999999999998E-2</v>
      </c>
    </row>
    <row r="90" spans="1:3" x14ac:dyDescent="0.25">
      <c r="A90" s="1" t="s">
        <v>85</v>
      </c>
      <c r="B90">
        <f>2.588/2</f>
        <v>1.294</v>
      </c>
      <c r="C90">
        <f>40/1000</f>
        <v>0.04</v>
      </c>
    </row>
    <row r="91" spans="1:3" x14ac:dyDescent="0.25">
      <c r="A91" s="1" t="s">
        <v>223</v>
      </c>
      <c r="B91">
        <f>0.012/2</f>
        <v>6.0000000000000001E-3</v>
      </c>
      <c r="C91">
        <v>8.2000000000000003E-2</v>
      </c>
    </row>
    <row r="92" spans="1:3" x14ac:dyDescent="0.25">
      <c r="A92" s="4" t="s">
        <v>222</v>
      </c>
      <c r="B92" s="3"/>
      <c r="C92" s="3">
        <v>5.45E-2</v>
      </c>
    </row>
    <row r="93" spans="1:3" x14ac:dyDescent="0.25">
      <c r="A93" s="1" t="s">
        <v>113</v>
      </c>
      <c r="B93">
        <f>0.012/2</f>
        <v>6.0000000000000001E-3</v>
      </c>
      <c r="C93">
        <f>745/1000</f>
        <v>0.745</v>
      </c>
    </row>
    <row r="94" spans="1:3" x14ac:dyDescent="0.25">
      <c r="A94" s="4" t="s">
        <v>96</v>
      </c>
      <c r="B94" s="3"/>
      <c r="C94" s="3">
        <f>1000/1000</f>
        <v>1</v>
      </c>
    </row>
    <row r="95" spans="1:3" x14ac:dyDescent="0.25">
      <c r="A95" s="1" t="s">
        <v>145</v>
      </c>
      <c r="B95">
        <f>2.588/2</f>
        <v>1.294</v>
      </c>
      <c r="C95">
        <v>20</v>
      </c>
    </row>
    <row r="96" spans="1:3" x14ac:dyDescent="0.25">
      <c r="A96" s="4" t="s">
        <v>199</v>
      </c>
      <c r="B96" s="3"/>
      <c r="C96" s="3">
        <v>4.2000000000000003E-2</v>
      </c>
    </row>
    <row r="97" spans="1:3" x14ac:dyDescent="0.25">
      <c r="A97" s="4" t="s">
        <v>114</v>
      </c>
      <c r="B97" s="3"/>
      <c r="C97" s="3">
        <f>30/1000</f>
        <v>0.03</v>
      </c>
    </row>
    <row r="98" spans="1:3" x14ac:dyDescent="0.25">
      <c r="A98" s="1" t="s">
        <v>60</v>
      </c>
      <c r="B98">
        <f>(0.781+0.012)/2</f>
        <v>0.39650000000000002</v>
      </c>
      <c r="C98">
        <f>373/1000</f>
        <v>0.373</v>
      </c>
    </row>
    <row r="99" spans="1:3" x14ac:dyDescent="0.25">
      <c r="A99" s="1" t="s">
        <v>115</v>
      </c>
      <c r="B99">
        <f>(2.588+0.012)/2</f>
        <v>1.3</v>
      </c>
      <c r="C99">
        <f>187/1000</f>
        <v>0.187</v>
      </c>
    </row>
    <row r="100" spans="1:3" x14ac:dyDescent="0.25">
      <c r="A100" s="4" t="s">
        <v>97</v>
      </c>
      <c r="B100" s="3"/>
      <c r="C100" s="3">
        <f>69/1000</f>
        <v>6.9000000000000006E-2</v>
      </c>
    </row>
    <row r="101" spans="1:3" x14ac:dyDescent="0.25">
      <c r="A101" s="1" t="s">
        <v>86</v>
      </c>
      <c r="B101">
        <f>0.012/2</f>
        <v>6.0000000000000001E-3</v>
      </c>
      <c r="C101">
        <f>60/1000</f>
        <v>0.06</v>
      </c>
    </row>
    <row r="102" spans="1:3" x14ac:dyDescent="0.25">
      <c r="A102" s="4" t="s">
        <v>98</v>
      </c>
      <c r="B102" s="3"/>
      <c r="C102" s="3">
        <f>16/1000</f>
        <v>1.6E-2</v>
      </c>
    </row>
    <row r="103" spans="1:3" x14ac:dyDescent="0.25">
      <c r="A103" s="4" t="s">
        <v>225</v>
      </c>
      <c r="B103" s="3"/>
      <c r="C103" s="3">
        <v>4.2999999999999997E-2</v>
      </c>
    </row>
    <row r="104" spans="1:3" x14ac:dyDescent="0.25">
      <c r="A104" s="4" t="s">
        <v>99</v>
      </c>
      <c r="B104" s="3"/>
      <c r="C104" s="3">
        <f>1087/1000</f>
        <v>1.087</v>
      </c>
    </row>
    <row r="105" spans="1:3" x14ac:dyDescent="0.25">
      <c r="A105" s="4" t="s">
        <v>100</v>
      </c>
      <c r="B105" s="3"/>
      <c r="C105" s="3">
        <f>123/1000</f>
        <v>0.123</v>
      </c>
    </row>
    <row r="106" spans="1:3" x14ac:dyDescent="0.25">
      <c r="A106" s="1" t="s">
        <v>116</v>
      </c>
      <c r="B106">
        <f>(0.781+0.012)/2</f>
        <v>0.39650000000000002</v>
      </c>
      <c r="C106">
        <f>117/1000</f>
        <v>0.11700000000000001</v>
      </c>
    </row>
    <row r="107" spans="1:3" x14ac:dyDescent="0.25">
      <c r="A107" s="4" t="s">
        <v>87</v>
      </c>
      <c r="B107" s="3"/>
      <c r="C107" s="3">
        <f>70/1000</f>
        <v>7.0000000000000007E-2</v>
      </c>
    </row>
    <row r="108" spans="1:3" x14ac:dyDescent="0.25">
      <c r="A108" s="1" t="s">
        <v>88</v>
      </c>
      <c r="B108">
        <f>(3.6+0.012)/2</f>
        <v>1.806</v>
      </c>
      <c r="C108">
        <f>59/1000</f>
        <v>5.8999999999999997E-2</v>
      </c>
    </row>
    <row r="109" spans="1:3" x14ac:dyDescent="0.25">
      <c r="A109" s="4" t="s">
        <v>61</v>
      </c>
      <c r="B109" s="3"/>
      <c r="C109" s="3">
        <f>93/1000</f>
        <v>9.2999999999999999E-2</v>
      </c>
    </row>
    <row r="110" spans="1:3" x14ac:dyDescent="0.25">
      <c r="A110" s="4" t="s">
        <v>62</v>
      </c>
      <c r="B110" s="3"/>
      <c r="C110" s="3">
        <f>155/1000</f>
        <v>0.155</v>
      </c>
    </row>
    <row r="111" spans="1:3" x14ac:dyDescent="0.25">
      <c r="A111" s="4" t="s">
        <v>63</v>
      </c>
      <c r="B111" s="3"/>
      <c r="C111" s="3">
        <f>64/1000</f>
        <v>6.4000000000000001E-2</v>
      </c>
    </row>
    <row r="112" spans="1:3" x14ac:dyDescent="0.25">
      <c r="A112" s="4" t="s">
        <v>101</v>
      </c>
      <c r="B112" s="3"/>
      <c r="C112" s="3">
        <f>18/1000</f>
        <v>1.7999999999999999E-2</v>
      </c>
    </row>
    <row r="113" spans="1:3" x14ac:dyDescent="0.25">
      <c r="A113" s="1" t="s">
        <v>117</v>
      </c>
      <c r="B113">
        <f>0.012/2</f>
        <v>6.0000000000000001E-3</v>
      </c>
      <c r="C113">
        <f>78/1000</f>
        <v>7.8E-2</v>
      </c>
    </row>
    <row r="114" spans="1:3" x14ac:dyDescent="0.25">
      <c r="A114" s="1" t="s">
        <v>118</v>
      </c>
      <c r="B114">
        <v>6.0000000000000001E-3</v>
      </c>
      <c r="C114">
        <f>139/1000</f>
        <v>0.13900000000000001</v>
      </c>
    </row>
    <row r="115" spans="1:3" x14ac:dyDescent="0.25">
      <c r="A115" s="1" t="s">
        <v>102</v>
      </c>
      <c r="B115">
        <v>6.0000000000000001E-3</v>
      </c>
      <c r="C115">
        <f>104/1000</f>
        <v>0.104</v>
      </c>
    </row>
    <row r="116" spans="1:3" x14ac:dyDescent="0.25">
      <c r="A116" s="1" t="s">
        <v>103</v>
      </c>
      <c r="B116">
        <v>6.0000000000000001E-3</v>
      </c>
      <c r="C116">
        <f>90/1000</f>
        <v>0.09</v>
      </c>
    </row>
    <row r="117" spans="1:3" x14ac:dyDescent="0.25">
      <c r="A117" s="1" t="s">
        <v>104</v>
      </c>
      <c r="B117">
        <v>6.0000000000000001E-3</v>
      </c>
      <c r="C117">
        <f>50/1000</f>
        <v>0.05</v>
      </c>
    </row>
    <row r="118" spans="1:3" x14ac:dyDescent="0.25">
      <c r="A118" s="1" t="s">
        <v>105</v>
      </c>
      <c r="B118">
        <v>6.0000000000000001E-3</v>
      </c>
      <c r="C118">
        <f>68/1000</f>
        <v>6.8000000000000005E-2</v>
      </c>
    </row>
    <row r="119" spans="1:3" x14ac:dyDescent="0.25">
      <c r="A119" s="1" t="s">
        <v>255</v>
      </c>
      <c r="B119">
        <f>(2.588+0.126)/2</f>
        <v>1.357</v>
      </c>
      <c r="C119">
        <v>6.7100000000000007E-2</v>
      </c>
    </row>
    <row r="120" spans="1:3" x14ac:dyDescent="0.25">
      <c r="A120" s="1" t="s">
        <v>251</v>
      </c>
      <c r="B120">
        <v>1.357</v>
      </c>
      <c r="C120">
        <v>6.2E-2</v>
      </c>
    </row>
    <row r="121" spans="1:3" x14ac:dyDescent="0.25">
      <c r="A121" s="1" t="s">
        <v>252</v>
      </c>
      <c r="B121">
        <v>1.357</v>
      </c>
      <c r="C121">
        <v>0.17069999999999999</v>
      </c>
    </row>
    <row r="122" spans="1:3" x14ac:dyDescent="0.25">
      <c r="A122" s="1" t="s">
        <v>253</v>
      </c>
      <c r="B122">
        <v>1.357</v>
      </c>
      <c r="C122">
        <v>5.5100000000000003E-2</v>
      </c>
    </row>
    <row r="123" spans="1:3" x14ac:dyDescent="0.25">
      <c r="A123" s="1" t="s">
        <v>254</v>
      </c>
      <c r="B123">
        <f>(0.781+0.126)/2</f>
        <v>0.45350000000000001</v>
      </c>
      <c r="C123">
        <v>9.4E-2</v>
      </c>
    </row>
    <row r="124" spans="1:3" x14ac:dyDescent="0.25">
      <c r="A124" s="1" t="s">
        <v>119</v>
      </c>
      <c r="B124">
        <f>0.012/2</f>
        <v>6.0000000000000001E-3</v>
      </c>
      <c r="C124">
        <f>545/1000</f>
        <v>0.54500000000000004</v>
      </c>
    </row>
    <row r="125" spans="1:3" x14ac:dyDescent="0.25">
      <c r="A125" s="4" t="s">
        <v>120</v>
      </c>
      <c r="B125" s="3"/>
      <c r="C125" s="3">
        <f>341/1000</f>
        <v>0.34100000000000003</v>
      </c>
    </row>
    <row r="126" spans="1:3" x14ac:dyDescent="0.25">
      <c r="A126" s="1" t="s">
        <v>246</v>
      </c>
      <c r="B126">
        <f>(5.332+0.012)/2</f>
        <v>2.6719999999999997</v>
      </c>
      <c r="C126">
        <v>0.12</v>
      </c>
    </row>
    <row r="127" spans="1:3" x14ac:dyDescent="0.25">
      <c r="A127" s="1" t="s">
        <v>147</v>
      </c>
      <c r="B127">
        <f>(4+0.012)/2</f>
        <v>2.0059999999999998</v>
      </c>
      <c r="C127">
        <v>0.18099999999999999</v>
      </c>
    </row>
    <row r="128" spans="1:3" x14ac:dyDescent="0.25">
      <c r="A128" s="1" t="s">
        <v>186</v>
      </c>
      <c r="B128">
        <f>1.8/2</f>
        <v>0.9</v>
      </c>
      <c r="C128">
        <v>1.2500000000000001E-2</v>
      </c>
    </row>
    <row r="129" spans="1:3" x14ac:dyDescent="0.25">
      <c r="A129" s="1" t="s">
        <v>51</v>
      </c>
      <c r="B129">
        <f>2.588/2</f>
        <v>1.294</v>
      </c>
      <c r="C129">
        <f>10/1000</f>
        <v>0.01</v>
      </c>
    </row>
    <row r="130" spans="1:3" x14ac:dyDescent="0.25">
      <c r="A130" s="1" t="s">
        <v>244</v>
      </c>
      <c r="B130">
        <f>0.781/2</f>
        <v>0.39050000000000001</v>
      </c>
      <c r="C130">
        <v>0.03</v>
      </c>
    </row>
    <row r="131" spans="1:3" x14ac:dyDescent="0.25">
      <c r="A131" s="1" t="s">
        <v>245</v>
      </c>
      <c r="B131">
        <f>0.3/2</f>
        <v>0.15</v>
      </c>
      <c r="C131">
        <v>3.7999999999999999E-2</v>
      </c>
    </row>
    <row r="132" spans="1:3" x14ac:dyDescent="0.25">
      <c r="A132" s="4" t="s">
        <v>52</v>
      </c>
      <c r="B132" s="3"/>
      <c r="C132" s="3">
        <f>72/1000</f>
        <v>7.1999999999999995E-2</v>
      </c>
    </row>
    <row r="133" spans="1:3" x14ac:dyDescent="0.25">
      <c r="A133" s="1" t="s">
        <v>64</v>
      </c>
      <c r="B133">
        <f>5.332/2</f>
        <v>2.6659999999999999</v>
      </c>
      <c r="C133">
        <f>15/1000</f>
        <v>1.4999999999999999E-2</v>
      </c>
    </row>
    <row r="134" spans="1:3" x14ac:dyDescent="0.25">
      <c r="A134" s="1" t="s">
        <v>261</v>
      </c>
      <c r="B134">
        <v>2.6659999999999999</v>
      </c>
      <c r="C134">
        <v>1.1900000000000001E-2</v>
      </c>
    </row>
    <row r="135" spans="1:3" x14ac:dyDescent="0.25">
      <c r="A135" s="1" t="s">
        <v>89</v>
      </c>
      <c r="B135">
        <v>2.6659999999999999</v>
      </c>
      <c r="C135">
        <f>8/1000</f>
        <v>8.0000000000000002E-3</v>
      </c>
    </row>
    <row r="136" spans="1:3" x14ac:dyDescent="0.25">
      <c r="A136" s="1" t="s">
        <v>53</v>
      </c>
      <c r="B136">
        <f>0.126/2</f>
        <v>6.3E-2</v>
      </c>
      <c r="C136">
        <f>15/1000</f>
        <v>1.4999999999999999E-2</v>
      </c>
    </row>
    <row r="137" spans="1:3" x14ac:dyDescent="0.25">
      <c r="A137" s="1" t="s">
        <v>154</v>
      </c>
      <c r="B137">
        <f>0.781/2</f>
        <v>0.39050000000000001</v>
      </c>
      <c r="C137">
        <v>10</v>
      </c>
    </row>
    <row r="138" spans="1:3" x14ac:dyDescent="0.25">
      <c r="A138" s="4" t="s">
        <v>241</v>
      </c>
      <c r="B138" s="3"/>
      <c r="C138" s="3">
        <v>0.25</v>
      </c>
    </row>
    <row r="139" spans="1:3" x14ac:dyDescent="0.25">
      <c r="A139" s="1" t="s">
        <v>236</v>
      </c>
      <c r="B139">
        <f>1.8/2</f>
        <v>0.9</v>
      </c>
      <c r="C139">
        <v>9.5000000000000001E-2</v>
      </c>
    </row>
    <row r="140" spans="1:3" x14ac:dyDescent="0.25">
      <c r="A140" s="1" t="s">
        <v>235</v>
      </c>
      <c r="B140">
        <f>(1.8+0.012)/2</f>
        <v>0.90600000000000003</v>
      </c>
      <c r="C140">
        <v>9.8000000000000004E-2</v>
      </c>
    </row>
    <row r="141" spans="1:3" x14ac:dyDescent="0.25">
      <c r="A141" s="1" t="s">
        <v>200</v>
      </c>
      <c r="B141">
        <f>(0.126+0.012)/2</f>
        <v>6.9000000000000006E-2</v>
      </c>
      <c r="C141">
        <v>6.2E-2</v>
      </c>
    </row>
    <row r="142" spans="1:3" x14ac:dyDescent="0.25">
      <c r="A142" s="1" t="s">
        <v>65</v>
      </c>
      <c r="B142">
        <f>(0.781+0.012)/2</f>
        <v>0.39650000000000002</v>
      </c>
      <c r="C142">
        <f>75/1000</f>
        <v>7.4999999999999997E-2</v>
      </c>
    </row>
    <row r="143" spans="1:3" x14ac:dyDescent="0.25">
      <c r="A143" s="1" t="s">
        <v>72</v>
      </c>
      <c r="B143">
        <v>0.39650000000000002</v>
      </c>
      <c r="C143">
        <f>103/1000</f>
        <v>0.10299999999999999</v>
      </c>
    </row>
    <row r="144" spans="1:3" x14ac:dyDescent="0.25">
      <c r="A144" s="1" t="s">
        <v>121</v>
      </c>
      <c r="B144">
        <f>0.012/2</f>
        <v>6.0000000000000001E-3</v>
      </c>
      <c r="C144">
        <f>30/1000</f>
        <v>0.03</v>
      </c>
    </row>
    <row r="145" spans="1:3" x14ac:dyDescent="0.25">
      <c r="A145" s="1" t="s">
        <v>122</v>
      </c>
      <c r="B145">
        <v>6.0000000000000001E-3</v>
      </c>
      <c r="C145">
        <f>37/1000</f>
        <v>3.6999999999999998E-2</v>
      </c>
    </row>
    <row r="146" spans="1:3" x14ac:dyDescent="0.25">
      <c r="A146" s="1" t="s">
        <v>123</v>
      </c>
      <c r="B146">
        <v>6.0000000000000001E-3</v>
      </c>
      <c r="C146">
        <f>45/1000</f>
        <v>4.4999999999999998E-2</v>
      </c>
    </row>
    <row r="147" spans="1:3" x14ac:dyDescent="0.25">
      <c r="A147" s="1" t="s">
        <v>124</v>
      </c>
      <c r="B147">
        <v>6.0000000000000001E-3</v>
      </c>
      <c r="C147">
        <f>45/1000</f>
        <v>4.4999999999999998E-2</v>
      </c>
    </row>
    <row r="148" spans="1:3" x14ac:dyDescent="0.25">
      <c r="A148" s="4" t="s">
        <v>160</v>
      </c>
      <c r="B148" s="3"/>
      <c r="C148" s="3">
        <v>0.16300000000000001</v>
      </c>
    </row>
    <row r="149" spans="1:3" x14ac:dyDescent="0.25">
      <c r="A149" s="4" t="s">
        <v>159</v>
      </c>
      <c r="B149" s="3"/>
      <c r="C149" s="3">
        <v>0.16</v>
      </c>
    </row>
    <row r="150" spans="1:3" x14ac:dyDescent="0.25">
      <c r="A150" s="4" t="s">
        <v>161</v>
      </c>
      <c r="B150" s="3"/>
      <c r="C150" s="3">
        <v>0.17100000000000001</v>
      </c>
    </row>
    <row r="151" spans="1:3" x14ac:dyDescent="0.25">
      <c r="A151" s="4" t="s">
        <v>156</v>
      </c>
      <c r="B151" s="3"/>
      <c r="C151" s="3">
        <v>0.153</v>
      </c>
    </row>
    <row r="152" spans="1:3" x14ac:dyDescent="0.25">
      <c r="A152" s="4" t="s">
        <v>158</v>
      </c>
      <c r="B152" s="3"/>
      <c r="C152" s="3">
        <v>9.8320000000000005E-2</v>
      </c>
    </row>
    <row r="153" spans="1:3" x14ac:dyDescent="0.25">
      <c r="A153" s="1" t="s">
        <v>201</v>
      </c>
      <c r="B153">
        <f>(0.126+0.012)/2</f>
        <v>6.9000000000000006E-2</v>
      </c>
      <c r="C153">
        <v>2.9000000000000001E-2</v>
      </c>
    </row>
    <row r="154" spans="1:3" x14ac:dyDescent="0.25">
      <c r="A154" s="1" t="s">
        <v>242</v>
      </c>
      <c r="B154">
        <f>1.8/2</f>
        <v>0.9</v>
      </c>
      <c r="C154">
        <v>0.9</v>
      </c>
    </row>
    <row r="155" spans="1:3" x14ac:dyDescent="0.25">
      <c r="A155" s="4" t="s">
        <v>237</v>
      </c>
      <c r="B155" s="3"/>
      <c r="C155" s="3">
        <v>2.1899999999999999E-2</v>
      </c>
    </row>
    <row r="156" spans="1:3" x14ac:dyDescent="0.25">
      <c r="A156" s="1" t="s">
        <v>264</v>
      </c>
      <c r="B156">
        <f>2.588/2</f>
        <v>1.294</v>
      </c>
      <c r="C156">
        <v>0.1158</v>
      </c>
    </row>
    <row r="157" spans="1:3" x14ac:dyDescent="0.25">
      <c r="A157" s="1" t="s">
        <v>266</v>
      </c>
      <c r="B157">
        <v>1.294</v>
      </c>
      <c r="C157">
        <v>0.17230000000000001</v>
      </c>
    </row>
    <row r="158" spans="1:3" x14ac:dyDescent="0.25">
      <c r="A158" s="1" t="s">
        <v>265</v>
      </c>
      <c r="B158">
        <v>1.294</v>
      </c>
      <c r="C158">
        <v>0.1023</v>
      </c>
    </row>
    <row r="159" spans="1:3" x14ac:dyDescent="0.25">
      <c r="A159" s="1" t="s">
        <v>267</v>
      </c>
      <c r="B159">
        <v>1.294</v>
      </c>
      <c r="C159">
        <v>0.1176</v>
      </c>
    </row>
    <row r="160" spans="1:3" x14ac:dyDescent="0.25">
      <c r="A160" s="1" t="s">
        <v>269</v>
      </c>
      <c r="B160">
        <f>(0.126+0.012)/2</f>
        <v>6.9000000000000006E-2</v>
      </c>
      <c r="C160">
        <v>0.112</v>
      </c>
    </row>
    <row r="161" spans="1:3" x14ac:dyDescent="0.25">
      <c r="A161" s="1" t="s">
        <v>268</v>
      </c>
      <c r="B161">
        <v>6.9000000000000006E-2</v>
      </c>
      <c r="C161">
        <v>0.107</v>
      </c>
    </row>
    <row r="162" spans="1:3" x14ac:dyDescent="0.25">
      <c r="A162" s="4" t="s">
        <v>77</v>
      </c>
      <c r="B162" s="3"/>
      <c r="C162" s="3">
        <f>342/1000</f>
        <v>0.34200000000000003</v>
      </c>
    </row>
    <row r="163" spans="1:3" x14ac:dyDescent="0.25">
      <c r="A163" s="1" t="s">
        <v>184</v>
      </c>
      <c r="B163">
        <f>1.806/2</f>
        <v>0.90300000000000002</v>
      </c>
      <c r="C163">
        <v>4</v>
      </c>
    </row>
    <row r="164" spans="1:3" x14ac:dyDescent="0.25">
      <c r="A164" s="1" t="s">
        <v>196</v>
      </c>
      <c r="B164">
        <f>13.6/2</f>
        <v>6.8</v>
      </c>
      <c r="C164">
        <v>5.7999999999999996E-3</v>
      </c>
    </row>
    <row r="165" spans="1:3" x14ac:dyDescent="0.25">
      <c r="A165" s="4" t="s">
        <v>197</v>
      </c>
      <c r="B165" s="3"/>
      <c r="C165" s="3">
        <v>8.9999999999999993E-3</v>
      </c>
    </row>
    <row r="166" spans="1:3" x14ac:dyDescent="0.25">
      <c r="A166" s="1" t="s">
        <v>239</v>
      </c>
      <c r="B166">
        <f>0.012/2</f>
        <v>6.0000000000000001E-3</v>
      </c>
      <c r="C166">
        <v>2.2800000000000001E-2</v>
      </c>
    </row>
    <row r="167" spans="1:3" x14ac:dyDescent="0.25">
      <c r="A167" s="1" t="s">
        <v>238</v>
      </c>
      <c r="B167">
        <f>1.8/2</f>
        <v>0.9</v>
      </c>
      <c r="C167">
        <v>2.98E-2</v>
      </c>
    </row>
    <row r="168" spans="1:3" x14ac:dyDescent="0.25">
      <c r="A168" s="1" t="s">
        <v>231</v>
      </c>
      <c r="B168">
        <f>0.781/2</f>
        <v>0.39050000000000001</v>
      </c>
      <c r="C168">
        <v>2.7E-2</v>
      </c>
    </row>
    <row r="169" spans="1:3" x14ac:dyDescent="0.25">
      <c r="A169" s="1" t="s">
        <v>234</v>
      </c>
      <c r="B169">
        <v>0.39050000000000001</v>
      </c>
      <c r="C169">
        <v>0.06</v>
      </c>
    </row>
    <row r="170" spans="1:3" x14ac:dyDescent="0.25">
      <c r="A170" s="1" t="s">
        <v>233</v>
      </c>
      <c r="B170">
        <v>0.39050000000000001</v>
      </c>
      <c r="C170">
        <v>0.113</v>
      </c>
    </row>
    <row r="171" spans="1:3" x14ac:dyDescent="0.25">
      <c r="A171" s="1" t="s">
        <v>229</v>
      </c>
      <c r="B171">
        <v>0.39050000000000001</v>
      </c>
      <c r="C171">
        <v>6.4000000000000001E-2</v>
      </c>
    </row>
    <row r="172" spans="1:3" x14ac:dyDescent="0.25">
      <c r="A172" s="1" t="s">
        <v>228</v>
      </c>
      <c r="B172">
        <v>0.39050000000000001</v>
      </c>
      <c r="C172">
        <v>5.2999999999999999E-2</v>
      </c>
    </row>
    <row r="173" spans="1:3" x14ac:dyDescent="0.25">
      <c r="A173" s="1" t="s">
        <v>232</v>
      </c>
      <c r="B173">
        <v>0.39050000000000001</v>
      </c>
      <c r="C173">
        <v>3.5999999999999997E-2</v>
      </c>
    </row>
    <row r="174" spans="1:3" x14ac:dyDescent="0.25">
      <c r="A174" s="4" t="s">
        <v>230</v>
      </c>
      <c r="B174" s="3"/>
      <c r="C174" s="3">
        <v>8.2000000000000003E-2</v>
      </c>
    </row>
    <row r="175" spans="1:3" x14ac:dyDescent="0.25">
      <c r="A175" s="4" t="s">
        <v>106</v>
      </c>
      <c r="B175" s="3"/>
      <c r="C175" s="3">
        <f>105/1000</f>
        <v>0.105</v>
      </c>
    </row>
    <row r="176" spans="1:3" x14ac:dyDescent="0.25">
      <c r="A176" s="4" t="s">
        <v>107</v>
      </c>
      <c r="B176" s="3"/>
      <c r="C176" s="3">
        <f>49/1000</f>
        <v>4.9000000000000002E-2</v>
      </c>
    </row>
    <row r="177" spans="1:3" x14ac:dyDescent="0.25">
      <c r="A177" s="1" t="s">
        <v>270</v>
      </c>
      <c r="B177">
        <f>2.588/2</f>
        <v>1.294</v>
      </c>
      <c r="C177">
        <v>2.18E-2</v>
      </c>
    </row>
    <row r="178" spans="1:3" x14ac:dyDescent="0.25">
      <c r="A178" s="1" t="s">
        <v>90</v>
      </c>
      <c r="B178">
        <v>1.294</v>
      </c>
      <c r="C178">
        <f>40/1000</f>
        <v>0.04</v>
      </c>
    </row>
    <row r="179" spans="1:3" x14ac:dyDescent="0.25">
      <c r="A179" s="4" t="s">
        <v>256</v>
      </c>
      <c r="B179" s="3"/>
      <c r="C179" s="3">
        <v>0.15</v>
      </c>
    </row>
    <row r="180" spans="1:3" x14ac:dyDescent="0.25">
      <c r="A180" s="1" t="s">
        <v>125</v>
      </c>
      <c r="B180">
        <v>1.294</v>
      </c>
      <c r="C180">
        <f>25/1000</f>
        <v>2.5000000000000001E-2</v>
      </c>
    </row>
    <row r="181" spans="1:3" x14ac:dyDescent="0.25">
      <c r="A181" s="1" t="s">
        <v>126</v>
      </c>
      <c r="B181">
        <v>1.294</v>
      </c>
      <c r="C181">
        <f>59/1000</f>
        <v>5.8999999999999997E-2</v>
      </c>
    </row>
    <row r="182" spans="1:3" x14ac:dyDescent="0.25">
      <c r="A182" s="1" t="s">
        <v>127</v>
      </c>
      <c r="B182">
        <v>1.294</v>
      </c>
      <c r="C182">
        <f>8/1000</f>
        <v>8.0000000000000002E-3</v>
      </c>
    </row>
    <row r="183" spans="1:3" x14ac:dyDescent="0.25">
      <c r="A183" s="1" t="s">
        <v>128</v>
      </c>
      <c r="B183">
        <v>1.294</v>
      </c>
      <c r="C183">
        <f>39/1000</f>
        <v>3.9E-2</v>
      </c>
    </row>
    <row r="184" spans="1:3" x14ac:dyDescent="0.25">
      <c r="A184" s="1" t="s">
        <v>129</v>
      </c>
      <c r="B184">
        <v>1.294</v>
      </c>
      <c r="C184">
        <f>71/1000</f>
        <v>7.0999999999999994E-2</v>
      </c>
    </row>
    <row r="185" spans="1:3" x14ac:dyDescent="0.25">
      <c r="A185" s="1" t="s">
        <v>130</v>
      </c>
      <c r="B185">
        <v>1.294</v>
      </c>
      <c r="C185">
        <f>105/1000</f>
        <v>0.105</v>
      </c>
    </row>
    <row r="186" spans="1:3" x14ac:dyDescent="0.25">
      <c r="A186" s="1" t="s">
        <v>131</v>
      </c>
      <c r="B186">
        <v>1.294</v>
      </c>
      <c r="C186">
        <f>15/1000</f>
        <v>1.4999999999999999E-2</v>
      </c>
    </row>
    <row r="187" spans="1:3" x14ac:dyDescent="0.25">
      <c r="A187" s="1" t="s">
        <v>132</v>
      </c>
      <c r="B187">
        <v>1.294</v>
      </c>
      <c r="C187">
        <f>74/1000</f>
        <v>7.3999999999999996E-2</v>
      </c>
    </row>
    <row r="188" spans="1:3" x14ac:dyDescent="0.25">
      <c r="A188" s="1" t="s">
        <v>133</v>
      </c>
      <c r="B188">
        <v>1.294</v>
      </c>
      <c r="C188">
        <f>19/1000</f>
        <v>1.9E-2</v>
      </c>
    </row>
    <row r="189" spans="1:3" x14ac:dyDescent="0.25">
      <c r="A189" s="1" t="s">
        <v>134</v>
      </c>
      <c r="B189">
        <v>1.294</v>
      </c>
      <c r="C189">
        <f>11/1000</f>
        <v>1.0999999999999999E-2</v>
      </c>
    </row>
    <row r="190" spans="1:3" x14ac:dyDescent="0.25">
      <c r="A190" s="1" t="s">
        <v>135</v>
      </c>
      <c r="B190">
        <v>1.294</v>
      </c>
      <c r="C190">
        <f>78/1000</f>
        <v>7.8E-2</v>
      </c>
    </row>
    <row r="191" spans="1:3" x14ac:dyDescent="0.25">
      <c r="A191" s="1" t="s">
        <v>66</v>
      </c>
      <c r="B191">
        <f>3.6/2</f>
        <v>1.8</v>
      </c>
      <c r="C191">
        <f>217/1000</f>
        <v>0.217</v>
      </c>
    </row>
    <row r="192" spans="1:3" x14ac:dyDescent="0.25">
      <c r="A192" s="1" t="s">
        <v>136</v>
      </c>
      <c r="B192">
        <v>1.8</v>
      </c>
      <c r="C192">
        <f>154/1000</f>
        <v>0.154</v>
      </c>
    </row>
    <row r="193" spans="1:3" x14ac:dyDescent="0.25">
      <c r="A193" s="1" t="s">
        <v>67</v>
      </c>
      <c r="B193">
        <v>1.8</v>
      </c>
      <c r="C193">
        <f>49/1000</f>
        <v>4.9000000000000002E-2</v>
      </c>
    </row>
    <row r="194" spans="1:3" x14ac:dyDescent="0.25">
      <c r="A194" s="1" t="s">
        <v>137</v>
      </c>
      <c r="B194">
        <v>1.8</v>
      </c>
      <c r="C194">
        <f>110/1000</f>
        <v>0.11</v>
      </c>
    </row>
    <row r="195" spans="1:3" x14ac:dyDescent="0.25">
      <c r="A195" s="1" t="s">
        <v>78</v>
      </c>
      <c r="B195">
        <v>1.8</v>
      </c>
      <c r="C195">
        <f>140/1000</f>
        <v>0.14000000000000001</v>
      </c>
    </row>
    <row r="196" spans="1:3" x14ac:dyDescent="0.25">
      <c r="A196" s="1" t="s">
        <v>138</v>
      </c>
      <c r="B196">
        <v>1.8</v>
      </c>
      <c r="C196">
        <f>170/1000</f>
        <v>0.17</v>
      </c>
    </row>
    <row r="197" spans="1:3" x14ac:dyDescent="0.25">
      <c r="A197" s="1" t="s">
        <v>68</v>
      </c>
      <c r="B197">
        <v>1.8</v>
      </c>
      <c r="C197">
        <f>110/1000</f>
        <v>0.11</v>
      </c>
    </row>
    <row r="198" spans="1:3" x14ac:dyDescent="0.25">
      <c r="A198" s="1" t="s">
        <v>139</v>
      </c>
      <c r="B198">
        <v>1.8</v>
      </c>
      <c r="C198">
        <f>163/1000</f>
        <v>0.16300000000000001</v>
      </c>
    </row>
    <row r="199" spans="1:3" x14ac:dyDescent="0.25">
      <c r="A199" s="1" t="s">
        <v>259</v>
      </c>
      <c r="B199">
        <f>0.012/2</f>
        <v>6.0000000000000001E-3</v>
      </c>
      <c r="C199">
        <v>0.17</v>
      </c>
    </row>
    <row r="200" spans="1:3" x14ac:dyDescent="0.25">
      <c r="A200" s="1" t="s">
        <v>69</v>
      </c>
      <c r="B200">
        <f>0.126/2</f>
        <v>6.3E-2</v>
      </c>
      <c r="C200">
        <f>134/1000</f>
        <v>0.13400000000000001</v>
      </c>
    </row>
    <row r="201" spans="1:3" x14ac:dyDescent="0.25">
      <c r="A201" s="1" t="s">
        <v>140</v>
      </c>
      <c r="B201">
        <v>1.8</v>
      </c>
      <c r="C201">
        <f>158/1000</f>
        <v>0.158</v>
      </c>
    </row>
    <row r="202" spans="1:3" x14ac:dyDescent="0.25">
      <c r="A202" s="1" t="s">
        <v>108</v>
      </c>
      <c r="B202">
        <v>1.8</v>
      </c>
      <c r="C202">
        <f>93/1000</f>
        <v>9.2999999999999999E-2</v>
      </c>
    </row>
    <row r="203" spans="1:3" x14ac:dyDescent="0.25">
      <c r="A203" s="1" t="s">
        <v>70</v>
      </c>
      <c r="B203">
        <v>1.8</v>
      </c>
      <c r="C203">
        <f>89/1000</f>
        <v>8.8999999999999996E-2</v>
      </c>
    </row>
    <row r="204" spans="1:3" x14ac:dyDescent="0.25">
      <c r="A204" s="1" t="s">
        <v>141</v>
      </c>
      <c r="B204">
        <v>1.8</v>
      </c>
      <c r="C204">
        <f>243/1000</f>
        <v>0.24299999999999999</v>
      </c>
    </row>
    <row r="205" spans="1:3" x14ac:dyDescent="0.25">
      <c r="A205" s="1" t="s">
        <v>142</v>
      </c>
      <c r="B205">
        <v>1.8</v>
      </c>
      <c r="C205">
        <f>207/1000</f>
        <v>0.20699999999999999</v>
      </c>
    </row>
    <row r="206" spans="1:3" x14ac:dyDescent="0.25">
      <c r="A206" s="1" t="s">
        <v>91</v>
      </c>
      <c r="B206">
        <f>5.332/2</f>
        <v>2.6659999999999999</v>
      </c>
      <c r="C206">
        <f>55/1000</f>
        <v>5.5E-2</v>
      </c>
    </row>
    <row r="207" spans="1:3" x14ac:dyDescent="0.25">
      <c r="A207" s="4" t="s">
        <v>219</v>
      </c>
      <c r="B207" s="3"/>
      <c r="C207" s="3">
        <v>1.2500000000000001E-2</v>
      </c>
    </row>
    <row r="208" spans="1:3" x14ac:dyDescent="0.25">
      <c r="A208" s="1" t="s">
        <v>183</v>
      </c>
      <c r="B208">
        <f>2.588/2</f>
        <v>1.294</v>
      </c>
      <c r="C208">
        <v>0.67300000000000004</v>
      </c>
    </row>
    <row r="209" spans="1:3" x14ac:dyDescent="0.25">
      <c r="A209" s="1" t="s">
        <v>182</v>
      </c>
      <c r="B209">
        <f>(0.781+0.012)/2</f>
        <v>0.39650000000000002</v>
      </c>
      <c r="C209">
        <v>0.55000000000000004</v>
      </c>
    </row>
    <row r="210" spans="1:3" x14ac:dyDescent="0.25">
      <c r="A210" s="4" t="s">
        <v>250</v>
      </c>
      <c r="B210" s="3"/>
      <c r="C210" s="3">
        <v>5.7700000000000001E-2</v>
      </c>
    </row>
    <row r="211" spans="1:3" x14ac:dyDescent="0.25">
      <c r="A211" s="4" t="s">
        <v>164</v>
      </c>
      <c r="B211" s="3"/>
      <c r="C211" s="3">
        <v>9.9000000000000005E-2</v>
      </c>
    </row>
    <row r="212" spans="1:3" x14ac:dyDescent="0.25">
      <c r="A212" s="1" t="s">
        <v>176</v>
      </c>
      <c r="B212">
        <f>(0.3+0.012)/2</f>
        <v>0.156</v>
      </c>
      <c r="C212">
        <v>0.46800000000000003</v>
      </c>
    </row>
    <row r="213" spans="1:3" x14ac:dyDescent="0.25">
      <c r="A213" s="1" t="s">
        <v>178</v>
      </c>
      <c r="B213">
        <f>(0.781+0.012)/2</f>
        <v>0.39650000000000002</v>
      </c>
      <c r="C213">
        <v>0.21199999999999999</v>
      </c>
    </row>
    <row r="214" spans="1:3" x14ac:dyDescent="0.25">
      <c r="A214" s="1" t="s">
        <v>175</v>
      </c>
      <c r="B214">
        <v>0.39650000000000002</v>
      </c>
      <c r="C214">
        <v>0.95799999999999996</v>
      </c>
    </row>
    <row r="215" spans="1:3" x14ac:dyDescent="0.25">
      <c r="A215" s="4" t="s">
        <v>109</v>
      </c>
      <c r="B215" s="3"/>
      <c r="C215" s="3">
        <f>49/1000</f>
        <v>4.9000000000000002E-2</v>
      </c>
    </row>
    <row r="216" spans="1:3" x14ac:dyDescent="0.25">
      <c r="A216" s="4" t="s">
        <v>71</v>
      </c>
      <c r="B216" s="3"/>
      <c r="C216" s="3">
        <f>400/1000</f>
        <v>0.4</v>
      </c>
    </row>
    <row r="217" spans="1:3" x14ac:dyDescent="0.25">
      <c r="A217" s="1" t="s">
        <v>169</v>
      </c>
      <c r="B217">
        <f>0.781/2</f>
        <v>0.39050000000000001</v>
      </c>
      <c r="C217">
        <v>0.109</v>
      </c>
    </row>
    <row r="218" spans="1:3" x14ac:dyDescent="0.25">
      <c r="A218" s="1" t="s">
        <v>181</v>
      </c>
      <c r="B218">
        <f>1.8/2</f>
        <v>0.9</v>
      </c>
      <c r="C218">
        <v>0.20699999999999999</v>
      </c>
    </row>
    <row r="219" spans="1:3" x14ac:dyDescent="0.25">
      <c r="A219" s="4" t="s">
        <v>262</v>
      </c>
      <c r="B219" s="3"/>
      <c r="C219" s="3">
        <v>8.2000000000000003E-2</v>
      </c>
    </row>
    <row r="220" spans="1:3" x14ac:dyDescent="0.25">
      <c r="A220" s="6" t="s">
        <v>54</v>
      </c>
      <c r="B220" s="5">
        <f>(2.588+0.012)/2</f>
        <v>1.3</v>
      </c>
      <c r="C220" s="5">
        <f>89/1000</f>
        <v>8.8999999999999996E-2</v>
      </c>
    </row>
    <row r="221" spans="1:3" x14ac:dyDescent="0.25">
      <c r="A221" s="4" t="s">
        <v>157</v>
      </c>
      <c r="B221" s="3"/>
      <c r="C221" s="3">
        <v>8.6790000000000006E-2</v>
      </c>
    </row>
    <row r="222" spans="1:3" x14ac:dyDescent="0.25">
      <c r="A222" s="1" t="s">
        <v>92</v>
      </c>
      <c r="B222">
        <f>0.012/2</f>
        <v>6.0000000000000001E-3</v>
      </c>
      <c r="C222">
        <f>40/1000</f>
        <v>0.04</v>
      </c>
    </row>
    <row r="223" spans="1:3" x14ac:dyDescent="0.25">
      <c r="A223" s="1" t="s">
        <v>110</v>
      </c>
      <c r="B223">
        <v>6.0000000000000001E-3</v>
      </c>
      <c r="C223">
        <f>879/1000</f>
        <v>0.879</v>
      </c>
    </row>
    <row r="224" spans="1:3" x14ac:dyDescent="0.25">
      <c r="A224" s="1" t="s">
        <v>143</v>
      </c>
      <c r="B224">
        <v>6.0000000000000001E-3</v>
      </c>
      <c r="C224">
        <f>820/1000</f>
        <v>0.82</v>
      </c>
    </row>
    <row r="225" spans="1:3" x14ac:dyDescent="0.25">
      <c r="A225" s="4" t="s">
        <v>111</v>
      </c>
      <c r="B225" s="3"/>
      <c r="C225" s="3">
        <f>950/1000</f>
        <v>0.95</v>
      </c>
    </row>
    <row r="226" spans="1:3" x14ac:dyDescent="0.25">
      <c r="A226" s="4" t="s">
        <v>174</v>
      </c>
      <c r="B226" s="3"/>
      <c r="C226" s="3">
        <v>0.4</v>
      </c>
    </row>
    <row r="227" spans="1:3" x14ac:dyDescent="0.25">
      <c r="A227" s="1" t="s">
        <v>198</v>
      </c>
      <c r="B227">
        <f>(0.3+0.012)/2</f>
        <v>0.156</v>
      </c>
      <c r="C227">
        <v>1.9300000000000001E-2</v>
      </c>
    </row>
    <row r="228" spans="1:3" x14ac:dyDescent="0.25">
      <c r="A228" s="1" t="s">
        <v>144</v>
      </c>
      <c r="B228">
        <v>6.0000000000000001E-3</v>
      </c>
      <c r="C228">
        <f>45/1000</f>
        <v>4.4999999999999998E-2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Horse</vt:lpstr>
      <vt:lpstr>Rodent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Walker</dc:creator>
  <cp:lastModifiedBy>Taylor Walker</cp:lastModifiedBy>
  <cp:lastPrinted>2021-03-19T01:06:58Z</cp:lastPrinted>
  <dcterms:created xsi:type="dcterms:W3CDTF">2021-03-18T22:00:05Z</dcterms:created>
  <dcterms:modified xsi:type="dcterms:W3CDTF">2021-04-02T00:48:46Z</dcterms:modified>
</cp:coreProperties>
</file>