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20259fbb9d2799/"/>
    </mc:Choice>
  </mc:AlternateContent>
  <xr:revisionPtr revIDLastSave="424" documentId="8_{7C745655-272C-4E0B-A5F1-9388335B0A04}" xr6:coauthVersionLast="45" xr6:coauthVersionMax="45" xr10:uidLastSave="{CC0197C6-B8AC-4975-8730-2A812D2BED47}"/>
  <bookViews>
    <workbookView xWindow="-120" yWindow="-120" windowWidth="20730" windowHeight="11160" xr2:uid="{83D2AF38-E716-4B16-9C29-8B3A86C07E11}"/>
  </bookViews>
  <sheets>
    <sheet name="Horse" sheetId="1" r:id="rId1"/>
    <sheet name="Rod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5" i="2" l="1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<sst xmlns="http://schemas.openxmlformats.org/spreadsheetml/2006/main" count="148" uniqueCount="148">
  <si>
    <t xml:space="preserve">Estimated body mass (kg) </t>
  </si>
  <si>
    <t>Hyracotherium angustidens</t>
  </si>
  <si>
    <t>Hyracotherium vaccassiense</t>
  </si>
  <si>
    <t>Hyracotherium tapirium</t>
  </si>
  <si>
    <t>Epihippus gracilis</t>
  </si>
  <si>
    <t>Epihippus uintensis</t>
  </si>
  <si>
    <t>Mesohippus barbouri</t>
  </si>
  <si>
    <t>Miohippus quartus</t>
  </si>
  <si>
    <t>Parahippus wyomingensis</t>
  </si>
  <si>
    <t>Parahippus cognatus</t>
  </si>
  <si>
    <t>Parahippus tyleri</t>
  </si>
  <si>
    <t>Parahippus leonensis</t>
  </si>
  <si>
    <t>Archaeohippus blackbergi</t>
  </si>
  <si>
    <t>Anchitherium clarenci</t>
  </si>
  <si>
    <t>Megahippus mckennai</t>
  </si>
  <si>
    <t>Megahippus matthewi</t>
  </si>
  <si>
    <t xml:space="preserve">Merychippus primus </t>
  </si>
  <si>
    <t>Merychippus isonesus</t>
  </si>
  <si>
    <t>Merychippus insignis</t>
  </si>
  <si>
    <t>Hipparion shirleyi</t>
  </si>
  <si>
    <t>Hipparion tehonense</t>
  </si>
  <si>
    <t>Neohipparion coloradense</t>
  </si>
  <si>
    <t>Nannippus minor</t>
  </si>
  <si>
    <t>Cormohipparion goorisi</t>
  </si>
  <si>
    <t>Cormohipparion occidentale</t>
  </si>
  <si>
    <t xml:space="preserve">Protohippus simus </t>
  </si>
  <si>
    <t>Pliohippus pernix</t>
  </si>
  <si>
    <t>Dinohippus leidyanus</t>
  </si>
  <si>
    <t>Dinohippus mexicanus</t>
  </si>
  <si>
    <t>Onohippidium galushai</t>
  </si>
  <si>
    <t>Nannippus peninsulatus</t>
  </si>
  <si>
    <t>Equus simplicidens</t>
  </si>
  <si>
    <t>Hippidion neogeum</t>
  </si>
  <si>
    <t>Equus scotti</t>
  </si>
  <si>
    <t>Equus insulatus</t>
  </si>
  <si>
    <t>Equus complicatus</t>
  </si>
  <si>
    <r>
      <rPr>
        <i/>
        <sz val="11"/>
        <color theme="1"/>
        <rFont val="Calibri"/>
        <family val="2"/>
        <scheme val="minor"/>
      </rPr>
      <t>Dinohippus</t>
    </r>
    <r>
      <rPr>
        <sz val="11"/>
        <color theme="1"/>
        <rFont val="Calibri"/>
        <family val="2"/>
        <scheme val="minor"/>
      </rPr>
      <t xml:space="preserve"> small sp. </t>
    </r>
  </si>
  <si>
    <r>
      <rPr>
        <i/>
        <sz val="11"/>
        <color theme="1"/>
        <rFont val="Calibri"/>
        <family val="2"/>
        <scheme val="minor"/>
      </rPr>
      <t>Hypohippus</t>
    </r>
    <r>
      <rPr>
        <sz val="11"/>
        <color theme="1"/>
        <rFont val="Calibri"/>
        <family val="2"/>
        <scheme val="minor"/>
      </rPr>
      <t xml:space="preserve"> large sp. </t>
    </r>
  </si>
  <si>
    <r>
      <rPr>
        <i/>
        <sz val="11"/>
        <color theme="1"/>
        <rFont val="Calibri"/>
        <family val="2"/>
        <scheme val="minor"/>
      </rPr>
      <t>Orohippus</t>
    </r>
    <r>
      <rPr>
        <sz val="11"/>
        <color theme="1"/>
        <rFont val="Calibri"/>
        <family val="2"/>
        <scheme val="minor"/>
      </rPr>
      <t xml:space="preserve"> sp.</t>
    </r>
  </si>
  <si>
    <t>Orohippus pumilus</t>
  </si>
  <si>
    <t>Mesohippus bairdi</t>
  </si>
  <si>
    <t>Equus quagga</t>
  </si>
  <si>
    <t>Equus quagga boehmi</t>
  </si>
  <si>
    <t>Equus quagga chapmani</t>
  </si>
  <si>
    <t xml:space="preserve">Equus zebra </t>
  </si>
  <si>
    <t>Horse Species</t>
  </si>
  <si>
    <t xml:space="preserve">Rodent Species </t>
  </si>
  <si>
    <t xml:space="preserve">Estimate body mass (kg) </t>
  </si>
  <si>
    <t xml:space="preserve">Apodemus argenteus </t>
  </si>
  <si>
    <t>Apodemus agrarius</t>
  </si>
  <si>
    <t>Apodemus flavicollis</t>
  </si>
  <si>
    <t>Apodemus semotus</t>
  </si>
  <si>
    <t>Apodemus speciosus</t>
  </si>
  <si>
    <t>Apodemus sylvaticus</t>
  </si>
  <si>
    <t xml:space="preserve">Micromys minutus </t>
  </si>
  <si>
    <t>Millardia meltada</t>
  </si>
  <si>
    <t xml:space="preserve">Mus musculus </t>
  </si>
  <si>
    <t>Tokudaia osimensis</t>
  </si>
  <si>
    <t>Bandicota bengalensis</t>
  </si>
  <si>
    <t xml:space="preserve">Bandicota indica </t>
  </si>
  <si>
    <t>Bandicota savilei</t>
  </si>
  <si>
    <t>Berylmys bowersi</t>
  </si>
  <si>
    <t>Chiropodomys gliroides</t>
  </si>
  <si>
    <t>Leopoldamys sabanus</t>
  </si>
  <si>
    <t>Maxomys bartelsii</t>
  </si>
  <si>
    <t>Maxomys surifer</t>
  </si>
  <si>
    <t>Maxomys whiteheadi</t>
  </si>
  <si>
    <t>Mus caroli</t>
  </si>
  <si>
    <t>Niviventer cremoriventer</t>
  </si>
  <si>
    <t>Rattus argentiventer</t>
  </si>
  <si>
    <t xml:space="preserve">Rattus exulans </t>
  </si>
  <si>
    <t>Rattus losea</t>
  </si>
  <si>
    <t>Rattus rattus</t>
  </si>
  <si>
    <t>Rattus tiomanicus</t>
  </si>
  <si>
    <t>Sundamys muelleri</t>
  </si>
  <si>
    <t>Niviventer culturatus</t>
  </si>
  <si>
    <t>Batomys salomonseni</t>
  </si>
  <si>
    <t>Bullimus bagobus</t>
  </si>
  <si>
    <t xml:space="preserve">Bunomys chrysocomus </t>
  </si>
  <si>
    <t xml:space="preserve">Bunomys fratrorum </t>
  </si>
  <si>
    <t xml:space="preserve">Paruromys dominator </t>
  </si>
  <si>
    <t>Rattus hoffmani</t>
  </si>
  <si>
    <t>Acomys caharinus</t>
  </si>
  <si>
    <t>Aethomys chrysophilus</t>
  </si>
  <si>
    <t>Aethomys ineptus</t>
  </si>
  <si>
    <t>Aethomys hindei</t>
  </si>
  <si>
    <t>Aethomys namaquensis</t>
  </si>
  <si>
    <t xml:space="preserve">Dasymys incomtus </t>
  </si>
  <si>
    <t>Grammomys macmillani</t>
  </si>
  <si>
    <t>Lophuromys flavopunctatus</t>
  </si>
  <si>
    <t>Mastomys coucha</t>
  </si>
  <si>
    <t>Mastomys natalensis</t>
  </si>
  <si>
    <t xml:space="preserve">Mus minutoides </t>
  </si>
  <si>
    <t>Praomys jacksoni</t>
  </si>
  <si>
    <t>Rhabdomys pumilio</t>
  </si>
  <si>
    <t>Uranomys ruddi</t>
  </si>
  <si>
    <t xml:space="preserve">Abeomelomys sevia </t>
  </si>
  <si>
    <t>Anisomys imitator</t>
  </si>
  <si>
    <t>Chiruromys vates</t>
  </si>
  <si>
    <t>Hyomys goliath</t>
  </si>
  <si>
    <t xml:space="preserve">Leptomys elegans </t>
  </si>
  <si>
    <t>Lorentzimys nouhuysi</t>
  </si>
  <si>
    <t>Mallomys rothschildi</t>
  </si>
  <si>
    <t>Mammelomys lanosus</t>
  </si>
  <si>
    <t>Mayermys ellermani</t>
  </si>
  <si>
    <t>Melomys leucogaster</t>
  </si>
  <si>
    <t>Melomys platyops</t>
  </si>
  <si>
    <t xml:space="preserve">Melomys rubex </t>
  </si>
  <si>
    <t>Melomys rufescens</t>
  </si>
  <si>
    <t>Pogonomys loriae</t>
  </si>
  <si>
    <t>Pogonomys macrourus</t>
  </si>
  <si>
    <t>Rattus steini</t>
  </si>
  <si>
    <t>Stenomys niobe</t>
  </si>
  <si>
    <t>Uromys anak</t>
  </si>
  <si>
    <t xml:space="preserve">Xenuromys barbatus </t>
  </si>
  <si>
    <t xml:space="preserve">Conilurus penicillatus </t>
  </si>
  <si>
    <t>Hydromys chrysogaster</t>
  </si>
  <si>
    <t xml:space="preserve">Leggadina forresti </t>
  </si>
  <si>
    <t>Leporillus conditor</t>
  </si>
  <si>
    <t>Mastacomys fuscus</t>
  </si>
  <si>
    <t>Melomys burtoni</t>
  </si>
  <si>
    <t>Melomys cervinipes</t>
  </si>
  <si>
    <t>Mesembriomys gouldii</t>
  </si>
  <si>
    <t>Mesembriomys macrurus</t>
  </si>
  <si>
    <t>Notomys alexis</t>
  </si>
  <si>
    <t>Notomys cervinus</t>
  </si>
  <si>
    <t>Notomys fuscus</t>
  </si>
  <si>
    <t>Notomys mitchelli</t>
  </si>
  <si>
    <t>Pseudomys apodemoides</t>
  </si>
  <si>
    <t>Pseudomys australis</t>
  </si>
  <si>
    <t>Pseudomys delicatulus</t>
  </si>
  <si>
    <t xml:space="preserve">Pseudomys desertor </t>
  </si>
  <si>
    <t>Pseudomys fumeus</t>
  </si>
  <si>
    <t>Pseudomys gracilicaudatus</t>
  </si>
  <si>
    <t>Pseudomys hermannsburgensis</t>
  </si>
  <si>
    <t>Pseudomys nanus</t>
  </si>
  <si>
    <t>Pseudomys novaehollandiae</t>
  </si>
  <si>
    <t>Pseudomys pilligaensis</t>
  </si>
  <si>
    <t>Pseudomys shortridgei</t>
  </si>
  <si>
    <t>Rattus colletti</t>
  </si>
  <si>
    <t>Rattus fuscipes</t>
  </si>
  <si>
    <t>Rattus leucopus</t>
  </si>
  <si>
    <t>Rattus lutreolus</t>
  </si>
  <si>
    <t>Rattus sordidus</t>
  </si>
  <si>
    <t>Rattus tunneyi</t>
  </si>
  <si>
    <t>Rattus villosissimus</t>
  </si>
  <si>
    <t>Uromys caudimaculatus</t>
  </si>
  <si>
    <t>Zyzomys argurus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</si>
</sst>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Horse Species Body Mass</a:t>
            </a:r>
          </a:p>
        </c:rich>
      </c:tx>
      <c:layout>
        <c:manualLayout>
          <c:xMode val="edge"/>
          <c:yMode val="edge"/>
          <c:x val="0.185256780402449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Horse!$B$1</c:f>
              <c:strCache>
                <c:ptCount val="1"/>
                <c:pt idx="0">
                  <c:v>Estimated body mass (kg)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Horse!$A$2:$A$45</c:f>
              <c:strCache>
                <c:ptCount val="44"/>
                <c:pt idx="0">
                  <c:v>Hyracotherium angustidens</c:v>
                </c:pt>
                <c:pt idx="1">
                  <c:v>Hyracotherium vaccassiense</c:v>
                </c:pt>
                <c:pt idx="2">
                  <c:v>Hyracotherium tapirium</c:v>
                </c:pt>
                <c:pt idx="3">
                  <c:v>Orohippus pumilus</c:v>
                </c:pt>
                <c:pt idx="4">
                  <c:v>Orohippus sp.</c:v>
                </c:pt>
                <c:pt idx="5">
                  <c:v>Epihippus gracilis</c:v>
                </c:pt>
                <c:pt idx="6">
                  <c:v>Epihippus uintensis</c:v>
                </c:pt>
                <c:pt idx="7">
                  <c:v>Mesohippus bairdi</c:v>
                </c:pt>
                <c:pt idx="8">
                  <c:v>Mesohippus barbouri</c:v>
                </c:pt>
                <c:pt idx="9">
                  <c:v>Miohippus quartus</c:v>
                </c:pt>
                <c:pt idx="10">
                  <c:v>Parahippus wyomingensis</c:v>
                </c:pt>
                <c:pt idx="11">
                  <c:v>Parahippus cognatus</c:v>
                </c:pt>
                <c:pt idx="12">
                  <c:v>Parahippus tyleri</c:v>
                </c:pt>
                <c:pt idx="13">
                  <c:v>Parahippus leonensis</c:v>
                </c:pt>
                <c:pt idx="14">
                  <c:v>Archaeohippus blackbergi</c:v>
                </c:pt>
                <c:pt idx="15">
                  <c:v>Anchitherium clarenci</c:v>
                </c:pt>
                <c:pt idx="16">
                  <c:v>Hypohippus large sp. </c:v>
                </c:pt>
                <c:pt idx="17">
                  <c:v>Megahippus mckennai</c:v>
                </c:pt>
                <c:pt idx="18">
                  <c:v>Megahippus matthewi</c:v>
                </c:pt>
                <c:pt idx="19">
                  <c:v>Merychippus primus </c:v>
                </c:pt>
                <c:pt idx="20">
                  <c:v>Merychippus isonesus</c:v>
                </c:pt>
                <c:pt idx="21">
                  <c:v>Merychippus insignis</c:v>
                </c:pt>
                <c:pt idx="22">
                  <c:v>Hipparion shirleyi</c:v>
                </c:pt>
                <c:pt idx="23">
                  <c:v>Hipparion tehonense</c:v>
                </c:pt>
                <c:pt idx="24">
                  <c:v>Neohipparion coloradense</c:v>
                </c:pt>
                <c:pt idx="25">
                  <c:v>Nannippus minor</c:v>
                </c:pt>
                <c:pt idx="26">
                  <c:v>Cormohipparion goorisi</c:v>
                </c:pt>
                <c:pt idx="27">
                  <c:v>Cormohipparion occidentale</c:v>
                </c:pt>
                <c:pt idx="28">
                  <c:v>Protohippus simus </c:v>
                </c:pt>
                <c:pt idx="29">
                  <c:v>Pliohippus pernix</c:v>
                </c:pt>
                <c:pt idx="30">
                  <c:v>Dinohippus small sp. </c:v>
                </c:pt>
                <c:pt idx="31">
                  <c:v>Dinohippus leidyanus</c:v>
                </c:pt>
                <c:pt idx="32">
                  <c:v>Dinohippus mexicanus</c:v>
                </c:pt>
                <c:pt idx="33">
                  <c:v>Onohippidium galushai</c:v>
                </c:pt>
                <c:pt idx="34">
                  <c:v>Nannippus peninsulatus</c:v>
                </c:pt>
                <c:pt idx="35">
                  <c:v>Equus simplicidens</c:v>
                </c:pt>
                <c:pt idx="36">
                  <c:v>Hippidion neogeum</c:v>
                </c:pt>
                <c:pt idx="37">
                  <c:v>Equus scotti</c:v>
                </c:pt>
                <c:pt idx="38">
                  <c:v>Equus insulatus</c:v>
                </c:pt>
                <c:pt idx="39">
                  <c:v>Equus complicatus</c:v>
                </c:pt>
                <c:pt idx="40">
                  <c:v>Equus quagga</c:v>
                </c:pt>
                <c:pt idx="41">
                  <c:v>Equus quagga boehmi</c:v>
                </c:pt>
                <c:pt idx="42">
                  <c:v>Equus quagga chapmani</c:v>
                </c:pt>
                <c:pt idx="43">
                  <c:v>Equus zebra </c:v>
                </c:pt>
              </c:strCache>
            </c:strRef>
          </c:xVal>
          <c:yVal>
            <c:numRef>
              <c:f>Horse!$B$2:$B$45</c:f>
              <c:numCache>
                <c:formatCode>General</c:formatCode>
                <c:ptCount val="44"/>
                <c:pt idx="0">
                  <c:v>26.6</c:v>
                </c:pt>
                <c:pt idx="1">
                  <c:v>24.9</c:v>
                </c:pt>
                <c:pt idx="2">
                  <c:v>34.9</c:v>
                </c:pt>
                <c:pt idx="3">
                  <c:v>28</c:v>
                </c:pt>
                <c:pt idx="4">
                  <c:v>25</c:v>
                </c:pt>
                <c:pt idx="5">
                  <c:v>28.4</c:v>
                </c:pt>
                <c:pt idx="6">
                  <c:v>32.6</c:v>
                </c:pt>
                <c:pt idx="7">
                  <c:v>42.2</c:v>
                </c:pt>
                <c:pt idx="8">
                  <c:v>47.7</c:v>
                </c:pt>
                <c:pt idx="9">
                  <c:v>53.8</c:v>
                </c:pt>
                <c:pt idx="10">
                  <c:v>98.4</c:v>
                </c:pt>
                <c:pt idx="11">
                  <c:v>111.3</c:v>
                </c:pt>
                <c:pt idx="12">
                  <c:v>86.7</c:v>
                </c:pt>
                <c:pt idx="13">
                  <c:v>76.599999999999994</c:v>
                </c:pt>
                <c:pt idx="14">
                  <c:v>43.9</c:v>
                </c:pt>
                <c:pt idx="15">
                  <c:v>131.69999999999999</c:v>
                </c:pt>
                <c:pt idx="16">
                  <c:v>403</c:v>
                </c:pt>
                <c:pt idx="17">
                  <c:v>194.9</c:v>
                </c:pt>
                <c:pt idx="18">
                  <c:v>266.2</c:v>
                </c:pt>
                <c:pt idx="19">
                  <c:v>71</c:v>
                </c:pt>
                <c:pt idx="20">
                  <c:v>85.2</c:v>
                </c:pt>
                <c:pt idx="21">
                  <c:v>100.6</c:v>
                </c:pt>
                <c:pt idx="22">
                  <c:v>77.5</c:v>
                </c:pt>
                <c:pt idx="23">
                  <c:v>122.8</c:v>
                </c:pt>
                <c:pt idx="24">
                  <c:v>136.1</c:v>
                </c:pt>
                <c:pt idx="25">
                  <c:v>59.6</c:v>
                </c:pt>
                <c:pt idx="26">
                  <c:v>101.9</c:v>
                </c:pt>
                <c:pt idx="27">
                  <c:v>151.30000000000001</c:v>
                </c:pt>
                <c:pt idx="28">
                  <c:v>161.5</c:v>
                </c:pt>
                <c:pt idx="29">
                  <c:v>155.30000000000001</c:v>
                </c:pt>
                <c:pt idx="30">
                  <c:v>133.5</c:v>
                </c:pt>
                <c:pt idx="31">
                  <c:v>229.9</c:v>
                </c:pt>
                <c:pt idx="32">
                  <c:v>243</c:v>
                </c:pt>
                <c:pt idx="33">
                  <c:v>310.7</c:v>
                </c:pt>
                <c:pt idx="34">
                  <c:v>79.900000000000006</c:v>
                </c:pt>
                <c:pt idx="35">
                  <c:v>424.7</c:v>
                </c:pt>
                <c:pt idx="36">
                  <c:v>462.1</c:v>
                </c:pt>
                <c:pt idx="37">
                  <c:v>495.6</c:v>
                </c:pt>
                <c:pt idx="38">
                  <c:v>364.7</c:v>
                </c:pt>
                <c:pt idx="39">
                  <c:v>449.6</c:v>
                </c:pt>
                <c:pt idx="40">
                  <c:v>280</c:v>
                </c:pt>
                <c:pt idx="41">
                  <c:v>255</c:v>
                </c:pt>
                <c:pt idx="42">
                  <c:v>320</c:v>
                </c:pt>
                <c:pt idx="43">
                  <c:v>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B3-4B3A-9C68-38CE6F960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30112"/>
        <c:axId val="496630440"/>
      </c:scatterChart>
      <c:valAx>
        <c:axId val="49663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</a:t>
                </a:r>
                <a:r>
                  <a:rPr lang="en-US" baseline="0"/>
                  <a:t> of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0440"/>
        <c:crosses val="autoZero"/>
        <c:crossBetween val="midCat"/>
      </c:valAx>
      <c:valAx>
        <c:axId val="49663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</a:t>
                </a:r>
                <a:r>
                  <a:rPr lang="en-US" baseline="0"/>
                  <a:t> Mass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Rodent Species Body Mass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Rodent!$B$1</c:f>
              <c:strCache>
                <c:ptCount val="1"/>
                <c:pt idx="0">
                  <c:v>Estimate body mass (kg)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Rodent!$A$2:$A$101</c:f>
              <c:strCache>
                <c:ptCount val="100"/>
                <c:pt idx="0">
                  <c:v>Apodemus argenteus </c:v>
                </c:pt>
                <c:pt idx="1">
                  <c:v>Apodemus agrarius</c:v>
                </c:pt>
                <c:pt idx="2">
                  <c:v>Apodemus flavicollis</c:v>
                </c:pt>
                <c:pt idx="3">
                  <c:v>Apodemus semotus</c:v>
                </c:pt>
                <c:pt idx="4">
                  <c:v>Apodemus speciosus</c:v>
                </c:pt>
                <c:pt idx="5">
                  <c:v>Apodemus sylvaticus</c:v>
                </c:pt>
                <c:pt idx="6">
                  <c:v>Micromys minutus </c:v>
                </c:pt>
                <c:pt idx="7">
                  <c:v>Millardia meltada</c:v>
                </c:pt>
                <c:pt idx="8">
                  <c:v>Mus musculus </c:v>
                </c:pt>
                <c:pt idx="9">
                  <c:v>Tokudaia osimensis</c:v>
                </c:pt>
                <c:pt idx="10">
                  <c:v>Bandicota bengalensis</c:v>
                </c:pt>
                <c:pt idx="11">
                  <c:v>Bandicota indica </c:v>
                </c:pt>
                <c:pt idx="12">
                  <c:v>Bandicota savilei</c:v>
                </c:pt>
                <c:pt idx="13">
                  <c:v>Berylmys bowersi</c:v>
                </c:pt>
                <c:pt idx="14">
                  <c:v>Chiropodomys gliroides</c:v>
                </c:pt>
                <c:pt idx="15">
                  <c:v>Leopoldamys sabanus</c:v>
                </c:pt>
                <c:pt idx="16">
                  <c:v>Maxomys bartelsii</c:v>
                </c:pt>
                <c:pt idx="17">
                  <c:v>Maxomys surifer</c:v>
                </c:pt>
                <c:pt idx="18">
                  <c:v>Maxomys whiteheadi</c:v>
                </c:pt>
                <c:pt idx="19">
                  <c:v>Mus caroli</c:v>
                </c:pt>
                <c:pt idx="20">
                  <c:v>Niviventer cremoriventer</c:v>
                </c:pt>
                <c:pt idx="21">
                  <c:v>Rattus argentiventer</c:v>
                </c:pt>
                <c:pt idx="22">
                  <c:v>Rattus exulans </c:v>
                </c:pt>
                <c:pt idx="23">
                  <c:v>Rattus losea</c:v>
                </c:pt>
                <c:pt idx="24">
                  <c:v>Rattus rattus</c:v>
                </c:pt>
                <c:pt idx="25">
                  <c:v>Rattus tiomanicus</c:v>
                </c:pt>
                <c:pt idx="26">
                  <c:v>Sundamys muelleri</c:v>
                </c:pt>
                <c:pt idx="27">
                  <c:v>Niviventer culturatus</c:v>
                </c:pt>
                <c:pt idx="28">
                  <c:v>Batomys salomonseni</c:v>
                </c:pt>
                <c:pt idx="29">
                  <c:v>Bullimus bagobus</c:v>
                </c:pt>
                <c:pt idx="30">
                  <c:v>Bunomys chrysocomus </c:v>
                </c:pt>
                <c:pt idx="31">
                  <c:v>Bunomys fratrorum </c:v>
                </c:pt>
                <c:pt idx="32">
                  <c:v>Paruromys dominator </c:v>
                </c:pt>
                <c:pt idx="33">
                  <c:v>Rattus hoffmani</c:v>
                </c:pt>
                <c:pt idx="34">
                  <c:v>Acomys caharinus</c:v>
                </c:pt>
                <c:pt idx="35">
                  <c:v>Aethomys chrysophilus</c:v>
                </c:pt>
                <c:pt idx="36">
                  <c:v>Aethomys ineptus</c:v>
                </c:pt>
                <c:pt idx="37">
                  <c:v>Aethomys hindei</c:v>
                </c:pt>
                <c:pt idx="38">
                  <c:v>Aethomys namaquensis</c:v>
                </c:pt>
                <c:pt idx="39">
                  <c:v>Dasymys incomtus </c:v>
                </c:pt>
                <c:pt idx="40">
                  <c:v>Grammomys macmillani</c:v>
                </c:pt>
                <c:pt idx="41">
                  <c:v>Lophuromys flavopunctatus</c:v>
                </c:pt>
                <c:pt idx="42">
                  <c:v>Mastomys coucha</c:v>
                </c:pt>
                <c:pt idx="43">
                  <c:v>Mastomys natalensis</c:v>
                </c:pt>
                <c:pt idx="44">
                  <c:v>Mus minutoides </c:v>
                </c:pt>
                <c:pt idx="45">
                  <c:v>Praomys jacksoni</c:v>
                </c:pt>
                <c:pt idx="46">
                  <c:v>Rhabdomys pumilio</c:v>
                </c:pt>
                <c:pt idx="47">
                  <c:v>Uranomys ruddi</c:v>
                </c:pt>
                <c:pt idx="48">
                  <c:v>Abeomelomys sevia </c:v>
                </c:pt>
                <c:pt idx="49">
                  <c:v>Anisomys imitator</c:v>
                </c:pt>
                <c:pt idx="50">
                  <c:v>Chiruromys vates</c:v>
                </c:pt>
                <c:pt idx="51">
                  <c:v>Hyomys goliath</c:v>
                </c:pt>
                <c:pt idx="52">
                  <c:v>Leptomys elegans </c:v>
                </c:pt>
                <c:pt idx="53">
                  <c:v>Lorentzimys nouhuysi</c:v>
                </c:pt>
                <c:pt idx="54">
                  <c:v>Mallomys rothschildi</c:v>
                </c:pt>
                <c:pt idx="55">
                  <c:v>Mammelomys lanosus</c:v>
                </c:pt>
                <c:pt idx="56">
                  <c:v>Mayermys ellermani</c:v>
                </c:pt>
                <c:pt idx="57">
                  <c:v>Melomys leucogaster</c:v>
                </c:pt>
                <c:pt idx="58">
                  <c:v>Melomys platyops</c:v>
                </c:pt>
                <c:pt idx="59">
                  <c:v>Melomys rubex </c:v>
                </c:pt>
                <c:pt idx="60">
                  <c:v>Melomys rufescens</c:v>
                </c:pt>
                <c:pt idx="61">
                  <c:v>Pogonomys loriae</c:v>
                </c:pt>
                <c:pt idx="62">
                  <c:v>Pogonomys macrourus</c:v>
                </c:pt>
                <c:pt idx="63">
                  <c:v>Rattus steini</c:v>
                </c:pt>
                <c:pt idx="64">
                  <c:v>Stenomys niobe</c:v>
                </c:pt>
                <c:pt idx="65">
                  <c:v>Uromys anak</c:v>
                </c:pt>
                <c:pt idx="66">
                  <c:v>Xenuromys barbatus </c:v>
                </c:pt>
                <c:pt idx="67">
                  <c:v>Conilurus penicillatus </c:v>
                </c:pt>
                <c:pt idx="68">
                  <c:v>Hydromys chrysogaster</c:v>
                </c:pt>
                <c:pt idx="69">
                  <c:v>Leggadina forresti </c:v>
                </c:pt>
                <c:pt idx="70">
                  <c:v>Leporillus conditor</c:v>
                </c:pt>
                <c:pt idx="71">
                  <c:v>Mastacomys fuscus</c:v>
                </c:pt>
                <c:pt idx="72">
                  <c:v>Melomys burtoni</c:v>
                </c:pt>
                <c:pt idx="73">
                  <c:v>Melomys cervinipes</c:v>
                </c:pt>
                <c:pt idx="74">
                  <c:v>Mesembriomys gouldii</c:v>
                </c:pt>
                <c:pt idx="75">
                  <c:v>Mesembriomys macrurus</c:v>
                </c:pt>
                <c:pt idx="76">
                  <c:v>Notomys alexis</c:v>
                </c:pt>
                <c:pt idx="77">
                  <c:v>Notomys cervinus</c:v>
                </c:pt>
                <c:pt idx="78">
                  <c:v>Notomys fuscus</c:v>
                </c:pt>
                <c:pt idx="79">
                  <c:v>Notomys mitchelli</c:v>
                </c:pt>
                <c:pt idx="80">
                  <c:v>Pseudomys apodemoides</c:v>
                </c:pt>
                <c:pt idx="81">
                  <c:v>Pseudomys australis</c:v>
                </c:pt>
                <c:pt idx="82">
                  <c:v>Pseudomys delicatulus</c:v>
                </c:pt>
                <c:pt idx="83">
                  <c:v>Pseudomys desertor </c:v>
                </c:pt>
                <c:pt idx="84">
                  <c:v>Pseudomys fumeus</c:v>
                </c:pt>
                <c:pt idx="85">
                  <c:v>Pseudomys gracilicaudatus</c:v>
                </c:pt>
                <c:pt idx="86">
                  <c:v>Pseudomys hermannsburgensis</c:v>
                </c:pt>
                <c:pt idx="87">
                  <c:v>Pseudomys nanus</c:v>
                </c:pt>
                <c:pt idx="88">
                  <c:v>Pseudomys novaehollandiae</c:v>
                </c:pt>
                <c:pt idx="89">
                  <c:v>Pseudomys pilligaensis</c:v>
                </c:pt>
                <c:pt idx="90">
                  <c:v>Pseudomys shortridgei</c:v>
                </c:pt>
                <c:pt idx="91">
                  <c:v>Rattus colletti</c:v>
                </c:pt>
                <c:pt idx="92">
                  <c:v>Rattus fuscipes</c:v>
                </c:pt>
                <c:pt idx="93">
                  <c:v>Rattus leucopus</c:v>
                </c:pt>
                <c:pt idx="94">
                  <c:v>Rattus lutreolus</c:v>
                </c:pt>
                <c:pt idx="95">
                  <c:v>Rattus sordidus</c:v>
                </c:pt>
                <c:pt idx="96">
                  <c:v>Rattus tunneyi</c:v>
                </c:pt>
                <c:pt idx="97">
                  <c:v>Rattus villosissimus</c:v>
                </c:pt>
                <c:pt idx="98">
                  <c:v>Uromys caudimaculatus</c:v>
                </c:pt>
                <c:pt idx="99">
                  <c:v>Zyzomys argurus</c:v>
                </c:pt>
              </c:strCache>
            </c:strRef>
          </c:xVal>
          <c:yVal>
            <c:numRef>
              <c:f>Rodent!$B$2:$B$101</c:f>
              <c:numCache>
                <c:formatCode>General</c:formatCode>
                <c:ptCount val="100"/>
                <c:pt idx="0">
                  <c:v>2.1000000000000001E-2</c:v>
                </c:pt>
                <c:pt idx="1">
                  <c:v>3.5000000000000003E-2</c:v>
                </c:pt>
                <c:pt idx="2">
                  <c:v>2.9000000000000001E-2</c:v>
                </c:pt>
                <c:pt idx="3">
                  <c:v>2.8000000000000001E-2</c:v>
                </c:pt>
                <c:pt idx="4">
                  <c:v>4.5999999999999999E-2</c:v>
                </c:pt>
                <c:pt idx="5">
                  <c:v>2.3E-2</c:v>
                </c:pt>
                <c:pt idx="6">
                  <c:v>0.01</c:v>
                </c:pt>
                <c:pt idx="7">
                  <c:v>7.1999999999999995E-2</c:v>
                </c:pt>
                <c:pt idx="8">
                  <c:v>1.4999999999999999E-2</c:v>
                </c:pt>
                <c:pt idx="9">
                  <c:v>8.8999999999999996E-2</c:v>
                </c:pt>
                <c:pt idx="10">
                  <c:v>0.28899999999999998</c:v>
                </c:pt>
                <c:pt idx="11">
                  <c:v>0.61299999999999999</c:v>
                </c:pt>
                <c:pt idx="12">
                  <c:v>0.27400000000000002</c:v>
                </c:pt>
                <c:pt idx="13">
                  <c:v>0.43099999999999999</c:v>
                </c:pt>
                <c:pt idx="14">
                  <c:v>2.1999999999999999E-2</c:v>
                </c:pt>
                <c:pt idx="15">
                  <c:v>0.373</c:v>
                </c:pt>
                <c:pt idx="16">
                  <c:v>9.2999999999999999E-2</c:v>
                </c:pt>
                <c:pt idx="17">
                  <c:v>0.155</c:v>
                </c:pt>
                <c:pt idx="18">
                  <c:v>6.4000000000000001E-2</c:v>
                </c:pt>
                <c:pt idx="19">
                  <c:v>1.4999999999999999E-2</c:v>
                </c:pt>
                <c:pt idx="20">
                  <c:v>7.4999999999999997E-2</c:v>
                </c:pt>
                <c:pt idx="21">
                  <c:v>0.217</c:v>
                </c:pt>
                <c:pt idx="22">
                  <c:v>4.9000000000000002E-2</c:v>
                </c:pt>
                <c:pt idx="23">
                  <c:v>0.11</c:v>
                </c:pt>
                <c:pt idx="24">
                  <c:v>0.13400000000000001</c:v>
                </c:pt>
                <c:pt idx="25">
                  <c:v>8.8999999999999996E-2</c:v>
                </c:pt>
                <c:pt idx="26">
                  <c:v>0.4</c:v>
                </c:pt>
                <c:pt idx="27">
                  <c:v>0.10299999999999999</c:v>
                </c:pt>
                <c:pt idx="28">
                  <c:v>0.19400000000000001</c:v>
                </c:pt>
                <c:pt idx="29">
                  <c:v>0.38</c:v>
                </c:pt>
                <c:pt idx="30">
                  <c:v>0.11700000000000001</c:v>
                </c:pt>
                <c:pt idx="31">
                  <c:v>0.13700000000000001</c:v>
                </c:pt>
                <c:pt idx="32">
                  <c:v>0.34200000000000003</c:v>
                </c:pt>
                <c:pt idx="33">
                  <c:v>0.14000000000000001</c:v>
                </c:pt>
                <c:pt idx="34">
                  <c:v>2.7E-2</c:v>
                </c:pt>
                <c:pt idx="35">
                  <c:v>8.5000000000000006E-2</c:v>
                </c:pt>
                <c:pt idx="36">
                  <c:v>0.14000000000000001</c:v>
                </c:pt>
                <c:pt idx="37">
                  <c:v>0.14299999999999999</c:v>
                </c:pt>
                <c:pt idx="38">
                  <c:v>7.1999999999999995E-2</c:v>
                </c:pt>
                <c:pt idx="39">
                  <c:v>0.24199999999999999</c:v>
                </c:pt>
                <c:pt idx="40">
                  <c:v>0.04</c:v>
                </c:pt>
                <c:pt idx="41">
                  <c:v>0.06</c:v>
                </c:pt>
                <c:pt idx="42">
                  <c:v>7.0000000000000007E-2</c:v>
                </c:pt>
                <c:pt idx="43">
                  <c:v>5.8999999999999997E-2</c:v>
                </c:pt>
                <c:pt idx="44">
                  <c:v>8.0000000000000002E-3</c:v>
                </c:pt>
                <c:pt idx="45">
                  <c:v>0.04</c:v>
                </c:pt>
                <c:pt idx="46">
                  <c:v>5.5E-2</c:v>
                </c:pt>
                <c:pt idx="47">
                  <c:v>0.04</c:v>
                </c:pt>
                <c:pt idx="48">
                  <c:v>5.1999999999999998E-2</c:v>
                </c:pt>
                <c:pt idx="49">
                  <c:v>0.50800000000000001</c:v>
                </c:pt>
                <c:pt idx="50">
                  <c:v>4.8000000000000001E-2</c:v>
                </c:pt>
                <c:pt idx="51">
                  <c:v>1</c:v>
                </c:pt>
                <c:pt idx="52">
                  <c:v>6.9000000000000006E-2</c:v>
                </c:pt>
                <c:pt idx="53">
                  <c:v>1.6E-2</c:v>
                </c:pt>
                <c:pt idx="54">
                  <c:v>1.087</c:v>
                </c:pt>
                <c:pt idx="55">
                  <c:v>0.123</c:v>
                </c:pt>
                <c:pt idx="56">
                  <c:v>1.7999999999999999E-2</c:v>
                </c:pt>
                <c:pt idx="57">
                  <c:v>0.104</c:v>
                </c:pt>
                <c:pt idx="58">
                  <c:v>0.09</c:v>
                </c:pt>
                <c:pt idx="59">
                  <c:v>0.05</c:v>
                </c:pt>
                <c:pt idx="60">
                  <c:v>6.8000000000000005E-2</c:v>
                </c:pt>
                <c:pt idx="61">
                  <c:v>0.105</c:v>
                </c:pt>
                <c:pt idx="62">
                  <c:v>4.9000000000000002E-2</c:v>
                </c:pt>
                <c:pt idx="63">
                  <c:v>9.2999999999999999E-2</c:v>
                </c:pt>
                <c:pt idx="64">
                  <c:v>4.9000000000000002E-2</c:v>
                </c:pt>
                <c:pt idx="65">
                  <c:v>0.879</c:v>
                </c:pt>
                <c:pt idx="66">
                  <c:v>0.95</c:v>
                </c:pt>
                <c:pt idx="67">
                  <c:v>0.184</c:v>
                </c:pt>
                <c:pt idx="68">
                  <c:v>0.745</c:v>
                </c:pt>
                <c:pt idx="69">
                  <c:v>0.03</c:v>
                </c:pt>
                <c:pt idx="70">
                  <c:v>0.187</c:v>
                </c:pt>
                <c:pt idx="71">
                  <c:v>0.11700000000000001</c:v>
                </c:pt>
                <c:pt idx="72">
                  <c:v>7.8E-2</c:v>
                </c:pt>
                <c:pt idx="73">
                  <c:v>0.13900000000000001</c:v>
                </c:pt>
                <c:pt idx="74">
                  <c:v>0.54500000000000004</c:v>
                </c:pt>
                <c:pt idx="75">
                  <c:v>0.34100000000000003</c:v>
                </c:pt>
                <c:pt idx="76">
                  <c:v>0.03</c:v>
                </c:pt>
                <c:pt idx="77">
                  <c:v>3.6999999999999998E-2</c:v>
                </c:pt>
                <c:pt idx="78">
                  <c:v>4.4999999999999998E-2</c:v>
                </c:pt>
                <c:pt idx="79">
                  <c:v>4.4999999999999998E-2</c:v>
                </c:pt>
                <c:pt idx="80">
                  <c:v>2.5000000000000001E-2</c:v>
                </c:pt>
                <c:pt idx="81">
                  <c:v>5.8999999999999997E-2</c:v>
                </c:pt>
                <c:pt idx="82">
                  <c:v>8.0000000000000002E-3</c:v>
                </c:pt>
                <c:pt idx="83">
                  <c:v>3.9E-2</c:v>
                </c:pt>
                <c:pt idx="84">
                  <c:v>7.0999999999999994E-2</c:v>
                </c:pt>
                <c:pt idx="85">
                  <c:v>0.105</c:v>
                </c:pt>
                <c:pt idx="86">
                  <c:v>1.4999999999999999E-2</c:v>
                </c:pt>
                <c:pt idx="87">
                  <c:v>7.3999999999999996E-2</c:v>
                </c:pt>
                <c:pt idx="88">
                  <c:v>1.9E-2</c:v>
                </c:pt>
                <c:pt idx="89">
                  <c:v>1.0999999999999999E-2</c:v>
                </c:pt>
                <c:pt idx="90">
                  <c:v>7.8E-2</c:v>
                </c:pt>
                <c:pt idx="91">
                  <c:v>0.154</c:v>
                </c:pt>
                <c:pt idx="92">
                  <c:v>0.11</c:v>
                </c:pt>
                <c:pt idx="93">
                  <c:v>0.17</c:v>
                </c:pt>
                <c:pt idx="94">
                  <c:v>0.16300000000000001</c:v>
                </c:pt>
                <c:pt idx="95">
                  <c:v>0.158</c:v>
                </c:pt>
                <c:pt idx="96">
                  <c:v>0.24299999999999999</c:v>
                </c:pt>
                <c:pt idx="97">
                  <c:v>0.20699999999999999</c:v>
                </c:pt>
                <c:pt idx="98">
                  <c:v>0.82</c:v>
                </c:pt>
                <c:pt idx="99">
                  <c:v>4.4999999999999998E-2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1-4474-BC77-9492C4933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607088"/>
        <c:axId val="584611024"/>
      </c:scatterChart>
      <c:valAx>
        <c:axId val="5846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11024"/>
        <c:crosses val="autoZero"/>
        <c:crossBetween val="midCat"/>
      </c:valAx>
      <c:valAx>
        <c:axId val="58461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Body Mass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0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CBF94-97C0-44B5-A063-55AEFCD48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4762</xdr:rowOff>
    </xdr:from>
    <xdr:to>
      <xdr:col>11</xdr:col>
      <xdr:colOff>304800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AC3085-F757-4399-8D66-A5F106E1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407B6-1B4D-4B6D-8F4D-678BFD2E8125}">
  <dimension ref="A1:B45"/>
  <sheetViews>
    <sheetView tabSelected="1" workbookViewId="0">
      <selection activeCell="K19" sqref="K19"/>
    </sheetView>
  </sheetViews>
  <sheetFormatPr defaultRowHeight="15" x14ac:dyDescent="0.25"/>
  <cols>
    <col min="1" max="1" width="27.28515625" customWidth="1"/>
    <col min="2" max="2" width="23.42578125" customWidth="1"/>
  </cols>
  <sheetData>
    <row r="1" spans="1:2" x14ac:dyDescent="0.25">
      <c r="A1" s="2" t="s">
        <v>45</v>
      </c>
      <c r="B1" s="2" t="s">
        <v>0</v>
      </c>
    </row>
    <row r="2" spans="1:2" x14ac:dyDescent="0.25">
      <c r="A2" s="1" t="s">
        <v>1</v>
      </c>
      <c r="B2">
        <v>26.6</v>
      </c>
    </row>
    <row r="3" spans="1:2" x14ac:dyDescent="0.25">
      <c r="A3" s="1" t="s">
        <v>2</v>
      </c>
      <c r="B3">
        <v>24.9</v>
      </c>
    </row>
    <row r="4" spans="1:2" x14ac:dyDescent="0.25">
      <c r="A4" s="1" t="s">
        <v>3</v>
      </c>
      <c r="B4">
        <v>34.9</v>
      </c>
    </row>
    <row r="5" spans="1:2" x14ac:dyDescent="0.25">
      <c r="A5" s="1" t="s">
        <v>39</v>
      </c>
      <c r="B5">
        <v>28</v>
      </c>
    </row>
    <row r="6" spans="1:2" x14ac:dyDescent="0.25">
      <c r="A6" t="s">
        <v>38</v>
      </c>
      <c r="B6">
        <v>25</v>
      </c>
    </row>
    <row r="7" spans="1:2" x14ac:dyDescent="0.25">
      <c r="A7" s="1" t="s">
        <v>4</v>
      </c>
      <c r="B7">
        <v>28.4</v>
      </c>
    </row>
    <row r="8" spans="1:2" x14ac:dyDescent="0.25">
      <c r="A8" s="1" t="s">
        <v>5</v>
      </c>
      <c r="B8">
        <v>32.6</v>
      </c>
    </row>
    <row r="9" spans="1:2" x14ac:dyDescent="0.25">
      <c r="A9" s="1" t="s">
        <v>40</v>
      </c>
      <c r="B9">
        <v>42.2</v>
      </c>
    </row>
    <row r="10" spans="1:2" x14ac:dyDescent="0.25">
      <c r="A10" s="1" t="s">
        <v>6</v>
      </c>
      <c r="B10">
        <v>47.7</v>
      </c>
    </row>
    <row r="11" spans="1:2" x14ac:dyDescent="0.25">
      <c r="A11" s="1" t="s">
        <v>7</v>
      </c>
      <c r="B11">
        <v>53.8</v>
      </c>
    </row>
    <row r="12" spans="1:2" x14ac:dyDescent="0.25">
      <c r="A12" s="1" t="s">
        <v>8</v>
      </c>
      <c r="B12">
        <v>98.4</v>
      </c>
    </row>
    <row r="13" spans="1:2" x14ac:dyDescent="0.25">
      <c r="A13" s="1" t="s">
        <v>9</v>
      </c>
      <c r="B13">
        <v>111.3</v>
      </c>
    </row>
    <row r="14" spans="1:2" x14ac:dyDescent="0.25">
      <c r="A14" s="1" t="s">
        <v>10</v>
      </c>
      <c r="B14">
        <v>86.7</v>
      </c>
    </row>
    <row r="15" spans="1:2" x14ac:dyDescent="0.25">
      <c r="A15" s="1" t="s">
        <v>11</v>
      </c>
      <c r="B15">
        <v>76.599999999999994</v>
      </c>
    </row>
    <row r="16" spans="1:2" x14ac:dyDescent="0.25">
      <c r="A16" s="1" t="s">
        <v>12</v>
      </c>
      <c r="B16">
        <v>43.9</v>
      </c>
    </row>
    <row r="17" spans="1:2" x14ac:dyDescent="0.25">
      <c r="A17" s="1" t="s">
        <v>13</v>
      </c>
      <c r="B17">
        <v>131.69999999999999</v>
      </c>
    </row>
    <row r="18" spans="1:2" x14ac:dyDescent="0.25">
      <c r="A18" t="s">
        <v>37</v>
      </c>
      <c r="B18">
        <v>403</v>
      </c>
    </row>
    <row r="19" spans="1:2" x14ac:dyDescent="0.25">
      <c r="A19" s="1" t="s">
        <v>14</v>
      </c>
      <c r="B19">
        <v>194.9</v>
      </c>
    </row>
    <row r="20" spans="1:2" x14ac:dyDescent="0.25">
      <c r="A20" s="1" t="s">
        <v>15</v>
      </c>
      <c r="B20">
        <v>266.2</v>
      </c>
    </row>
    <row r="21" spans="1:2" x14ac:dyDescent="0.25">
      <c r="A21" s="1" t="s">
        <v>16</v>
      </c>
      <c r="B21">
        <v>71</v>
      </c>
    </row>
    <row r="22" spans="1:2" x14ac:dyDescent="0.25">
      <c r="A22" s="1" t="s">
        <v>17</v>
      </c>
      <c r="B22">
        <v>85.2</v>
      </c>
    </row>
    <row r="23" spans="1:2" x14ac:dyDescent="0.25">
      <c r="A23" s="1" t="s">
        <v>18</v>
      </c>
      <c r="B23">
        <v>100.6</v>
      </c>
    </row>
    <row r="24" spans="1:2" x14ac:dyDescent="0.25">
      <c r="A24" s="1" t="s">
        <v>19</v>
      </c>
      <c r="B24">
        <v>77.5</v>
      </c>
    </row>
    <row r="25" spans="1:2" x14ac:dyDescent="0.25">
      <c r="A25" s="1" t="s">
        <v>20</v>
      </c>
      <c r="B25">
        <v>122.8</v>
      </c>
    </row>
    <row r="26" spans="1:2" x14ac:dyDescent="0.25">
      <c r="A26" s="1" t="s">
        <v>21</v>
      </c>
      <c r="B26">
        <v>136.1</v>
      </c>
    </row>
    <row r="27" spans="1:2" x14ac:dyDescent="0.25">
      <c r="A27" s="1" t="s">
        <v>22</v>
      </c>
      <c r="B27">
        <v>59.6</v>
      </c>
    </row>
    <row r="28" spans="1:2" x14ac:dyDescent="0.25">
      <c r="A28" s="1" t="s">
        <v>23</v>
      </c>
      <c r="B28">
        <v>101.9</v>
      </c>
    </row>
    <row r="29" spans="1:2" x14ac:dyDescent="0.25">
      <c r="A29" s="1" t="s">
        <v>24</v>
      </c>
      <c r="B29">
        <v>151.30000000000001</v>
      </c>
    </row>
    <row r="30" spans="1:2" x14ac:dyDescent="0.25">
      <c r="A30" s="1" t="s">
        <v>25</v>
      </c>
      <c r="B30">
        <v>161.5</v>
      </c>
    </row>
    <row r="31" spans="1:2" x14ac:dyDescent="0.25">
      <c r="A31" s="1" t="s">
        <v>26</v>
      </c>
      <c r="B31">
        <v>155.30000000000001</v>
      </c>
    </row>
    <row r="32" spans="1:2" x14ac:dyDescent="0.25">
      <c r="A32" t="s">
        <v>36</v>
      </c>
      <c r="B32">
        <v>133.5</v>
      </c>
    </row>
    <row r="33" spans="1:2" x14ac:dyDescent="0.25">
      <c r="A33" s="1" t="s">
        <v>27</v>
      </c>
      <c r="B33">
        <v>229.9</v>
      </c>
    </row>
    <row r="34" spans="1:2" x14ac:dyDescent="0.25">
      <c r="A34" s="1" t="s">
        <v>28</v>
      </c>
      <c r="B34">
        <v>243</v>
      </c>
    </row>
    <row r="35" spans="1:2" x14ac:dyDescent="0.25">
      <c r="A35" s="1" t="s">
        <v>29</v>
      </c>
      <c r="B35">
        <v>310.7</v>
      </c>
    </row>
    <row r="36" spans="1:2" x14ac:dyDescent="0.25">
      <c r="A36" s="1" t="s">
        <v>30</v>
      </c>
      <c r="B36">
        <v>79.900000000000006</v>
      </c>
    </row>
    <row r="37" spans="1:2" x14ac:dyDescent="0.25">
      <c r="A37" s="1" t="s">
        <v>31</v>
      </c>
      <c r="B37">
        <v>424.7</v>
      </c>
    </row>
    <row r="38" spans="1:2" x14ac:dyDescent="0.25">
      <c r="A38" s="1" t="s">
        <v>32</v>
      </c>
      <c r="B38">
        <v>462.1</v>
      </c>
    </row>
    <row r="39" spans="1:2" x14ac:dyDescent="0.25">
      <c r="A39" s="1" t="s">
        <v>33</v>
      </c>
      <c r="B39">
        <v>495.6</v>
      </c>
    </row>
    <row r="40" spans="1:2" x14ac:dyDescent="0.25">
      <c r="A40" s="1" t="s">
        <v>34</v>
      </c>
      <c r="B40">
        <v>364.7</v>
      </c>
    </row>
    <row r="41" spans="1:2" x14ac:dyDescent="0.25">
      <c r="A41" s="1" t="s">
        <v>35</v>
      </c>
      <c r="B41">
        <v>449.6</v>
      </c>
    </row>
    <row r="42" spans="1:2" x14ac:dyDescent="0.25">
      <c r="A42" s="1" t="s">
        <v>41</v>
      </c>
      <c r="B42">
        <v>280</v>
      </c>
    </row>
    <row r="43" spans="1:2" x14ac:dyDescent="0.25">
      <c r="A43" s="1" t="s">
        <v>42</v>
      </c>
      <c r="B43">
        <v>255</v>
      </c>
    </row>
    <row r="44" spans="1:2" x14ac:dyDescent="0.25">
      <c r="A44" s="1" t="s">
        <v>43</v>
      </c>
      <c r="B44">
        <v>320</v>
      </c>
    </row>
    <row r="45" spans="1:2" x14ac:dyDescent="0.25">
      <c r="A45" s="1" t="s">
        <v>44</v>
      </c>
      <c r="B45">
        <v>306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0FB5C-241B-4F12-996A-4FD098A2447D}">
  <dimension ref="A1:B101"/>
  <sheetViews>
    <sheetView workbookViewId="0">
      <selection activeCell="E21" sqref="E21"/>
    </sheetView>
  </sheetViews>
  <sheetFormatPr defaultRowHeight="15" x14ac:dyDescent="0.25"/>
  <cols>
    <col min="1" max="1" width="28.5703125" customWidth="1"/>
    <col min="2" max="2" width="22.28515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s="1" t="s">
        <v>48</v>
      </c>
      <c r="B2">
        <f>21/1000</f>
        <v>2.1000000000000001E-2</v>
      </c>
    </row>
    <row r="3" spans="1:2" x14ac:dyDescent="0.25">
      <c r="A3" s="1" t="s">
        <v>49</v>
      </c>
      <c r="B3">
        <f>35/1000</f>
        <v>3.5000000000000003E-2</v>
      </c>
    </row>
    <row r="4" spans="1:2" x14ac:dyDescent="0.25">
      <c r="A4" s="1" t="s">
        <v>50</v>
      </c>
      <c r="B4">
        <f>29/1000</f>
        <v>2.9000000000000001E-2</v>
      </c>
    </row>
    <row r="5" spans="1:2" x14ac:dyDescent="0.25">
      <c r="A5" s="1" t="s">
        <v>51</v>
      </c>
      <c r="B5">
        <f>28/1000</f>
        <v>2.8000000000000001E-2</v>
      </c>
    </row>
    <row r="6" spans="1:2" x14ac:dyDescent="0.25">
      <c r="A6" s="1" t="s">
        <v>52</v>
      </c>
      <c r="B6">
        <f>46/1000</f>
        <v>4.5999999999999999E-2</v>
      </c>
    </row>
    <row r="7" spans="1:2" x14ac:dyDescent="0.25">
      <c r="A7" s="1" t="s">
        <v>53</v>
      </c>
      <c r="B7">
        <f>23/1000</f>
        <v>2.3E-2</v>
      </c>
    </row>
    <row r="8" spans="1:2" x14ac:dyDescent="0.25">
      <c r="A8" s="1" t="s">
        <v>54</v>
      </c>
      <c r="B8">
        <f>10/1000</f>
        <v>0.01</v>
      </c>
    </row>
    <row r="9" spans="1:2" x14ac:dyDescent="0.25">
      <c r="A9" s="1" t="s">
        <v>55</v>
      </c>
      <c r="B9">
        <f>72/1000</f>
        <v>7.1999999999999995E-2</v>
      </c>
    </row>
    <row r="10" spans="1:2" x14ac:dyDescent="0.25">
      <c r="A10" s="1" t="s">
        <v>56</v>
      </c>
      <c r="B10">
        <f>15/1000</f>
        <v>1.4999999999999999E-2</v>
      </c>
    </row>
    <row r="11" spans="1:2" x14ac:dyDescent="0.25">
      <c r="A11" s="1" t="s">
        <v>57</v>
      </c>
      <c r="B11">
        <f>89/1000</f>
        <v>8.8999999999999996E-2</v>
      </c>
    </row>
    <row r="12" spans="1:2" x14ac:dyDescent="0.25">
      <c r="A12" s="1" t="s">
        <v>58</v>
      </c>
      <c r="B12">
        <f>289/1000</f>
        <v>0.28899999999999998</v>
      </c>
    </row>
    <row r="13" spans="1:2" x14ac:dyDescent="0.25">
      <c r="A13" s="1" t="s">
        <v>59</v>
      </c>
      <c r="B13">
        <f>613/1000</f>
        <v>0.61299999999999999</v>
      </c>
    </row>
    <row r="14" spans="1:2" x14ac:dyDescent="0.25">
      <c r="A14" s="1" t="s">
        <v>60</v>
      </c>
      <c r="B14">
        <f>274/1000</f>
        <v>0.27400000000000002</v>
      </c>
    </row>
    <row r="15" spans="1:2" x14ac:dyDescent="0.25">
      <c r="A15" s="1" t="s">
        <v>61</v>
      </c>
      <c r="B15">
        <f>431/1000</f>
        <v>0.43099999999999999</v>
      </c>
    </row>
    <row r="16" spans="1:2" x14ac:dyDescent="0.25">
      <c r="A16" s="1" t="s">
        <v>62</v>
      </c>
      <c r="B16">
        <f>22/1000</f>
        <v>2.1999999999999999E-2</v>
      </c>
    </row>
    <row r="17" spans="1:2" x14ac:dyDescent="0.25">
      <c r="A17" s="1" t="s">
        <v>63</v>
      </c>
      <c r="B17">
        <f>373/1000</f>
        <v>0.373</v>
      </c>
    </row>
    <row r="18" spans="1:2" x14ac:dyDescent="0.25">
      <c r="A18" s="1" t="s">
        <v>64</v>
      </c>
      <c r="B18">
        <f>93/1000</f>
        <v>9.2999999999999999E-2</v>
      </c>
    </row>
    <row r="19" spans="1:2" x14ac:dyDescent="0.25">
      <c r="A19" s="1" t="s">
        <v>65</v>
      </c>
      <c r="B19">
        <f>155/1000</f>
        <v>0.155</v>
      </c>
    </row>
    <row r="20" spans="1:2" x14ac:dyDescent="0.25">
      <c r="A20" s="1" t="s">
        <v>66</v>
      </c>
      <c r="B20">
        <f>64/1000</f>
        <v>6.4000000000000001E-2</v>
      </c>
    </row>
    <row r="21" spans="1:2" x14ac:dyDescent="0.25">
      <c r="A21" s="1" t="s">
        <v>67</v>
      </c>
      <c r="B21">
        <f>15/1000</f>
        <v>1.4999999999999999E-2</v>
      </c>
    </row>
    <row r="22" spans="1:2" x14ac:dyDescent="0.25">
      <c r="A22" s="1" t="s">
        <v>68</v>
      </c>
      <c r="B22">
        <f>75/1000</f>
        <v>7.4999999999999997E-2</v>
      </c>
    </row>
    <row r="23" spans="1:2" x14ac:dyDescent="0.25">
      <c r="A23" s="1" t="s">
        <v>69</v>
      </c>
      <c r="B23">
        <f>217/1000</f>
        <v>0.217</v>
      </c>
    </row>
    <row r="24" spans="1:2" x14ac:dyDescent="0.25">
      <c r="A24" s="1" t="s">
        <v>70</v>
      </c>
      <c r="B24">
        <f>49/1000</f>
        <v>4.9000000000000002E-2</v>
      </c>
    </row>
    <row r="25" spans="1:2" x14ac:dyDescent="0.25">
      <c r="A25" s="1" t="s">
        <v>71</v>
      </c>
      <c r="B25">
        <f>110/1000</f>
        <v>0.11</v>
      </c>
    </row>
    <row r="26" spans="1:2" x14ac:dyDescent="0.25">
      <c r="A26" s="1" t="s">
        <v>72</v>
      </c>
      <c r="B26">
        <f>134/1000</f>
        <v>0.13400000000000001</v>
      </c>
    </row>
    <row r="27" spans="1:2" x14ac:dyDescent="0.25">
      <c r="A27" s="1" t="s">
        <v>73</v>
      </c>
      <c r="B27">
        <f>89/1000</f>
        <v>8.8999999999999996E-2</v>
      </c>
    </row>
    <row r="28" spans="1:2" x14ac:dyDescent="0.25">
      <c r="A28" s="1" t="s">
        <v>74</v>
      </c>
      <c r="B28">
        <f>400/1000</f>
        <v>0.4</v>
      </c>
    </row>
    <row r="29" spans="1:2" x14ac:dyDescent="0.25">
      <c r="A29" s="1" t="s">
        <v>75</v>
      </c>
      <c r="B29">
        <f>103/1000</f>
        <v>0.10299999999999999</v>
      </c>
    </row>
    <row r="30" spans="1:2" x14ac:dyDescent="0.25">
      <c r="A30" s="1" t="s">
        <v>76</v>
      </c>
      <c r="B30">
        <f>194/1000</f>
        <v>0.19400000000000001</v>
      </c>
    </row>
    <row r="31" spans="1:2" x14ac:dyDescent="0.25">
      <c r="A31" s="1" t="s">
        <v>77</v>
      </c>
      <c r="B31">
        <f>380/1000</f>
        <v>0.38</v>
      </c>
    </row>
    <row r="32" spans="1:2" x14ac:dyDescent="0.25">
      <c r="A32" s="1" t="s">
        <v>78</v>
      </c>
      <c r="B32">
        <f>117/1000</f>
        <v>0.11700000000000001</v>
      </c>
    </row>
    <row r="33" spans="1:2" x14ac:dyDescent="0.25">
      <c r="A33" s="1" t="s">
        <v>79</v>
      </c>
      <c r="B33">
        <f>137/1000</f>
        <v>0.13700000000000001</v>
      </c>
    </row>
    <row r="34" spans="1:2" x14ac:dyDescent="0.25">
      <c r="A34" s="1" t="s">
        <v>80</v>
      </c>
      <c r="B34">
        <f>342/1000</f>
        <v>0.34200000000000003</v>
      </c>
    </row>
    <row r="35" spans="1:2" x14ac:dyDescent="0.25">
      <c r="A35" s="1" t="s">
        <v>81</v>
      </c>
      <c r="B35">
        <f>140/1000</f>
        <v>0.14000000000000001</v>
      </c>
    </row>
    <row r="36" spans="1:2" x14ac:dyDescent="0.25">
      <c r="A36" s="1" t="s">
        <v>82</v>
      </c>
      <c r="B36">
        <f>27/1000</f>
        <v>2.7E-2</v>
      </c>
    </row>
    <row r="37" spans="1:2" x14ac:dyDescent="0.25">
      <c r="A37" s="1" t="s">
        <v>83</v>
      </c>
      <c r="B37">
        <f>85/1000</f>
        <v>8.5000000000000006E-2</v>
      </c>
    </row>
    <row r="38" spans="1:2" x14ac:dyDescent="0.25">
      <c r="A38" s="1" t="s">
        <v>84</v>
      </c>
      <c r="B38">
        <f>140/1000</f>
        <v>0.14000000000000001</v>
      </c>
    </row>
    <row r="39" spans="1:2" x14ac:dyDescent="0.25">
      <c r="A39" s="1" t="s">
        <v>85</v>
      </c>
      <c r="B39">
        <f>143/1000</f>
        <v>0.14299999999999999</v>
      </c>
    </row>
    <row r="40" spans="1:2" x14ac:dyDescent="0.25">
      <c r="A40" s="1" t="s">
        <v>86</v>
      </c>
      <c r="B40">
        <f>72/1000</f>
        <v>7.1999999999999995E-2</v>
      </c>
    </row>
    <row r="41" spans="1:2" x14ac:dyDescent="0.25">
      <c r="A41" s="1" t="s">
        <v>87</v>
      </c>
      <c r="B41">
        <f>242/1000</f>
        <v>0.24199999999999999</v>
      </c>
    </row>
    <row r="42" spans="1:2" x14ac:dyDescent="0.25">
      <c r="A42" s="1" t="s">
        <v>88</v>
      </c>
      <c r="B42">
        <f>40/1000</f>
        <v>0.04</v>
      </c>
    </row>
    <row r="43" spans="1:2" x14ac:dyDescent="0.25">
      <c r="A43" s="1" t="s">
        <v>89</v>
      </c>
      <c r="B43">
        <f>60/1000</f>
        <v>0.06</v>
      </c>
    </row>
    <row r="44" spans="1:2" x14ac:dyDescent="0.25">
      <c r="A44" s="1" t="s">
        <v>90</v>
      </c>
      <c r="B44">
        <f>70/1000</f>
        <v>7.0000000000000007E-2</v>
      </c>
    </row>
    <row r="45" spans="1:2" x14ac:dyDescent="0.25">
      <c r="A45" s="1" t="s">
        <v>91</v>
      </c>
      <c r="B45">
        <f>59/1000</f>
        <v>5.8999999999999997E-2</v>
      </c>
    </row>
    <row r="46" spans="1:2" x14ac:dyDescent="0.25">
      <c r="A46" s="1" t="s">
        <v>92</v>
      </c>
      <c r="B46">
        <f>8/1000</f>
        <v>8.0000000000000002E-3</v>
      </c>
    </row>
    <row r="47" spans="1:2" x14ac:dyDescent="0.25">
      <c r="A47" s="1" t="s">
        <v>93</v>
      </c>
      <c r="B47">
        <f>40/1000</f>
        <v>0.04</v>
      </c>
    </row>
    <row r="48" spans="1:2" x14ac:dyDescent="0.25">
      <c r="A48" s="1" t="s">
        <v>94</v>
      </c>
      <c r="B48">
        <f>55/1000</f>
        <v>5.5E-2</v>
      </c>
    </row>
    <row r="49" spans="1:2" x14ac:dyDescent="0.25">
      <c r="A49" s="1" t="s">
        <v>95</v>
      </c>
      <c r="B49">
        <f>40/1000</f>
        <v>0.04</v>
      </c>
    </row>
    <row r="50" spans="1:2" x14ac:dyDescent="0.25">
      <c r="A50" s="1" t="s">
        <v>96</v>
      </c>
      <c r="B50">
        <f>52/1000</f>
        <v>5.1999999999999998E-2</v>
      </c>
    </row>
    <row r="51" spans="1:2" x14ac:dyDescent="0.25">
      <c r="A51" s="1" t="s">
        <v>97</v>
      </c>
      <c r="B51">
        <f>508/1000</f>
        <v>0.50800000000000001</v>
      </c>
    </row>
    <row r="52" spans="1:2" x14ac:dyDescent="0.25">
      <c r="A52" s="1" t="s">
        <v>98</v>
      </c>
      <c r="B52">
        <f>48/1000</f>
        <v>4.8000000000000001E-2</v>
      </c>
    </row>
    <row r="53" spans="1:2" x14ac:dyDescent="0.25">
      <c r="A53" s="1" t="s">
        <v>99</v>
      </c>
      <c r="B53">
        <f>1000/1000</f>
        <v>1</v>
      </c>
    </row>
    <row r="54" spans="1:2" x14ac:dyDescent="0.25">
      <c r="A54" s="1" t="s">
        <v>100</v>
      </c>
      <c r="B54">
        <f>69/1000</f>
        <v>6.9000000000000006E-2</v>
      </c>
    </row>
    <row r="55" spans="1:2" x14ac:dyDescent="0.25">
      <c r="A55" s="1" t="s">
        <v>101</v>
      </c>
      <c r="B55">
        <f>16/1000</f>
        <v>1.6E-2</v>
      </c>
    </row>
    <row r="56" spans="1:2" x14ac:dyDescent="0.25">
      <c r="A56" s="1" t="s">
        <v>102</v>
      </c>
      <c r="B56">
        <f>1087/1000</f>
        <v>1.087</v>
      </c>
    </row>
    <row r="57" spans="1:2" x14ac:dyDescent="0.25">
      <c r="A57" s="1" t="s">
        <v>103</v>
      </c>
      <c r="B57">
        <f>123/1000</f>
        <v>0.123</v>
      </c>
    </row>
    <row r="58" spans="1:2" x14ac:dyDescent="0.25">
      <c r="A58" s="1" t="s">
        <v>104</v>
      </c>
      <c r="B58">
        <f>18/1000</f>
        <v>1.7999999999999999E-2</v>
      </c>
    </row>
    <row r="59" spans="1:2" x14ac:dyDescent="0.25">
      <c r="A59" s="1" t="s">
        <v>105</v>
      </c>
      <c r="B59">
        <f>104/1000</f>
        <v>0.104</v>
      </c>
    </row>
    <row r="60" spans="1:2" x14ac:dyDescent="0.25">
      <c r="A60" s="1" t="s">
        <v>106</v>
      </c>
      <c r="B60">
        <f>90/1000</f>
        <v>0.09</v>
      </c>
    </row>
    <row r="61" spans="1:2" x14ac:dyDescent="0.25">
      <c r="A61" s="1" t="s">
        <v>107</v>
      </c>
      <c r="B61">
        <f>50/1000</f>
        <v>0.05</v>
      </c>
    </row>
    <row r="62" spans="1:2" x14ac:dyDescent="0.25">
      <c r="A62" s="1" t="s">
        <v>108</v>
      </c>
      <c r="B62">
        <f>68/1000</f>
        <v>6.8000000000000005E-2</v>
      </c>
    </row>
    <row r="63" spans="1:2" x14ac:dyDescent="0.25">
      <c r="A63" s="1" t="s">
        <v>109</v>
      </c>
      <c r="B63">
        <f>105/1000</f>
        <v>0.105</v>
      </c>
    </row>
    <row r="64" spans="1:2" x14ac:dyDescent="0.25">
      <c r="A64" s="1" t="s">
        <v>110</v>
      </c>
      <c r="B64">
        <f>49/1000</f>
        <v>4.9000000000000002E-2</v>
      </c>
    </row>
    <row r="65" spans="1:2" x14ac:dyDescent="0.25">
      <c r="A65" s="1" t="s">
        <v>111</v>
      </c>
      <c r="B65">
        <f>93/1000</f>
        <v>9.2999999999999999E-2</v>
      </c>
    </row>
    <row r="66" spans="1:2" x14ac:dyDescent="0.25">
      <c r="A66" s="1" t="s">
        <v>112</v>
      </c>
      <c r="B66">
        <f>49/1000</f>
        <v>4.9000000000000002E-2</v>
      </c>
    </row>
    <row r="67" spans="1:2" x14ac:dyDescent="0.25">
      <c r="A67" s="1" t="s">
        <v>113</v>
      </c>
      <c r="B67">
        <f>879/1000</f>
        <v>0.879</v>
      </c>
    </row>
    <row r="68" spans="1:2" x14ac:dyDescent="0.25">
      <c r="A68" s="1" t="s">
        <v>114</v>
      </c>
      <c r="B68">
        <f>950/1000</f>
        <v>0.95</v>
      </c>
    </row>
    <row r="69" spans="1:2" x14ac:dyDescent="0.25">
      <c r="A69" s="1" t="s">
        <v>115</v>
      </c>
      <c r="B69">
        <f>184/1000</f>
        <v>0.184</v>
      </c>
    </row>
    <row r="70" spans="1:2" x14ac:dyDescent="0.25">
      <c r="A70" s="1" t="s">
        <v>116</v>
      </c>
      <c r="B70">
        <f>745/1000</f>
        <v>0.745</v>
      </c>
    </row>
    <row r="71" spans="1:2" x14ac:dyDescent="0.25">
      <c r="A71" s="1" t="s">
        <v>117</v>
      </c>
      <c r="B71">
        <f>30/1000</f>
        <v>0.03</v>
      </c>
    </row>
    <row r="72" spans="1:2" x14ac:dyDescent="0.25">
      <c r="A72" s="1" t="s">
        <v>118</v>
      </c>
      <c r="B72">
        <f>187/1000</f>
        <v>0.187</v>
      </c>
    </row>
    <row r="73" spans="1:2" x14ac:dyDescent="0.25">
      <c r="A73" s="1" t="s">
        <v>119</v>
      </c>
      <c r="B73">
        <f>117/1000</f>
        <v>0.11700000000000001</v>
      </c>
    </row>
    <row r="74" spans="1:2" x14ac:dyDescent="0.25">
      <c r="A74" s="1" t="s">
        <v>120</v>
      </c>
      <c r="B74">
        <f>78/1000</f>
        <v>7.8E-2</v>
      </c>
    </row>
    <row r="75" spans="1:2" x14ac:dyDescent="0.25">
      <c r="A75" s="1" t="s">
        <v>121</v>
      </c>
      <c r="B75">
        <f>139/1000</f>
        <v>0.13900000000000001</v>
      </c>
    </row>
    <row r="76" spans="1:2" x14ac:dyDescent="0.25">
      <c r="A76" s="1" t="s">
        <v>122</v>
      </c>
      <c r="B76">
        <f>545/1000</f>
        <v>0.54500000000000004</v>
      </c>
    </row>
    <row r="77" spans="1:2" x14ac:dyDescent="0.25">
      <c r="A77" s="1" t="s">
        <v>123</v>
      </c>
      <c r="B77">
        <f>341/1000</f>
        <v>0.34100000000000003</v>
      </c>
    </row>
    <row r="78" spans="1:2" x14ac:dyDescent="0.25">
      <c r="A78" s="1" t="s">
        <v>124</v>
      </c>
      <c r="B78">
        <f>30/1000</f>
        <v>0.03</v>
      </c>
    </row>
    <row r="79" spans="1:2" x14ac:dyDescent="0.25">
      <c r="A79" s="1" t="s">
        <v>125</v>
      </c>
      <c r="B79">
        <f>37/1000</f>
        <v>3.6999999999999998E-2</v>
      </c>
    </row>
    <row r="80" spans="1:2" x14ac:dyDescent="0.25">
      <c r="A80" s="1" t="s">
        <v>126</v>
      </c>
      <c r="B80">
        <f>45/1000</f>
        <v>4.4999999999999998E-2</v>
      </c>
    </row>
    <row r="81" spans="1:2" x14ac:dyDescent="0.25">
      <c r="A81" s="1" t="s">
        <v>127</v>
      </c>
      <c r="B81">
        <f>45/1000</f>
        <v>4.4999999999999998E-2</v>
      </c>
    </row>
    <row r="82" spans="1:2" x14ac:dyDescent="0.25">
      <c r="A82" s="1" t="s">
        <v>128</v>
      </c>
      <c r="B82">
        <f>25/1000</f>
        <v>2.5000000000000001E-2</v>
      </c>
    </row>
    <row r="83" spans="1:2" x14ac:dyDescent="0.25">
      <c r="A83" s="1" t="s">
        <v>129</v>
      </c>
      <c r="B83">
        <f>59/1000</f>
        <v>5.8999999999999997E-2</v>
      </c>
    </row>
    <row r="84" spans="1:2" x14ac:dyDescent="0.25">
      <c r="A84" s="1" t="s">
        <v>130</v>
      </c>
      <c r="B84">
        <f>8/1000</f>
        <v>8.0000000000000002E-3</v>
      </c>
    </row>
    <row r="85" spans="1:2" x14ac:dyDescent="0.25">
      <c r="A85" s="1" t="s">
        <v>131</v>
      </c>
      <c r="B85">
        <f>39/1000</f>
        <v>3.9E-2</v>
      </c>
    </row>
    <row r="86" spans="1:2" x14ac:dyDescent="0.25">
      <c r="A86" s="1" t="s">
        <v>132</v>
      </c>
      <c r="B86">
        <f>71/1000</f>
        <v>7.0999999999999994E-2</v>
      </c>
    </row>
    <row r="87" spans="1:2" x14ac:dyDescent="0.25">
      <c r="A87" s="1" t="s">
        <v>133</v>
      </c>
      <c r="B87">
        <f>105/1000</f>
        <v>0.105</v>
      </c>
    </row>
    <row r="88" spans="1:2" x14ac:dyDescent="0.25">
      <c r="A88" s="1" t="s">
        <v>134</v>
      </c>
      <c r="B88">
        <f>15/1000</f>
        <v>1.4999999999999999E-2</v>
      </c>
    </row>
    <row r="89" spans="1:2" x14ac:dyDescent="0.25">
      <c r="A89" s="1" t="s">
        <v>135</v>
      </c>
      <c r="B89">
        <f>74/1000</f>
        <v>7.3999999999999996E-2</v>
      </c>
    </row>
    <row r="90" spans="1:2" x14ac:dyDescent="0.25">
      <c r="A90" s="1" t="s">
        <v>136</v>
      </c>
      <c r="B90">
        <f>19/1000</f>
        <v>1.9E-2</v>
      </c>
    </row>
    <row r="91" spans="1:2" x14ac:dyDescent="0.25">
      <c r="A91" s="1" t="s">
        <v>137</v>
      </c>
      <c r="B91">
        <f>11/1000</f>
        <v>1.0999999999999999E-2</v>
      </c>
    </row>
    <row r="92" spans="1:2" x14ac:dyDescent="0.25">
      <c r="A92" s="1" t="s">
        <v>138</v>
      </c>
      <c r="B92">
        <f>78/1000</f>
        <v>7.8E-2</v>
      </c>
    </row>
    <row r="93" spans="1:2" x14ac:dyDescent="0.25">
      <c r="A93" s="1" t="s">
        <v>139</v>
      </c>
      <c r="B93">
        <f>154/1000</f>
        <v>0.154</v>
      </c>
    </row>
    <row r="94" spans="1:2" x14ac:dyDescent="0.25">
      <c r="A94" s="1" t="s">
        <v>140</v>
      </c>
      <c r="B94">
        <f>110/1000</f>
        <v>0.11</v>
      </c>
    </row>
    <row r="95" spans="1:2" x14ac:dyDescent="0.25">
      <c r="A95" s="1" t="s">
        <v>141</v>
      </c>
      <c r="B95">
        <f>170/1000</f>
        <v>0.17</v>
      </c>
    </row>
    <row r="96" spans="1:2" x14ac:dyDescent="0.25">
      <c r="A96" s="1" t="s">
        <v>142</v>
      </c>
      <c r="B96">
        <f>163/1000</f>
        <v>0.16300000000000001</v>
      </c>
    </row>
    <row r="97" spans="1:2" x14ac:dyDescent="0.25">
      <c r="A97" s="1" t="s">
        <v>143</v>
      </c>
      <c r="B97">
        <f>158/1000</f>
        <v>0.158</v>
      </c>
    </row>
    <row r="98" spans="1:2" x14ac:dyDescent="0.25">
      <c r="A98" s="1" t="s">
        <v>144</v>
      </c>
      <c r="B98">
        <f>243/1000</f>
        <v>0.24299999999999999</v>
      </c>
    </row>
    <row r="99" spans="1:2" x14ac:dyDescent="0.25">
      <c r="A99" s="1" t="s">
        <v>145</v>
      </c>
      <c r="B99">
        <f>207/1000</f>
        <v>0.20699999999999999</v>
      </c>
    </row>
    <row r="100" spans="1:2" x14ac:dyDescent="0.25">
      <c r="A100" s="1" t="s">
        <v>146</v>
      </c>
      <c r="B100">
        <f>820/1000</f>
        <v>0.82</v>
      </c>
    </row>
    <row r="101" spans="1:2" x14ac:dyDescent="0.25">
      <c r="A101" s="1" t="s">
        <v>147</v>
      </c>
      <c r="B101">
        <f>45/1000</f>
        <v>4.4999999999999998E-2</v>
      </c>
    </row>
  </sheetData>
  <pageMargins left="0.7" right="0.7" top="0.75" bottom="0.75" header="0.3" footer="0.3"/>
  <ignoredErrors>
    <ignoredError sqref="B65 B48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Horse</vt:lpstr>
      <vt:lpstr>Rodent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Walker</dc:creator>
  <cp:lastModifiedBy>Taylor Walker</cp:lastModifiedBy>
  <cp:lastPrinted>2021-03-19T01:06:58Z</cp:lastPrinted>
  <dcterms:created xsi:type="dcterms:W3CDTF">2021-03-18T22:00:05Z</dcterms:created>
  <dcterms:modified xsi:type="dcterms:W3CDTF">2021-03-24T00:07:13Z</dcterms:modified>
</cp:coreProperties>
</file>