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10" yWindow="-110" windowWidth="19420" windowHeight="10300" activeTab="3"/>
  </bookViews>
  <sheets>
    <sheet name="pivot_data" sheetId="3" r:id="rId1"/>
    <sheet name="dashboard" sheetId="4" r:id="rId2"/>
    <sheet name="cleaned" sheetId="1" r:id="rId3"/>
    <sheet name="original_data" sheetId="6" r:id="rId4"/>
  </sheets>
  <definedNames>
    <definedName name="Slicer_Month">#N/A</definedName>
    <definedName name="Slicer_Quarter">#N/A</definedName>
  </definedNames>
  <calcPr calcId="144525" concurrentCalc="0"/>
  <pivotCaches>
    <pivotCache cacheId="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 i="3" l="1"/>
  <c r="O15" i="3"/>
  <c r="O16" i="3"/>
  <c r="O17" i="3"/>
  <c r="O13" i="3"/>
  <c r="L14" i="3"/>
  <c r="L15" i="3"/>
  <c r="L16" i="3"/>
  <c r="L17" i="3"/>
  <c r="L13" i="3"/>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B33" i="3"/>
  <c r="B29" i="3"/>
  <c r="F25" i="3"/>
  <c r="B31" i="3"/>
  <c r="M14" i="3"/>
  <c r="F27" i="3"/>
  <c r="F24" i="3"/>
  <c r="P15" i="3"/>
  <c r="F26" i="3"/>
  <c r="M15" i="3"/>
  <c r="B26" i="3"/>
  <c r="P13" i="3"/>
  <c r="M16" i="3"/>
  <c r="P14" i="3"/>
  <c r="M17" i="3"/>
  <c r="M13" i="3"/>
  <c r="P16" i="3"/>
  <c r="P17" i="3"/>
  <c r="B30" i="3"/>
  <c r="B32" i="3"/>
  <c r="B34" i="3"/>
  <c r="B35" i="3"/>
  <c r="B36" i="3"/>
</calcChain>
</file>

<file path=xl/sharedStrings.xml><?xml version="1.0" encoding="utf-8"?>
<sst xmlns="http://schemas.openxmlformats.org/spreadsheetml/2006/main" count="488" uniqueCount="67">
  <si>
    <t>Date</t>
  </si>
  <si>
    <t>Region</t>
  </si>
  <si>
    <t>Sales</t>
  </si>
  <si>
    <t>Profit</t>
  </si>
  <si>
    <t>Target Sales</t>
  </si>
  <si>
    <t>No of Customers</t>
  </si>
  <si>
    <t>Sales Completion Rate</t>
  </si>
  <si>
    <t>Profit Completion Rate</t>
  </si>
  <si>
    <t>Customer Completion Rate</t>
  </si>
  <si>
    <t>Country</t>
  </si>
  <si>
    <t>Customer Satisfaction</t>
  </si>
  <si>
    <t>Score</t>
  </si>
  <si>
    <t>East</t>
  </si>
  <si>
    <t>Argentina</t>
  </si>
  <si>
    <t>Speed</t>
  </si>
  <si>
    <t>West</t>
  </si>
  <si>
    <t>Colombia</t>
  </si>
  <si>
    <t>Quality</t>
  </si>
  <si>
    <t>South</t>
  </si>
  <si>
    <t>Brazil</t>
  </si>
  <si>
    <t>Hygiene</t>
  </si>
  <si>
    <t>Ecuador</t>
  </si>
  <si>
    <t>Peru</t>
  </si>
  <si>
    <t>Service</t>
  </si>
  <si>
    <t>North</t>
  </si>
  <si>
    <t>Availability</t>
  </si>
  <si>
    <t>Month</t>
  </si>
  <si>
    <t>Quarter</t>
  </si>
  <si>
    <t>Row Labels</t>
  </si>
  <si>
    <t>Jan</t>
  </si>
  <si>
    <t>Feb</t>
  </si>
  <si>
    <t>Mar</t>
  </si>
  <si>
    <t>Apr</t>
  </si>
  <si>
    <t>May</t>
  </si>
  <si>
    <t>Jun</t>
  </si>
  <si>
    <t>Jul</t>
  </si>
  <si>
    <t>Aug</t>
  </si>
  <si>
    <t>Sep</t>
  </si>
  <si>
    <t>Oct</t>
  </si>
  <si>
    <t>Nov</t>
  </si>
  <si>
    <t>Dec</t>
  </si>
  <si>
    <t>Grand Total</t>
  </si>
  <si>
    <t>Sum of Sales</t>
  </si>
  <si>
    <t>Total Sales</t>
  </si>
  <si>
    <t>Total Target Sales</t>
  </si>
  <si>
    <t>Total Profit</t>
  </si>
  <si>
    <t>Total No of Customers</t>
  </si>
  <si>
    <t>Total Score</t>
  </si>
  <si>
    <t>Monthly Sales vs Target Sales</t>
  </si>
  <si>
    <t>Regional Sales vs Profit</t>
  </si>
  <si>
    <t>Customer satisfaction score</t>
  </si>
  <si>
    <t>Country Sales</t>
  </si>
  <si>
    <t>Average of Sales Completion Rate</t>
  </si>
  <si>
    <t>Average of Profit Completion Rate</t>
  </si>
  <si>
    <t>Average of Customer Completion Rate</t>
  </si>
  <si>
    <t>Values</t>
  </si>
  <si>
    <t>Pending</t>
  </si>
  <si>
    <t>metric</t>
  </si>
  <si>
    <t>sales</t>
  </si>
  <si>
    <t>profit</t>
  </si>
  <si>
    <t>no of customer</t>
  </si>
  <si>
    <t>target sales</t>
  </si>
  <si>
    <t>total</t>
  </si>
  <si>
    <t>KPI workout</t>
  </si>
  <si>
    <t>Sales v Target</t>
  </si>
  <si>
    <t>Average of Sales v Target Completion Rate</t>
  </si>
  <si>
    <t>No of Customers by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</si>
</sst>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0,&quot;k&quot;"/>
    <numFmt numFmtId="166" formatCode="_-[$$-409]* #,##0_ ;_-[$$-409]* \-#,##0\ ;_-[$$-409]* &quot;-&quot;??_ ;_-@_ "/>
  </numFmts>
  <fonts count="3">
    <font>
      <sz val="11"/>
      <color theme="1"/>
      <name val="Aptos Narrow"/>
      <family val="2"/>
      <scheme val="minor"/>
    </font>
    <font>
      <sz val="11"/>
      <color theme="1"/>
      <name val="Aptos Narrow"/>
      <family val="2"/>
      <scheme val="minor"/>
    </font>
    <font>
      <sz val="11"/>
      <color theme="1"/>
      <name val="Calibri"/>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9" fontId="0" fillId="0" borderId="0" xfId="0" pivotButton="1" applyNumberFormat="1"/>
    <xf numFmtId="9" fontId="0" fillId="0" borderId="0" xfId="0" applyNumberFormat="1"/>
    <xf numFmtId="9" fontId="0" fillId="0" borderId="0" xfId="0" applyNumberFormat="1" applyAlignment="1">
      <alignment horizontal="left"/>
    </xf>
    <xf numFmtId="9" fontId="0" fillId="0" borderId="0" xfId="2" applyFont="1"/>
    <xf numFmtId="166" fontId="0" fillId="0" borderId="0" xfId="0" applyNumberFormat="1"/>
    <xf numFmtId="0" fontId="0" fillId="2" borderId="0" xfId="0" applyFill="1"/>
    <xf numFmtId="0" fontId="2" fillId="0" borderId="0" xfId="0" applyFont="1"/>
  </cellXfs>
  <cellStyles count="3">
    <cellStyle name="Comma" xfId="1" builtinId="3"/>
    <cellStyle name="Normal" xfId="0" builtinId="0"/>
    <cellStyle name="Percent" xfId="2" builtinId="5"/>
  </cellStyles>
  <dxfs count="16">
    <dxf>
      <numFmt numFmtId="0" formatCode="General"/>
    </dxf>
    <dxf>
      <numFmt numFmtId="0" formatCode="General"/>
    </dxf>
    <dxf>
      <numFmt numFmtId="164" formatCode="_-* #,##0_-;\-* #,##0_-;_-* &quot;-&quot;??_-;_-@_-"/>
    </dxf>
    <dxf>
      <numFmt numFmtId="164" formatCode="_-* #,##0_-;\-* #,##0_-;_-* &quot;-&quot;??_-;_-@_-"/>
    </dxf>
    <dxf>
      <numFmt numFmtId="164" formatCode="_-* #,##0_-;\-* #,##0_-;_-* &quot;-&quot;??_-;_-@_-"/>
    </dxf>
    <dxf>
      <numFmt numFmtId="19" formatCode="dd/mm/yyyy"/>
    </dxf>
    <dxf>
      <numFmt numFmtId="165" formatCode="0.0,&quot;k&quot;"/>
    </dxf>
    <dxf>
      <numFmt numFmtId="165" formatCode="0.0,&quot;k&quot;"/>
    </dxf>
    <dxf>
      <numFmt numFmtId="13" formatCode="0%"/>
    </dxf>
    <dxf>
      <numFmt numFmtId="165" formatCode="0.0,&quot;k&quot;"/>
    </dxf>
    <dxf>
      <numFmt numFmtId="165" formatCode="0.0,&quot;k&quot;"/>
    </dxf>
    <dxf>
      <numFmt numFmtId="1" formatCode="0"/>
    </dxf>
    <dxf>
      <numFmt numFmtId="165" formatCode="0.0,&quot;k&quot;"/>
    </dxf>
    <dxf>
      <numFmt numFmtId="165" formatCode="0.0,&quot;k&quot;"/>
    </dxf>
    <dxf>
      <numFmt numFmtId="165" formatCode="0.0,&quot;k&quot;"/>
    </dxf>
    <dxf>
      <numFmt numFmtId="1" formatCode="0"/>
    </dxf>
  </dxfs>
  <tableStyles count="0" defaultTableStyle="TableStyleMedium2" defaultPivotStyle="PivotStyleLight16"/>
  <colors>
    <mruColors>
      <color rgb="FF4B2062"/>
      <color rgb="FF48B749"/>
      <color rgb="FFA072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4B2062"/>
              </a:solidFill>
              <a:ln>
                <a:noFill/>
              </a:ln>
            </c:spPr>
          </c:dPt>
          <c:dPt>
            <c:idx val="1"/>
            <c:bubble3D val="0"/>
            <c:spPr>
              <a:solidFill>
                <a:schemeClr val="bg1">
                  <a:lumMod val="85000"/>
                </a:schemeClr>
              </a:solidFill>
            </c:spPr>
          </c:dPt>
          <c:cat>
            <c:strRef>
              <c:f>pivot_data!$A$29:$A$30</c:f>
              <c:strCache>
                <c:ptCount val="2"/>
                <c:pt idx="0">
                  <c:v>Average of Sales Completion Rate</c:v>
                </c:pt>
                <c:pt idx="1">
                  <c:v>Pending</c:v>
                </c:pt>
              </c:strCache>
            </c:strRef>
          </c:cat>
          <c:val>
            <c:numRef>
              <c:f>pivot_data!$B$29:$B$30</c:f>
              <c:numCache>
                <c:formatCode>0%</c:formatCode>
                <c:ptCount val="2"/>
                <c:pt idx="0">
                  <c:v>0.85555555555555574</c:v>
                </c:pt>
                <c:pt idx="1">
                  <c:v>0.14444444444444426</c:v>
                </c:pt>
              </c:numCache>
            </c:numRef>
          </c:val>
        </c:ser>
        <c:dLbls>
          <c:showLegendKey val="0"/>
          <c:showVal val="0"/>
          <c:showCatName val="0"/>
          <c:showSerName val="0"/>
          <c:showPercent val="0"/>
          <c:showBubbleSize val="0"/>
          <c:showLeaderLines val="1"/>
        </c:dLbls>
        <c:firstSliceAng val="0"/>
        <c:holeSize val="67"/>
      </c:doughnutChart>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chemeClr val="accent2">
                <a:lumMod val="50000"/>
              </a:schemeClr>
            </a:solidFill>
          </c:spPr>
          <c:dPt>
            <c:idx val="0"/>
            <c:bubble3D val="0"/>
            <c:spPr>
              <a:solidFill>
                <a:srgbClr val="4B2062"/>
              </a:solidFill>
              <a:ln>
                <a:noFill/>
              </a:ln>
            </c:spPr>
          </c:dPt>
          <c:dPt>
            <c:idx val="1"/>
            <c:bubble3D val="0"/>
            <c:spPr>
              <a:solidFill>
                <a:schemeClr val="bg1">
                  <a:lumMod val="85000"/>
                </a:schemeClr>
              </a:solidFill>
            </c:spPr>
          </c:dPt>
          <c:cat>
            <c:strRef>
              <c:f>pivot_data!$A$29:$A$30</c:f>
              <c:strCache>
                <c:ptCount val="2"/>
                <c:pt idx="0">
                  <c:v>Average of Sales Completion Rate</c:v>
                </c:pt>
                <c:pt idx="1">
                  <c:v>Pending</c:v>
                </c:pt>
              </c:strCache>
            </c:strRef>
          </c:cat>
          <c:val>
            <c:numRef>
              <c:f>pivot_data!$B$29:$B$30</c:f>
              <c:numCache>
                <c:formatCode>0%</c:formatCode>
                <c:ptCount val="2"/>
                <c:pt idx="0">
                  <c:v>0.85555555555555574</c:v>
                </c:pt>
                <c:pt idx="1">
                  <c:v>0.14444444444444426</c:v>
                </c:pt>
              </c:numCache>
            </c:numRef>
          </c:val>
        </c:ser>
        <c:dLbls>
          <c:showLegendKey val="0"/>
          <c:showVal val="0"/>
          <c:showCatName val="0"/>
          <c:showSerName val="0"/>
          <c:showPercent val="0"/>
          <c:showBubbleSize val="0"/>
          <c:showLeaderLines val="1"/>
        </c:dLbls>
        <c:firstSliceAng val="0"/>
        <c:holeSize val="67"/>
      </c:doughnutChart>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chemeClr val="accent2">
                <a:lumMod val="50000"/>
              </a:schemeClr>
            </a:solidFill>
          </c:spPr>
          <c:dPt>
            <c:idx val="0"/>
            <c:bubble3D val="0"/>
            <c:spPr>
              <a:solidFill>
                <a:srgbClr val="4B2062"/>
              </a:solidFill>
              <a:ln>
                <a:noFill/>
              </a:ln>
            </c:spPr>
          </c:dPt>
          <c:dPt>
            <c:idx val="1"/>
            <c:bubble3D val="0"/>
            <c:spPr>
              <a:solidFill>
                <a:schemeClr val="bg1">
                  <a:lumMod val="85000"/>
                </a:schemeClr>
              </a:solidFill>
            </c:spPr>
          </c:dPt>
          <c:cat>
            <c:strRef>
              <c:f>pivot_data!$A$29:$A$30</c:f>
              <c:strCache>
                <c:ptCount val="2"/>
                <c:pt idx="0">
                  <c:v>Average of Sales Completion Rate</c:v>
                </c:pt>
                <c:pt idx="1">
                  <c:v>Pending</c:v>
                </c:pt>
              </c:strCache>
            </c:strRef>
          </c:cat>
          <c:val>
            <c:numRef>
              <c:f>pivot_data!$B$29:$B$30</c:f>
              <c:numCache>
                <c:formatCode>0%</c:formatCode>
                <c:ptCount val="2"/>
                <c:pt idx="0">
                  <c:v>0.85555555555555574</c:v>
                </c:pt>
                <c:pt idx="1">
                  <c:v>0.14444444444444426</c:v>
                </c:pt>
              </c:numCache>
            </c:numRef>
          </c:val>
        </c:ser>
        <c:dLbls>
          <c:showLegendKey val="0"/>
          <c:showVal val="0"/>
          <c:showCatName val="0"/>
          <c:showSerName val="0"/>
          <c:showPercent val="0"/>
          <c:showBubbleSize val="0"/>
          <c:showLeaderLines val="1"/>
        </c:dLbls>
        <c:firstSliceAng val="0"/>
        <c:holeSize val="67"/>
      </c:doughnutChart>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chemeClr val="accent2">
                <a:lumMod val="50000"/>
              </a:schemeClr>
            </a:solidFill>
          </c:spPr>
          <c:dPt>
            <c:idx val="0"/>
            <c:bubble3D val="0"/>
            <c:spPr>
              <a:solidFill>
                <a:srgbClr val="4B2062"/>
              </a:solidFill>
              <a:ln>
                <a:noFill/>
              </a:ln>
            </c:spPr>
          </c:dPt>
          <c:dPt>
            <c:idx val="1"/>
            <c:bubble3D val="0"/>
            <c:spPr>
              <a:solidFill>
                <a:schemeClr val="bg1">
                  <a:lumMod val="85000"/>
                </a:schemeClr>
              </a:solidFill>
            </c:spPr>
          </c:dPt>
          <c:cat>
            <c:strRef>
              <c:f>pivot_data!$A$29:$A$30</c:f>
              <c:strCache>
                <c:ptCount val="2"/>
                <c:pt idx="0">
                  <c:v>Average of Sales Completion Rate</c:v>
                </c:pt>
                <c:pt idx="1">
                  <c:v>Pending</c:v>
                </c:pt>
              </c:strCache>
            </c:strRef>
          </c:cat>
          <c:val>
            <c:numRef>
              <c:f>pivot_data!$B$29:$B$30</c:f>
              <c:numCache>
                <c:formatCode>0%</c:formatCode>
                <c:ptCount val="2"/>
                <c:pt idx="0">
                  <c:v>0.85555555555555574</c:v>
                </c:pt>
                <c:pt idx="1">
                  <c:v>0.14444444444444426</c:v>
                </c:pt>
              </c:numCache>
            </c:numRef>
          </c:val>
        </c:ser>
        <c:dLbls>
          <c:showLegendKey val="0"/>
          <c:showVal val="0"/>
          <c:showCatName val="0"/>
          <c:showSerName val="0"/>
          <c:showPercent val="0"/>
          <c:showBubbleSize val="0"/>
          <c:showLeaderLines val="1"/>
        </c:dLbls>
        <c:firstSliceAng val="0"/>
        <c:holeSize val="67"/>
      </c:doughnutChart>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 - Copy.xlsx]pivot_data!PivotTable3</c:name>
    <c:fmtId val="2"/>
  </c:pivotSource>
  <c:chart>
    <c:title>
      <c:tx>
        <c:rich>
          <a:bodyPr/>
          <a:lstStyle/>
          <a:p>
            <a:pPr>
              <a:defRPr>
                <a:solidFill>
                  <a:srgbClr val="4B2062"/>
                </a:solidFill>
              </a:defRPr>
            </a:pPr>
            <a:r>
              <a:rPr lang="en-US" sz="1200">
                <a:solidFill>
                  <a:srgbClr val="4B2062"/>
                </a:solidFill>
                <a:latin typeface="Calibri" pitchFamily="34" charset="0"/>
                <a:ea typeface="Calibri" pitchFamily="34" charset="0"/>
                <a:cs typeface="Calibri" pitchFamily="34" charset="0"/>
              </a:rPr>
              <a:t>Monthly Customer Count</a:t>
            </a:r>
          </a:p>
        </c:rich>
      </c:tx>
      <c:layout/>
      <c:overlay val="0"/>
    </c:title>
    <c:autoTitleDeleted val="0"/>
    <c:pivotFmts>
      <c:pivotFmt>
        <c:idx val="0"/>
      </c:pivotFmt>
      <c:pivotFmt>
        <c:idx val="1"/>
      </c:pivotFmt>
      <c:pivotFmt>
        <c:idx val="2"/>
        <c:spPr>
          <a:ln>
            <a:solidFill>
              <a:srgbClr val="4B2062"/>
            </a:solidFill>
          </a:ln>
        </c:spPr>
        <c:marker>
          <c:symbol val="circle"/>
          <c:size val="5"/>
          <c:spPr>
            <a:solidFill>
              <a:srgbClr val="4B2062"/>
            </a:solidFill>
            <a:ln>
              <a:solidFill>
                <a:schemeClr val="bg1"/>
              </a:solidFill>
            </a:ln>
          </c:spPr>
        </c:marker>
        <c:dLbl>
          <c:idx val="0"/>
          <c:layout/>
          <c:spPr/>
          <c:txPr>
            <a:bodyPr/>
            <a:lstStyle/>
            <a:p>
              <a:pPr>
                <a:defRPr sz="800">
                  <a:latin typeface="+mn-lt"/>
                  <a:cs typeface="Times New Roman" pitchFamily="18" charset="0"/>
                </a:defRPr>
              </a:pPr>
              <a:endParaRPr lang="en-US"/>
            </a:p>
          </c:txPr>
          <c:dLblPos val="t"/>
          <c:showLegendKey val="0"/>
          <c:showVal val="1"/>
          <c:showCatName val="0"/>
          <c:showSerName val="0"/>
          <c:showPercent val="0"/>
          <c:showBubbleSize val="0"/>
        </c:dLbl>
      </c:pivotFmt>
      <c:pivotFmt>
        <c:idx val="3"/>
      </c:pivotFmt>
      <c:pivotFmt>
        <c:idx val="4"/>
        <c:dLbl>
          <c:idx val="0"/>
          <c:layout>
            <c:manualLayout>
              <c:x val="-1.860502412156732E-2"/>
              <c:y val="-4.6136225978745664E-2"/>
            </c:manualLayout>
          </c:layout>
          <c:dLblPos val="r"/>
          <c:showLegendKey val="0"/>
          <c:showVal val="1"/>
          <c:showCatName val="0"/>
          <c:showSerName val="0"/>
          <c:showPercent val="0"/>
          <c:showBubbleSize val="0"/>
        </c:dLbl>
      </c:pivotFmt>
      <c:pivotFmt>
        <c:idx val="5"/>
      </c:pivotFmt>
      <c:pivotFmt>
        <c:idx val="6"/>
      </c:pivotFmt>
    </c:pivotFmts>
    <c:plotArea>
      <c:layout>
        <c:manualLayout>
          <c:layoutTarget val="inner"/>
          <c:xMode val="edge"/>
          <c:yMode val="edge"/>
          <c:x val="5.3621188260558332E-2"/>
          <c:y val="0.29386281588447655"/>
          <c:w val="0.91001517537580534"/>
          <c:h val="0.46212399442849428"/>
        </c:manualLayout>
      </c:layout>
      <c:lineChart>
        <c:grouping val="standard"/>
        <c:varyColors val="0"/>
        <c:ser>
          <c:idx val="0"/>
          <c:order val="0"/>
          <c:tx>
            <c:strRef>
              <c:f>pivot_data!$F$3</c:f>
              <c:strCache>
                <c:ptCount val="1"/>
                <c:pt idx="0">
                  <c:v>Total</c:v>
                </c:pt>
              </c:strCache>
            </c:strRef>
          </c:tx>
          <c:spPr>
            <a:ln>
              <a:solidFill>
                <a:srgbClr val="4B2062"/>
              </a:solidFill>
            </a:ln>
          </c:spPr>
          <c:marker>
            <c:symbol val="circle"/>
            <c:size val="5"/>
            <c:spPr>
              <a:solidFill>
                <a:srgbClr val="4B2062"/>
              </a:solidFill>
              <a:ln>
                <a:solidFill>
                  <a:schemeClr val="bg1"/>
                </a:solidFill>
              </a:ln>
            </c:spPr>
          </c:marker>
          <c:dLbls>
            <c:dLbl>
              <c:idx val="11"/>
              <c:layout>
                <c:manualLayout>
                  <c:x val="-1.860502412156732E-2"/>
                  <c:y val="-4.6136225978745664E-2"/>
                </c:manualLayout>
              </c:layout>
              <c:dLblPos val="r"/>
              <c:showLegendKey val="0"/>
              <c:showVal val="1"/>
              <c:showCatName val="0"/>
              <c:showSerName val="0"/>
              <c:showPercent val="0"/>
              <c:showBubbleSize val="0"/>
            </c:dLbl>
            <c:spPr/>
            <c:txPr>
              <a:bodyPr/>
              <a:lstStyle/>
              <a:p>
                <a:pPr>
                  <a:defRPr sz="800">
                    <a:latin typeface="+mn-lt"/>
                    <a:cs typeface="Times New Roman" pitchFamily="18" charset="0"/>
                  </a:defRPr>
                </a:pPr>
                <a:endParaRPr lang="en-US"/>
              </a:p>
            </c:txPr>
            <c:dLblPos val="t"/>
            <c:showLegendKey val="0"/>
            <c:showVal val="1"/>
            <c:showCatName val="0"/>
            <c:showSerName val="0"/>
            <c:showPercent val="0"/>
            <c:showBubbleSize val="0"/>
            <c:showLeaderLines val="0"/>
          </c:dLbls>
          <c:cat>
            <c:strRef>
              <c:f>pivot_data!$E$4:$E$16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pivot_data!$F$4:$F$16</c:f>
              <c:numCache>
                <c:formatCode>0</c:formatCode>
                <c:ptCount val="12"/>
                <c:pt idx="0">
                  <c:v>1435</c:v>
                </c:pt>
                <c:pt idx="1">
                  <c:v>185</c:v>
                </c:pt>
                <c:pt idx="2">
                  <c:v>688</c:v>
                </c:pt>
                <c:pt idx="3">
                  <c:v>810</c:v>
                </c:pt>
                <c:pt idx="4">
                  <c:v>850</c:v>
                </c:pt>
                <c:pt idx="5">
                  <c:v>991</c:v>
                </c:pt>
                <c:pt idx="6">
                  <c:v>300</c:v>
                </c:pt>
                <c:pt idx="7">
                  <c:v>646</c:v>
                </c:pt>
                <c:pt idx="8">
                  <c:v>190</c:v>
                </c:pt>
                <c:pt idx="9">
                  <c:v>1450</c:v>
                </c:pt>
                <c:pt idx="10">
                  <c:v>1497</c:v>
                </c:pt>
                <c:pt idx="11">
                  <c:v>318</c:v>
                </c:pt>
              </c:numCache>
            </c:numRef>
          </c:val>
          <c:smooth val="1"/>
        </c:ser>
        <c:dLbls>
          <c:dLblPos val="t"/>
          <c:showLegendKey val="0"/>
          <c:showVal val="1"/>
          <c:showCatName val="0"/>
          <c:showSerName val="0"/>
          <c:showPercent val="0"/>
          <c:showBubbleSize val="0"/>
        </c:dLbls>
        <c:marker val="1"/>
        <c:smooth val="0"/>
        <c:axId val="231297024"/>
        <c:axId val="231299712"/>
      </c:lineChart>
      <c:catAx>
        <c:axId val="231297024"/>
        <c:scaling>
          <c:orientation val="minMax"/>
        </c:scaling>
        <c:delete val="0"/>
        <c:axPos val="b"/>
        <c:majorTickMark val="none"/>
        <c:minorTickMark val="none"/>
        <c:tickLblPos val="nextTo"/>
        <c:crossAx val="231299712"/>
        <c:crosses val="autoZero"/>
        <c:auto val="1"/>
        <c:lblAlgn val="ctr"/>
        <c:lblOffset val="100"/>
        <c:noMultiLvlLbl val="0"/>
      </c:catAx>
      <c:valAx>
        <c:axId val="231299712"/>
        <c:scaling>
          <c:orientation val="minMax"/>
        </c:scaling>
        <c:delete val="1"/>
        <c:axPos val="l"/>
        <c:numFmt formatCode="0" sourceLinked="1"/>
        <c:majorTickMark val="none"/>
        <c:minorTickMark val="none"/>
        <c:tickLblPos val="nextTo"/>
        <c:crossAx val="231297024"/>
        <c:crosses val="autoZero"/>
        <c:crossBetween val="between"/>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 - Copy.xlsx]pivot_data!PivotTable4</c:name>
    <c:fmtId val="2"/>
  </c:pivotSource>
  <c:chart>
    <c:title>
      <c:tx>
        <c:rich>
          <a:bodyPr/>
          <a:lstStyle/>
          <a:p>
            <a:pPr>
              <a:defRPr>
                <a:solidFill>
                  <a:srgbClr val="4B2062"/>
                </a:solidFill>
              </a:defRPr>
            </a:pPr>
            <a:r>
              <a:rPr lang="en-US" sz="1200">
                <a:solidFill>
                  <a:srgbClr val="4B2062"/>
                </a:solidFill>
                <a:latin typeface="Calibri" pitchFamily="34" charset="0"/>
                <a:ea typeface="Calibri" pitchFamily="34" charset="0"/>
                <a:cs typeface="Calibri" pitchFamily="34" charset="0"/>
              </a:rPr>
              <a:t>Regional Sales vs Profit</a:t>
            </a:r>
          </a:p>
        </c:rich>
      </c:tx>
      <c:layout>
        <c:manualLayout>
          <c:xMode val="edge"/>
          <c:yMode val="edge"/>
          <c:x val="3.22082239720035E-2"/>
          <c:y val="3.2407407407407406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bg1">
              <a:lumMod val="85000"/>
            </a:schemeClr>
          </a:solidFill>
        </c:spPr>
        <c:marker>
          <c:symbol val="none"/>
        </c:marker>
        <c:dLbl>
          <c:idx val="0"/>
          <c:layout/>
          <c:spPr/>
          <c:txPr>
            <a:bodyPr/>
            <a:lstStyle/>
            <a:p>
              <a:pPr>
                <a:defRPr>
                  <a:solidFill>
                    <a:sysClr val="windowText" lastClr="000000"/>
                  </a:solidFill>
                </a:defRPr>
              </a:pPr>
              <a:endParaRPr lang="en-US"/>
            </a:p>
          </c:txPr>
          <c:dLblPos val="ctr"/>
          <c:showLegendKey val="0"/>
          <c:showVal val="1"/>
          <c:showCatName val="0"/>
          <c:showSerName val="0"/>
          <c:showPercent val="0"/>
          <c:showBubbleSize val="0"/>
        </c:dLbl>
      </c:pivotFmt>
      <c:pivotFmt>
        <c:idx val="5"/>
        <c:spPr>
          <a:solidFill>
            <a:srgbClr val="4B2062"/>
          </a:solidFill>
        </c:spPr>
        <c:marker>
          <c:symbol val="none"/>
        </c:marker>
        <c:dLbl>
          <c:idx val="0"/>
          <c:layout/>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6"/>
      </c:pivotFmt>
    </c:pivotFmts>
    <c:plotArea>
      <c:layout>
        <c:manualLayout>
          <c:layoutTarget val="inner"/>
          <c:xMode val="edge"/>
          <c:yMode val="edge"/>
          <c:x val="0.16173085442359633"/>
          <c:y val="0.24074074074074073"/>
          <c:w val="0.83826914557640364"/>
          <c:h val="0.70833333333333337"/>
        </c:manualLayout>
      </c:layout>
      <c:barChart>
        <c:barDir val="bar"/>
        <c:grouping val="stacked"/>
        <c:varyColors val="0"/>
        <c:ser>
          <c:idx val="0"/>
          <c:order val="0"/>
          <c:tx>
            <c:strRef>
              <c:f>pivot_data!$I$3</c:f>
              <c:strCache>
                <c:ptCount val="1"/>
                <c:pt idx="0">
                  <c:v>Total Profit</c:v>
                </c:pt>
              </c:strCache>
            </c:strRef>
          </c:tx>
          <c:spPr>
            <a:solidFill>
              <a:srgbClr val="4B2062"/>
            </a:solidFill>
          </c:spPr>
          <c:invertIfNegative val="0"/>
          <c:dLbls>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pivot_data!$H$4:$H$8</c:f>
              <c:strCache>
                <c:ptCount val="4"/>
                <c:pt idx="0">
                  <c:v>East</c:v>
                </c:pt>
                <c:pt idx="1">
                  <c:v>South</c:v>
                </c:pt>
                <c:pt idx="2">
                  <c:v>West</c:v>
                </c:pt>
                <c:pt idx="3">
                  <c:v>North</c:v>
                </c:pt>
              </c:strCache>
            </c:strRef>
          </c:cat>
          <c:val>
            <c:numRef>
              <c:f>pivot_data!$I$4:$I$8</c:f>
              <c:numCache>
                <c:formatCode>0.0,"k"</c:formatCode>
                <c:ptCount val="4"/>
                <c:pt idx="0">
                  <c:v>45042.857142857159</c:v>
                </c:pt>
                <c:pt idx="1">
                  <c:v>29742.857142857156</c:v>
                </c:pt>
                <c:pt idx="2">
                  <c:v>25300.857142857149</c:v>
                </c:pt>
                <c:pt idx="3">
                  <c:v>13214.285714285725</c:v>
                </c:pt>
              </c:numCache>
            </c:numRef>
          </c:val>
        </c:ser>
        <c:ser>
          <c:idx val="1"/>
          <c:order val="1"/>
          <c:tx>
            <c:strRef>
              <c:f>pivot_data!$J$3</c:f>
              <c:strCache>
                <c:ptCount val="1"/>
                <c:pt idx="0">
                  <c:v>Total Sales</c:v>
                </c:pt>
              </c:strCache>
            </c:strRef>
          </c:tx>
          <c:spPr>
            <a:solidFill>
              <a:schemeClr val="bg1">
                <a:lumMod val="85000"/>
              </a:schemeClr>
            </a:solidFill>
          </c:spPr>
          <c:invertIfNegative val="0"/>
          <c:dLbls>
            <c:spPr/>
            <c:txPr>
              <a:bodyPr/>
              <a:lstStyle/>
              <a:p>
                <a:pPr>
                  <a:defRPr>
                    <a:solidFill>
                      <a:sysClr val="windowText" lastClr="000000"/>
                    </a:solidFill>
                  </a:defRPr>
                </a:pPr>
                <a:endParaRPr lang="en-US"/>
              </a:p>
            </c:txPr>
            <c:dLblPos val="ctr"/>
            <c:showLegendKey val="0"/>
            <c:showVal val="1"/>
            <c:showCatName val="0"/>
            <c:showSerName val="0"/>
            <c:showPercent val="0"/>
            <c:showBubbleSize val="0"/>
            <c:showLeaderLines val="0"/>
          </c:dLbls>
          <c:cat>
            <c:strRef>
              <c:f>pivot_data!$H$4:$H$8</c:f>
              <c:strCache>
                <c:ptCount val="4"/>
                <c:pt idx="0">
                  <c:v>East</c:v>
                </c:pt>
                <c:pt idx="1">
                  <c:v>South</c:v>
                </c:pt>
                <c:pt idx="2">
                  <c:v>West</c:v>
                </c:pt>
                <c:pt idx="3">
                  <c:v>North</c:v>
                </c:pt>
              </c:strCache>
            </c:strRef>
          </c:cat>
          <c:val>
            <c:numRef>
              <c:f>pivot_data!$J$4:$J$8</c:f>
              <c:numCache>
                <c:formatCode>0.0,"k"</c:formatCode>
                <c:ptCount val="4"/>
                <c:pt idx="0">
                  <c:v>50045</c:v>
                </c:pt>
                <c:pt idx="1">
                  <c:v>46112</c:v>
                </c:pt>
                <c:pt idx="2">
                  <c:v>38283</c:v>
                </c:pt>
                <c:pt idx="3">
                  <c:v>22921</c:v>
                </c:pt>
              </c:numCache>
            </c:numRef>
          </c:val>
        </c:ser>
        <c:dLbls>
          <c:dLblPos val="ctr"/>
          <c:showLegendKey val="0"/>
          <c:showVal val="1"/>
          <c:showCatName val="0"/>
          <c:showSerName val="0"/>
          <c:showPercent val="0"/>
          <c:showBubbleSize val="0"/>
        </c:dLbls>
        <c:gapWidth val="150"/>
        <c:overlap val="100"/>
        <c:axId val="234287104"/>
        <c:axId val="234290176"/>
      </c:barChart>
      <c:catAx>
        <c:axId val="234287104"/>
        <c:scaling>
          <c:orientation val="minMax"/>
        </c:scaling>
        <c:delete val="0"/>
        <c:axPos val="l"/>
        <c:majorTickMark val="out"/>
        <c:minorTickMark val="none"/>
        <c:tickLblPos val="nextTo"/>
        <c:crossAx val="234290176"/>
        <c:crosses val="autoZero"/>
        <c:auto val="1"/>
        <c:lblAlgn val="ctr"/>
        <c:lblOffset val="100"/>
        <c:noMultiLvlLbl val="0"/>
      </c:catAx>
      <c:valAx>
        <c:axId val="234290176"/>
        <c:scaling>
          <c:orientation val="minMax"/>
        </c:scaling>
        <c:delete val="1"/>
        <c:axPos val="b"/>
        <c:numFmt formatCode="0.0,&quot;k&quot;" sourceLinked="1"/>
        <c:majorTickMark val="out"/>
        <c:minorTickMark val="none"/>
        <c:tickLblPos val="nextTo"/>
        <c:crossAx val="234287104"/>
        <c:crosses val="autoZero"/>
        <c:crossBetween val="between"/>
      </c:valAx>
    </c:plotArea>
    <c:legend>
      <c:legendPos val="r"/>
      <c:layout>
        <c:manualLayout>
          <c:xMode val="edge"/>
          <c:yMode val="edge"/>
          <c:x val="0.61974334424167943"/>
          <c:y val="4.137394284047826E-2"/>
          <c:w val="0.29970104462894953"/>
          <c:h val="0.13744472009491965"/>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Profit &amp; Customer Metrics - Copy.xlsx]pivot_data!PivotTable2</c:name>
    <c:fmtId val="8"/>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spPr>
          <a:ln w="25400">
            <a:solidFill>
              <a:schemeClr val="bg1">
                <a:lumMod val="75000"/>
              </a:schemeClr>
            </a:solidFill>
            <a:prstDash val="solid"/>
          </a:ln>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spPr>
          <a:ln w="25400" cmpd="sng">
            <a:solidFill>
              <a:srgbClr val="4B2062"/>
            </a:solidFill>
          </a:ln>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6"/>
      </c:pivotFmt>
      <c:pivotFmt>
        <c:idx val="7"/>
      </c:pivotFmt>
    </c:pivotFmts>
    <c:plotArea>
      <c:layout/>
      <c:lineChart>
        <c:grouping val="standard"/>
        <c:varyColors val="0"/>
        <c:ser>
          <c:idx val="0"/>
          <c:order val="0"/>
          <c:tx>
            <c:strRef>
              <c:f>pivot_data!$B$3</c:f>
              <c:strCache>
                <c:ptCount val="1"/>
                <c:pt idx="0">
                  <c:v>Total Sales</c:v>
                </c:pt>
              </c:strCache>
            </c:strRef>
          </c:tx>
          <c:spPr>
            <a:ln w="25400">
              <a:solidFill>
                <a:schemeClr val="bg1">
                  <a:lumMod val="75000"/>
                </a:schemeClr>
              </a:solidFill>
              <a:prstDash val="solid"/>
            </a:ln>
          </c:spPr>
          <c:marker>
            <c:symbol val="none"/>
          </c:marker>
          <c:dLbls>
            <c:spPr/>
            <c:txPr>
              <a:bodyPr/>
              <a:lstStyle/>
              <a:p>
                <a:pPr>
                  <a:defRPr/>
                </a:pPr>
                <a:endParaRPr lang="en-US"/>
              </a:p>
            </c:txPr>
            <c:showLegendKey val="0"/>
            <c:showVal val="1"/>
            <c:showCatName val="0"/>
            <c:showSerName val="0"/>
            <c:showPercent val="0"/>
            <c:showBubbleSize val="0"/>
            <c:showLeaderLines val="0"/>
          </c:dLbls>
          <c:cat>
            <c:strRef>
              <c:f>pivot_data!$A$4:$A$16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pivot_data!$B$4:$B$16</c:f>
              <c:numCache>
                <c:formatCode>0.0,"k"</c:formatCode>
                <c:ptCount val="12"/>
                <c:pt idx="0">
                  <c:v>12900</c:v>
                </c:pt>
                <c:pt idx="1">
                  <c:v>11256</c:v>
                </c:pt>
                <c:pt idx="2">
                  <c:v>11700</c:v>
                </c:pt>
                <c:pt idx="3">
                  <c:v>10400</c:v>
                </c:pt>
                <c:pt idx="4">
                  <c:v>12995</c:v>
                </c:pt>
                <c:pt idx="5">
                  <c:v>13450</c:v>
                </c:pt>
                <c:pt idx="6">
                  <c:v>11000</c:v>
                </c:pt>
                <c:pt idx="7">
                  <c:v>17050</c:v>
                </c:pt>
                <c:pt idx="8">
                  <c:v>3600</c:v>
                </c:pt>
                <c:pt idx="9">
                  <c:v>26729</c:v>
                </c:pt>
                <c:pt idx="10">
                  <c:v>22481</c:v>
                </c:pt>
                <c:pt idx="11">
                  <c:v>3800</c:v>
                </c:pt>
              </c:numCache>
            </c:numRef>
          </c:val>
          <c:smooth val="0"/>
        </c:ser>
        <c:ser>
          <c:idx val="1"/>
          <c:order val="1"/>
          <c:tx>
            <c:strRef>
              <c:f>pivot_data!$C$3</c:f>
              <c:strCache>
                <c:ptCount val="1"/>
                <c:pt idx="0">
                  <c:v>Total Target Sales</c:v>
                </c:pt>
              </c:strCache>
            </c:strRef>
          </c:tx>
          <c:spPr>
            <a:ln w="25400" cmpd="sng">
              <a:solidFill>
                <a:srgbClr val="4B2062"/>
              </a:solidFill>
            </a:ln>
          </c:spPr>
          <c:marker>
            <c:symbol val="none"/>
          </c:marker>
          <c:dLbls>
            <c:spPr/>
            <c:txPr>
              <a:bodyPr/>
              <a:lstStyle/>
              <a:p>
                <a:pPr>
                  <a:defRPr/>
                </a:pPr>
                <a:endParaRPr lang="en-US"/>
              </a:p>
            </c:txPr>
            <c:showLegendKey val="0"/>
            <c:showVal val="1"/>
            <c:showCatName val="0"/>
            <c:showSerName val="0"/>
            <c:showPercent val="0"/>
            <c:showBubbleSize val="0"/>
            <c:showLeaderLines val="0"/>
          </c:dLbls>
          <c:cat>
            <c:strRef>
              <c:f>pivot_data!$A$4:$A$16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pivot_data!$C$4:$C$16</c:f>
              <c:numCache>
                <c:formatCode>0.0,"k"</c:formatCode>
                <c:ptCount val="12"/>
                <c:pt idx="0">
                  <c:v>6000.0000000000009</c:v>
                </c:pt>
                <c:pt idx="1">
                  <c:v>24285.28571428571</c:v>
                </c:pt>
                <c:pt idx="2">
                  <c:v>9714.2857142857156</c:v>
                </c:pt>
                <c:pt idx="3">
                  <c:v>13571.428571428569</c:v>
                </c:pt>
                <c:pt idx="4">
                  <c:v>12571.285714285716</c:v>
                </c:pt>
                <c:pt idx="5">
                  <c:v>12999.999999999998</c:v>
                </c:pt>
                <c:pt idx="6">
                  <c:v>20142.85714285713</c:v>
                </c:pt>
                <c:pt idx="7">
                  <c:v>3428.5714285714316</c:v>
                </c:pt>
                <c:pt idx="8">
                  <c:v>9571.428571428567</c:v>
                </c:pt>
                <c:pt idx="9">
                  <c:v>30142.428571428576</c:v>
                </c:pt>
                <c:pt idx="10">
                  <c:v>20857.142857142862</c:v>
                </c:pt>
                <c:pt idx="11">
                  <c:v>3714.2857142857147</c:v>
                </c:pt>
              </c:numCache>
            </c:numRef>
          </c:val>
          <c:smooth val="0"/>
        </c:ser>
        <c:dLbls>
          <c:dLblPos val="ctr"/>
          <c:showLegendKey val="0"/>
          <c:showVal val="1"/>
          <c:showCatName val="0"/>
          <c:showSerName val="0"/>
          <c:showPercent val="0"/>
          <c:showBubbleSize val="0"/>
        </c:dLbls>
        <c:marker val="1"/>
        <c:smooth val="0"/>
        <c:axId val="245786880"/>
        <c:axId val="245854592"/>
      </c:lineChart>
      <c:catAx>
        <c:axId val="245786880"/>
        <c:scaling>
          <c:orientation val="minMax"/>
        </c:scaling>
        <c:delete val="0"/>
        <c:axPos val="b"/>
        <c:majorTickMark val="out"/>
        <c:minorTickMark val="none"/>
        <c:tickLblPos val="nextTo"/>
        <c:crossAx val="245854592"/>
        <c:crosses val="autoZero"/>
        <c:auto val="1"/>
        <c:lblAlgn val="ctr"/>
        <c:lblOffset val="100"/>
        <c:noMultiLvlLbl val="0"/>
      </c:catAx>
      <c:valAx>
        <c:axId val="245854592"/>
        <c:scaling>
          <c:orientation val="minMax"/>
        </c:scaling>
        <c:delete val="1"/>
        <c:axPos val="l"/>
        <c:numFmt formatCode="0.0,&quot;k&quot;" sourceLinked="1"/>
        <c:majorTickMark val="out"/>
        <c:minorTickMark val="none"/>
        <c:tickLblPos val="nextTo"/>
        <c:crossAx val="245786880"/>
        <c:crosses val="autoZero"/>
        <c:crossBetween val="between"/>
      </c:valAx>
    </c:plotArea>
    <c:legend>
      <c:legendPos val="r"/>
      <c:layout/>
      <c:overlay val="0"/>
    </c:legend>
    <c:plotVisOnly val="1"/>
    <c:dispBlanksAs val="zero"/>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6348</xdr:colOff>
      <xdr:row>0</xdr:row>
      <xdr:rowOff>31749</xdr:rowOff>
    </xdr:from>
    <xdr:to>
      <xdr:col>14</xdr:col>
      <xdr:colOff>99785</xdr:colOff>
      <xdr:row>34</xdr:row>
      <xdr:rowOff>0</xdr:rowOff>
    </xdr:to>
    <xdr:sp macro="" textlink="">
      <xdr:nvSpPr>
        <xdr:cNvPr id="2" name="Rounded Rectangle 1"/>
        <xdr:cNvSpPr/>
      </xdr:nvSpPr>
      <xdr:spPr>
        <a:xfrm>
          <a:off x="6348" y="31749"/>
          <a:ext cx="9364437" cy="6136822"/>
        </a:xfrm>
        <a:custGeom>
          <a:avLst/>
          <a:gdLst>
            <a:gd name="connsiteX0" fmla="*/ 0 w 12388850"/>
            <a:gd name="connsiteY0" fmla="*/ 1072113 h 6432550"/>
            <a:gd name="connsiteX1" fmla="*/ 1072113 w 12388850"/>
            <a:gd name="connsiteY1" fmla="*/ 0 h 6432550"/>
            <a:gd name="connsiteX2" fmla="*/ 11316737 w 12388850"/>
            <a:gd name="connsiteY2" fmla="*/ 0 h 6432550"/>
            <a:gd name="connsiteX3" fmla="*/ 12388850 w 12388850"/>
            <a:gd name="connsiteY3" fmla="*/ 1072113 h 6432550"/>
            <a:gd name="connsiteX4" fmla="*/ 12388850 w 12388850"/>
            <a:gd name="connsiteY4" fmla="*/ 5360437 h 6432550"/>
            <a:gd name="connsiteX5" fmla="*/ 11316737 w 12388850"/>
            <a:gd name="connsiteY5" fmla="*/ 6432550 h 6432550"/>
            <a:gd name="connsiteX6" fmla="*/ 1072113 w 12388850"/>
            <a:gd name="connsiteY6" fmla="*/ 6432550 h 6432550"/>
            <a:gd name="connsiteX7" fmla="*/ 0 w 12388850"/>
            <a:gd name="connsiteY7" fmla="*/ 5360437 h 6432550"/>
            <a:gd name="connsiteX8" fmla="*/ 0 w 12388850"/>
            <a:gd name="connsiteY8" fmla="*/ 1072113 h 6432550"/>
            <a:gd name="connsiteX0" fmla="*/ 715 w 12389565"/>
            <a:gd name="connsiteY0" fmla="*/ 1074090 h 6434527"/>
            <a:gd name="connsiteX1" fmla="*/ 1072828 w 12389565"/>
            <a:gd name="connsiteY1" fmla="*/ 1977 h 6434527"/>
            <a:gd name="connsiteX2" fmla="*/ 11317452 w 12389565"/>
            <a:gd name="connsiteY2" fmla="*/ 1977 h 6434527"/>
            <a:gd name="connsiteX3" fmla="*/ 12389565 w 12389565"/>
            <a:gd name="connsiteY3" fmla="*/ 1074090 h 6434527"/>
            <a:gd name="connsiteX4" fmla="*/ 12389565 w 12389565"/>
            <a:gd name="connsiteY4" fmla="*/ 5362414 h 6434527"/>
            <a:gd name="connsiteX5" fmla="*/ 11317452 w 12389565"/>
            <a:gd name="connsiteY5" fmla="*/ 6434527 h 6434527"/>
            <a:gd name="connsiteX6" fmla="*/ 1072828 w 12389565"/>
            <a:gd name="connsiteY6" fmla="*/ 6434527 h 6434527"/>
            <a:gd name="connsiteX7" fmla="*/ 715 w 12389565"/>
            <a:gd name="connsiteY7" fmla="*/ 5362414 h 6434527"/>
            <a:gd name="connsiteX8" fmla="*/ 715 w 12389565"/>
            <a:gd name="connsiteY8" fmla="*/ 1074090 h 6434527"/>
            <a:gd name="connsiteX0" fmla="*/ 29 w 12433329"/>
            <a:gd name="connsiteY0" fmla="*/ 600193 h 6443230"/>
            <a:gd name="connsiteX1" fmla="*/ 1116592 w 12433329"/>
            <a:gd name="connsiteY1" fmla="*/ 10680 h 6443230"/>
            <a:gd name="connsiteX2" fmla="*/ 11361216 w 12433329"/>
            <a:gd name="connsiteY2" fmla="*/ 10680 h 6443230"/>
            <a:gd name="connsiteX3" fmla="*/ 12433329 w 12433329"/>
            <a:gd name="connsiteY3" fmla="*/ 1082793 h 6443230"/>
            <a:gd name="connsiteX4" fmla="*/ 12433329 w 12433329"/>
            <a:gd name="connsiteY4" fmla="*/ 5371117 h 6443230"/>
            <a:gd name="connsiteX5" fmla="*/ 11361216 w 12433329"/>
            <a:gd name="connsiteY5" fmla="*/ 6443230 h 6443230"/>
            <a:gd name="connsiteX6" fmla="*/ 1116592 w 12433329"/>
            <a:gd name="connsiteY6" fmla="*/ 6443230 h 6443230"/>
            <a:gd name="connsiteX7" fmla="*/ 44479 w 12433329"/>
            <a:gd name="connsiteY7" fmla="*/ 5371117 h 6443230"/>
            <a:gd name="connsiteX8" fmla="*/ 29 w 12433329"/>
            <a:gd name="connsiteY8" fmla="*/ 600193 h 6443230"/>
            <a:gd name="connsiteX0" fmla="*/ 29 w 12433329"/>
            <a:gd name="connsiteY0" fmla="*/ 600193 h 6443230"/>
            <a:gd name="connsiteX1" fmla="*/ 1116592 w 12433329"/>
            <a:gd name="connsiteY1" fmla="*/ 10680 h 6443230"/>
            <a:gd name="connsiteX2" fmla="*/ 11361216 w 12433329"/>
            <a:gd name="connsiteY2" fmla="*/ 10680 h 6443230"/>
            <a:gd name="connsiteX3" fmla="*/ 12433329 w 12433329"/>
            <a:gd name="connsiteY3" fmla="*/ 1082793 h 6443230"/>
            <a:gd name="connsiteX4" fmla="*/ 12426980 w 12433329"/>
            <a:gd name="connsiteY4" fmla="*/ 410731 h 6443230"/>
            <a:gd name="connsiteX5" fmla="*/ 12433329 w 12433329"/>
            <a:gd name="connsiteY5" fmla="*/ 5371117 h 6443230"/>
            <a:gd name="connsiteX6" fmla="*/ 11361216 w 12433329"/>
            <a:gd name="connsiteY6" fmla="*/ 6443230 h 6443230"/>
            <a:gd name="connsiteX7" fmla="*/ 1116592 w 12433329"/>
            <a:gd name="connsiteY7" fmla="*/ 6443230 h 6443230"/>
            <a:gd name="connsiteX8" fmla="*/ 44479 w 12433329"/>
            <a:gd name="connsiteY8" fmla="*/ 5371117 h 6443230"/>
            <a:gd name="connsiteX9" fmla="*/ 29 w 12433329"/>
            <a:gd name="connsiteY9" fmla="*/ 600193 h 6443230"/>
            <a:gd name="connsiteX0" fmla="*/ 29 w 12465643"/>
            <a:gd name="connsiteY0" fmla="*/ 608563 h 6451600"/>
            <a:gd name="connsiteX1" fmla="*/ 1116592 w 12465643"/>
            <a:gd name="connsiteY1" fmla="*/ 19050 h 6451600"/>
            <a:gd name="connsiteX2" fmla="*/ 12040666 w 12465643"/>
            <a:gd name="connsiteY2" fmla="*/ 0 h 6451600"/>
            <a:gd name="connsiteX3" fmla="*/ 12433329 w 12465643"/>
            <a:gd name="connsiteY3" fmla="*/ 1091163 h 6451600"/>
            <a:gd name="connsiteX4" fmla="*/ 12426980 w 12465643"/>
            <a:gd name="connsiteY4" fmla="*/ 419101 h 6451600"/>
            <a:gd name="connsiteX5" fmla="*/ 12433329 w 12465643"/>
            <a:gd name="connsiteY5" fmla="*/ 5379487 h 6451600"/>
            <a:gd name="connsiteX6" fmla="*/ 11361216 w 12465643"/>
            <a:gd name="connsiteY6" fmla="*/ 6451600 h 6451600"/>
            <a:gd name="connsiteX7" fmla="*/ 1116592 w 12465643"/>
            <a:gd name="connsiteY7" fmla="*/ 6451600 h 6451600"/>
            <a:gd name="connsiteX8" fmla="*/ 44479 w 12465643"/>
            <a:gd name="connsiteY8" fmla="*/ 5379487 h 6451600"/>
            <a:gd name="connsiteX9" fmla="*/ 29 w 12465643"/>
            <a:gd name="connsiteY9" fmla="*/ 608563 h 6451600"/>
            <a:gd name="connsiteX0" fmla="*/ 6350 w 12471964"/>
            <a:gd name="connsiteY0" fmla="*/ 608563 h 6465063"/>
            <a:gd name="connsiteX1" fmla="*/ 1122913 w 12471964"/>
            <a:gd name="connsiteY1" fmla="*/ 19050 h 6465063"/>
            <a:gd name="connsiteX2" fmla="*/ 12046987 w 12471964"/>
            <a:gd name="connsiteY2" fmla="*/ 0 h 6465063"/>
            <a:gd name="connsiteX3" fmla="*/ 12439650 w 12471964"/>
            <a:gd name="connsiteY3" fmla="*/ 1091163 h 6465063"/>
            <a:gd name="connsiteX4" fmla="*/ 12433301 w 12471964"/>
            <a:gd name="connsiteY4" fmla="*/ 419101 h 6465063"/>
            <a:gd name="connsiteX5" fmla="*/ 12439650 w 12471964"/>
            <a:gd name="connsiteY5" fmla="*/ 5379487 h 6465063"/>
            <a:gd name="connsiteX6" fmla="*/ 11367537 w 12471964"/>
            <a:gd name="connsiteY6" fmla="*/ 6451600 h 6465063"/>
            <a:gd name="connsiteX7" fmla="*/ 1122913 w 12471964"/>
            <a:gd name="connsiteY7" fmla="*/ 6451600 h 6465063"/>
            <a:gd name="connsiteX8" fmla="*/ 0 w 12471964"/>
            <a:gd name="connsiteY8" fmla="*/ 5995437 h 6465063"/>
            <a:gd name="connsiteX9" fmla="*/ 6350 w 12471964"/>
            <a:gd name="connsiteY9" fmla="*/ 608563 h 6465063"/>
            <a:gd name="connsiteX0" fmla="*/ 6350 w 12471964"/>
            <a:gd name="connsiteY0" fmla="*/ 608563 h 6465063"/>
            <a:gd name="connsiteX1" fmla="*/ 1122913 w 12471964"/>
            <a:gd name="connsiteY1" fmla="*/ 19050 h 6465063"/>
            <a:gd name="connsiteX2" fmla="*/ 12046987 w 12471964"/>
            <a:gd name="connsiteY2" fmla="*/ 0 h 6465063"/>
            <a:gd name="connsiteX3" fmla="*/ 12439650 w 12471964"/>
            <a:gd name="connsiteY3" fmla="*/ 1091163 h 6465063"/>
            <a:gd name="connsiteX4" fmla="*/ 12433301 w 12471964"/>
            <a:gd name="connsiteY4" fmla="*/ 419101 h 6465063"/>
            <a:gd name="connsiteX5" fmla="*/ 12465050 w 12471964"/>
            <a:gd name="connsiteY5" fmla="*/ 5893837 h 6465063"/>
            <a:gd name="connsiteX6" fmla="*/ 11367537 w 12471964"/>
            <a:gd name="connsiteY6" fmla="*/ 6451600 h 6465063"/>
            <a:gd name="connsiteX7" fmla="*/ 1122913 w 12471964"/>
            <a:gd name="connsiteY7" fmla="*/ 6451600 h 6465063"/>
            <a:gd name="connsiteX8" fmla="*/ 0 w 12471964"/>
            <a:gd name="connsiteY8" fmla="*/ 5995437 h 6465063"/>
            <a:gd name="connsiteX9" fmla="*/ 6350 w 12471964"/>
            <a:gd name="connsiteY9" fmla="*/ 608563 h 64650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2471964" h="6465063">
              <a:moveTo>
                <a:pt x="6350" y="608563"/>
              </a:moveTo>
              <a:cubicBezTo>
                <a:pt x="6350" y="16451"/>
                <a:pt x="-15299" y="-19050"/>
                <a:pt x="1122913" y="19050"/>
              </a:cubicBezTo>
              <a:lnTo>
                <a:pt x="12046987" y="0"/>
              </a:lnTo>
              <a:cubicBezTo>
                <a:pt x="12639099" y="0"/>
                <a:pt x="12439650" y="499051"/>
                <a:pt x="12439650" y="1091163"/>
              </a:cubicBezTo>
              <a:cubicBezTo>
                <a:pt x="12439650" y="1097859"/>
                <a:pt x="12433301" y="412405"/>
                <a:pt x="12433301" y="419101"/>
              </a:cubicBezTo>
              <a:cubicBezTo>
                <a:pt x="12435417" y="2072563"/>
                <a:pt x="12462934" y="4240375"/>
                <a:pt x="12465050" y="5893837"/>
              </a:cubicBezTo>
              <a:cubicBezTo>
                <a:pt x="12465050" y="6485949"/>
                <a:pt x="11959649" y="6451600"/>
                <a:pt x="11367537" y="6451600"/>
              </a:cubicBezTo>
              <a:lnTo>
                <a:pt x="1122913" y="6451600"/>
              </a:lnTo>
              <a:cubicBezTo>
                <a:pt x="530801" y="6451600"/>
                <a:pt x="0" y="6587549"/>
                <a:pt x="0" y="5995437"/>
              </a:cubicBezTo>
              <a:cubicBezTo>
                <a:pt x="2117" y="4199812"/>
                <a:pt x="4233" y="2404188"/>
                <a:pt x="6350" y="608563"/>
              </a:cubicBezTo>
              <a:close/>
            </a:path>
          </a:pathLst>
        </a:custGeom>
        <a:solidFill>
          <a:srgbClr val="4B206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133350</xdr:colOff>
      <xdr:row>0</xdr:row>
      <xdr:rowOff>127000</xdr:rowOff>
    </xdr:from>
    <xdr:to>
      <xdr:col>2</xdr:col>
      <xdr:colOff>22150</xdr:colOff>
      <xdr:row>5</xdr:row>
      <xdr:rowOff>12650</xdr:rowOff>
    </xdr:to>
    <xdr:sp macro="" textlink="">
      <xdr:nvSpPr>
        <xdr:cNvPr id="3" name="Rounded Rectangle 2"/>
        <xdr:cNvSpPr/>
      </xdr:nvSpPr>
      <xdr:spPr>
        <a:xfrm>
          <a:off x="133350" y="127000"/>
          <a:ext cx="1209600" cy="8064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69850</xdr:colOff>
      <xdr:row>0</xdr:row>
      <xdr:rowOff>133350</xdr:rowOff>
    </xdr:from>
    <xdr:to>
      <xdr:col>13</xdr:col>
      <xdr:colOff>535214</xdr:colOff>
      <xdr:row>5</xdr:row>
      <xdr:rowOff>19000</xdr:rowOff>
    </xdr:to>
    <xdr:sp macro="" textlink="">
      <xdr:nvSpPr>
        <xdr:cNvPr id="4" name="Rounded Rectangle 3"/>
        <xdr:cNvSpPr/>
      </xdr:nvSpPr>
      <xdr:spPr>
        <a:xfrm>
          <a:off x="1394279" y="133350"/>
          <a:ext cx="7749721" cy="79279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101600</xdr:colOff>
      <xdr:row>5</xdr:row>
      <xdr:rowOff>69850</xdr:rowOff>
    </xdr:from>
    <xdr:to>
      <xdr:col>1</xdr:col>
      <xdr:colOff>650800</xdr:colOff>
      <xdr:row>13</xdr:row>
      <xdr:rowOff>87050</xdr:rowOff>
    </xdr:to>
    <xdr:sp macro="" textlink="">
      <xdr:nvSpPr>
        <xdr:cNvPr id="6" name="Rounded Rectangle 5"/>
        <xdr:cNvSpPr/>
      </xdr:nvSpPr>
      <xdr:spPr>
        <a:xfrm>
          <a:off x="101600" y="990600"/>
          <a:ext cx="1209600" cy="14904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13</xdr:row>
      <xdr:rowOff>158750</xdr:rowOff>
    </xdr:from>
    <xdr:to>
      <xdr:col>2</xdr:col>
      <xdr:colOff>6350</xdr:colOff>
      <xdr:row>33</xdr:row>
      <xdr:rowOff>95250</xdr:rowOff>
    </xdr:to>
    <xdr:sp macro="" textlink="">
      <xdr:nvSpPr>
        <xdr:cNvPr id="7" name="Rounded Rectangle 6"/>
        <xdr:cNvSpPr/>
      </xdr:nvSpPr>
      <xdr:spPr>
        <a:xfrm>
          <a:off x="95250" y="2552700"/>
          <a:ext cx="1231900" cy="36195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50800</xdr:colOff>
      <xdr:row>5</xdr:row>
      <xdr:rowOff>82551</xdr:rowOff>
    </xdr:from>
    <xdr:to>
      <xdr:col>4</xdr:col>
      <xdr:colOff>634372</xdr:colOff>
      <xdr:row>10</xdr:row>
      <xdr:rowOff>136072</xdr:rowOff>
    </xdr:to>
    <xdr:sp macro="" textlink="">
      <xdr:nvSpPr>
        <xdr:cNvPr id="8" name="Rounded Rectangle 7"/>
        <xdr:cNvSpPr/>
      </xdr:nvSpPr>
      <xdr:spPr>
        <a:xfrm>
          <a:off x="1375229" y="989694"/>
          <a:ext cx="1908000" cy="96066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xdr:colOff>
      <xdr:row>11</xdr:row>
      <xdr:rowOff>82550</xdr:rowOff>
    </xdr:from>
    <xdr:to>
      <xdr:col>7</xdr:col>
      <xdr:colOff>598900</xdr:colOff>
      <xdr:row>22</xdr:row>
      <xdr:rowOff>54900</xdr:rowOff>
    </xdr:to>
    <xdr:sp macro="" textlink="">
      <xdr:nvSpPr>
        <xdr:cNvPr id="12" name="Rounded Rectangle 11"/>
        <xdr:cNvSpPr/>
      </xdr:nvSpPr>
      <xdr:spPr>
        <a:xfrm>
          <a:off x="1358900" y="2108200"/>
          <a:ext cx="3862800" cy="1998000"/>
        </a:xfrm>
        <a:prstGeom prst="roundRect">
          <a:avLst>
            <a:gd name="adj" fmla="val 349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647700</xdr:colOff>
      <xdr:row>11</xdr:row>
      <xdr:rowOff>88900</xdr:rowOff>
    </xdr:from>
    <xdr:to>
      <xdr:col>13</xdr:col>
      <xdr:colOff>548100</xdr:colOff>
      <xdr:row>22</xdr:row>
      <xdr:rowOff>61250</xdr:rowOff>
    </xdr:to>
    <xdr:sp macro="" textlink="">
      <xdr:nvSpPr>
        <xdr:cNvPr id="13" name="Rounded Rectangle 12"/>
        <xdr:cNvSpPr/>
      </xdr:nvSpPr>
      <xdr:spPr>
        <a:xfrm>
          <a:off x="5270500" y="2114550"/>
          <a:ext cx="3862800" cy="1998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76200</xdr:colOff>
      <xdr:row>22</xdr:row>
      <xdr:rowOff>133350</xdr:rowOff>
    </xdr:from>
    <xdr:to>
      <xdr:col>13</xdr:col>
      <xdr:colOff>565150</xdr:colOff>
      <xdr:row>33</xdr:row>
      <xdr:rowOff>76200</xdr:rowOff>
    </xdr:to>
    <xdr:sp macro="" textlink="">
      <xdr:nvSpPr>
        <xdr:cNvPr id="15" name="Rounded Rectangle 14"/>
        <xdr:cNvSpPr/>
      </xdr:nvSpPr>
      <xdr:spPr>
        <a:xfrm>
          <a:off x="1397000" y="4184650"/>
          <a:ext cx="7753350" cy="1968500"/>
        </a:xfrm>
        <a:prstGeom prst="roundRect">
          <a:avLst>
            <a:gd name="adj" fmla="val 490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45359</xdr:colOff>
      <xdr:row>5</xdr:row>
      <xdr:rowOff>88900</xdr:rowOff>
    </xdr:from>
    <xdr:to>
      <xdr:col>7</xdr:col>
      <xdr:colOff>628930</xdr:colOff>
      <xdr:row>10</xdr:row>
      <xdr:rowOff>136072</xdr:rowOff>
    </xdr:to>
    <xdr:sp macro="" textlink="">
      <xdr:nvSpPr>
        <xdr:cNvPr id="17" name="Rounded Rectangle 16"/>
        <xdr:cNvSpPr/>
      </xdr:nvSpPr>
      <xdr:spPr>
        <a:xfrm>
          <a:off x="3356430" y="996043"/>
          <a:ext cx="1908000" cy="95431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27216</xdr:colOff>
      <xdr:row>5</xdr:row>
      <xdr:rowOff>68038</xdr:rowOff>
    </xdr:from>
    <xdr:to>
      <xdr:col>10</xdr:col>
      <xdr:colOff>610787</xdr:colOff>
      <xdr:row>10</xdr:row>
      <xdr:rowOff>114895</xdr:rowOff>
    </xdr:to>
    <xdr:sp macro="" textlink="">
      <xdr:nvSpPr>
        <xdr:cNvPr id="18" name="Rounded Rectangle 17"/>
        <xdr:cNvSpPr/>
      </xdr:nvSpPr>
      <xdr:spPr>
        <a:xfrm>
          <a:off x="5324930" y="975181"/>
          <a:ext cx="1908000" cy="954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18144</xdr:colOff>
      <xdr:row>5</xdr:row>
      <xdr:rowOff>83459</xdr:rowOff>
    </xdr:from>
    <xdr:to>
      <xdr:col>13</xdr:col>
      <xdr:colOff>601715</xdr:colOff>
      <xdr:row>10</xdr:row>
      <xdr:rowOff>130316</xdr:rowOff>
    </xdr:to>
    <xdr:sp macro="" textlink="">
      <xdr:nvSpPr>
        <xdr:cNvPr id="19" name="Rounded Rectangle 18"/>
        <xdr:cNvSpPr/>
      </xdr:nvSpPr>
      <xdr:spPr>
        <a:xfrm>
          <a:off x="7302501" y="990602"/>
          <a:ext cx="1908000" cy="954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228611</xdr:colOff>
      <xdr:row>1</xdr:row>
      <xdr:rowOff>69850</xdr:rowOff>
    </xdr:from>
    <xdr:to>
      <xdr:col>12</xdr:col>
      <xdr:colOff>607798</xdr:colOff>
      <xdr:row>4</xdr:row>
      <xdr:rowOff>50800</xdr:rowOff>
    </xdr:to>
    <xdr:sp macro="" textlink="">
      <xdr:nvSpPr>
        <xdr:cNvPr id="20" name="TextBox 19"/>
        <xdr:cNvSpPr txBox="1"/>
      </xdr:nvSpPr>
      <xdr:spPr>
        <a:xfrm>
          <a:off x="1553040" y="251279"/>
          <a:ext cx="7001329" cy="5252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4B2062"/>
              </a:solidFill>
              <a:latin typeface="Calibri" pitchFamily="34" charset="0"/>
              <a:ea typeface="Calibri" pitchFamily="34" charset="0"/>
              <a:cs typeface="Calibri" pitchFamily="34" charset="0"/>
            </a:rPr>
            <a:t>SALES</a:t>
          </a:r>
          <a:r>
            <a:rPr lang="en-US" sz="2400" b="1" baseline="0">
              <a:solidFill>
                <a:srgbClr val="4B2062"/>
              </a:solidFill>
              <a:latin typeface="Calibri" pitchFamily="34" charset="0"/>
              <a:ea typeface="Calibri" pitchFamily="34" charset="0"/>
              <a:cs typeface="Calibri" pitchFamily="34" charset="0"/>
            </a:rPr>
            <a:t> PROFIT &amp; CUSTOMER METRICS DASHBOARD</a:t>
          </a:r>
          <a:endParaRPr lang="en-US" sz="2400" b="1">
            <a:solidFill>
              <a:srgbClr val="4B2062"/>
            </a:solidFill>
            <a:latin typeface="Calibri" pitchFamily="34" charset="0"/>
            <a:ea typeface="Calibri" pitchFamily="34" charset="0"/>
            <a:cs typeface="Calibri" pitchFamily="34" charset="0"/>
          </a:endParaRPr>
        </a:p>
      </xdr:txBody>
    </xdr:sp>
    <xdr:clientData/>
  </xdr:twoCellAnchor>
  <xdr:twoCellAnchor>
    <xdr:from>
      <xdr:col>2</xdr:col>
      <xdr:colOff>165100</xdr:colOff>
      <xdr:row>5</xdr:row>
      <xdr:rowOff>165100</xdr:rowOff>
    </xdr:from>
    <xdr:to>
      <xdr:col>3</xdr:col>
      <xdr:colOff>279400</xdr:colOff>
      <xdr:row>7</xdr:row>
      <xdr:rowOff>57150</xdr:rowOff>
    </xdr:to>
    <xdr:sp macro="" textlink="">
      <xdr:nvSpPr>
        <xdr:cNvPr id="21" name="TextBox 20"/>
        <xdr:cNvSpPr txBox="1"/>
      </xdr:nvSpPr>
      <xdr:spPr>
        <a:xfrm>
          <a:off x="1485900" y="1085850"/>
          <a:ext cx="7747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rgbClr val="4B2062"/>
              </a:solidFill>
              <a:latin typeface="Calibri" pitchFamily="34" charset="0"/>
              <a:ea typeface="Calibri" pitchFamily="34" charset="0"/>
              <a:cs typeface="Calibri" pitchFamily="34" charset="0"/>
            </a:rPr>
            <a:t>Sales</a:t>
          </a:r>
        </a:p>
      </xdr:txBody>
    </xdr:sp>
    <xdr:clientData/>
  </xdr:twoCellAnchor>
  <xdr:twoCellAnchor>
    <xdr:from>
      <xdr:col>5</xdr:col>
      <xdr:colOff>109765</xdr:colOff>
      <xdr:row>5</xdr:row>
      <xdr:rowOff>176892</xdr:rowOff>
    </xdr:from>
    <xdr:to>
      <xdr:col>6</xdr:col>
      <xdr:colOff>224064</xdr:colOff>
      <xdr:row>7</xdr:row>
      <xdr:rowOff>68942</xdr:rowOff>
    </xdr:to>
    <xdr:sp macro="" textlink="">
      <xdr:nvSpPr>
        <xdr:cNvPr id="22" name="TextBox 21"/>
        <xdr:cNvSpPr txBox="1"/>
      </xdr:nvSpPr>
      <xdr:spPr>
        <a:xfrm>
          <a:off x="3420836" y="1084035"/>
          <a:ext cx="776514" cy="2549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accent5">
                  <a:lumMod val="50000"/>
                </a:schemeClr>
              </a:solidFill>
              <a:latin typeface="Calibri" pitchFamily="34" charset="0"/>
              <a:ea typeface="Calibri" pitchFamily="34" charset="0"/>
              <a:cs typeface="Calibri" pitchFamily="34" charset="0"/>
            </a:rPr>
            <a:t>Profit</a:t>
          </a:r>
        </a:p>
      </xdr:txBody>
    </xdr:sp>
    <xdr:clientData/>
  </xdr:twoCellAnchor>
  <xdr:twoCellAnchor>
    <xdr:from>
      <xdr:col>8</xdr:col>
      <xdr:colOff>39916</xdr:colOff>
      <xdr:row>5</xdr:row>
      <xdr:rowOff>172357</xdr:rowOff>
    </xdr:from>
    <xdr:to>
      <xdr:col>10</xdr:col>
      <xdr:colOff>498929</xdr:colOff>
      <xdr:row>7</xdr:row>
      <xdr:rowOff>12700</xdr:rowOff>
    </xdr:to>
    <xdr:sp macro="" textlink="">
      <xdr:nvSpPr>
        <xdr:cNvPr id="23" name="TextBox 22"/>
        <xdr:cNvSpPr txBox="1"/>
      </xdr:nvSpPr>
      <xdr:spPr>
        <a:xfrm>
          <a:off x="5337630" y="1079500"/>
          <a:ext cx="1783442" cy="203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accent5">
                  <a:lumMod val="50000"/>
                </a:schemeClr>
              </a:solidFill>
              <a:latin typeface="Calibri" pitchFamily="34" charset="0"/>
              <a:ea typeface="Calibri" pitchFamily="34" charset="0"/>
              <a:cs typeface="Calibri" pitchFamily="34" charset="0"/>
            </a:rPr>
            <a:t>Customer</a:t>
          </a:r>
          <a:r>
            <a:rPr lang="en-US" sz="1800" baseline="0">
              <a:solidFill>
                <a:schemeClr val="accent5">
                  <a:lumMod val="50000"/>
                </a:schemeClr>
              </a:solidFill>
              <a:latin typeface="Calibri" pitchFamily="34" charset="0"/>
              <a:ea typeface="Calibri" pitchFamily="34" charset="0"/>
              <a:cs typeface="Calibri" pitchFamily="34" charset="0"/>
            </a:rPr>
            <a:t> Count</a:t>
          </a:r>
          <a:endParaRPr lang="en-US" sz="1800">
            <a:solidFill>
              <a:schemeClr val="accent5">
                <a:lumMod val="50000"/>
              </a:schemeClr>
            </a:solidFill>
            <a:latin typeface="Calibri" pitchFamily="34" charset="0"/>
            <a:ea typeface="Calibri" pitchFamily="34" charset="0"/>
            <a:cs typeface="Calibri" pitchFamily="34" charset="0"/>
          </a:endParaRPr>
        </a:p>
      </xdr:txBody>
    </xdr:sp>
    <xdr:clientData/>
  </xdr:twoCellAnchor>
  <xdr:twoCellAnchor>
    <xdr:from>
      <xdr:col>11</xdr:col>
      <xdr:colOff>107045</xdr:colOff>
      <xdr:row>6</xdr:row>
      <xdr:rowOff>908</xdr:rowOff>
    </xdr:from>
    <xdr:to>
      <xdr:col>12</xdr:col>
      <xdr:colOff>432710</xdr:colOff>
      <xdr:row>7</xdr:row>
      <xdr:rowOff>68036</xdr:rowOff>
    </xdr:to>
    <xdr:sp macro="" textlink="">
      <xdr:nvSpPr>
        <xdr:cNvPr id="24" name="TextBox 23"/>
        <xdr:cNvSpPr txBox="1"/>
      </xdr:nvSpPr>
      <xdr:spPr>
        <a:xfrm>
          <a:off x="7391402" y="1089479"/>
          <a:ext cx="987879" cy="2485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accent5">
                  <a:lumMod val="50000"/>
                </a:schemeClr>
              </a:solidFill>
              <a:latin typeface="Calibri" pitchFamily="34" charset="0"/>
              <a:ea typeface="Calibri" pitchFamily="34" charset="0"/>
              <a:cs typeface="Calibri" pitchFamily="34" charset="0"/>
            </a:rPr>
            <a:t>Target</a:t>
          </a:r>
        </a:p>
      </xdr:txBody>
    </xdr:sp>
    <xdr:clientData/>
  </xdr:twoCellAnchor>
  <xdr:twoCellAnchor>
    <xdr:from>
      <xdr:col>2</xdr:col>
      <xdr:colOff>101600</xdr:colOff>
      <xdr:row>7</xdr:row>
      <xdr:rowOff>95250</xdr:rowOff>
    </xdr:from>
    <xdr:to>
      <xdr:col>3</xdr:col>
      <xdr:colOff>584200</xdr:colOff>
      <xdr:row>8</xdr:row>
      <xdr:rowOff>158750</xdr:rowOff>
    </xdr:to>
    <xdr:sp macro="" textlink="pivot_data!F24">
      <xdr:nvSpPr>
        <xdr:cNvPr id="25" name="TextBox 24"/>
        <xdr:cNvSpPr txBox="1"/>
      </xdr:nvSpPr>
      <xdr:spPr>
        <a:xfrm>
          <a:off x="1422400" y="1384300"/>
          <a:ext cx="114300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E86673E-4921-4AA4-A09C-1AF162E5C329}" type="TxLink">
            <a:rPr lang="en-US" sz="1800" b="1">
              <a:solidFill>
                <a:srgbClr val="4B2062"/>
              </a:solidFill>
              <a:latin typeface="Calibri" pitchFamily="34" charset="0"/>
              <a:ea typeface="Calibri" pitchFamily="34" charset="0"/>
              <a:cs typeface="Calibri" pitchFamily="34" charset="0"/>
            </a:rPr>
            <a:pPr marL="0" indent="0" algn="l"/>
            <a:t> $157,361 </a:t>
          </a:fld>
          <a:endParaRPr lang="en-US" sz="1800" b="1">
            <a:solidFill>
              <a:srgbClr val="4B2062"/>
            </a:solidFill>
            <a:latin typeface="Calibri" pitchFamily="34" charset="0"/>
            <a:ea typeface="Calibri" pitchFamily="34" charset="0"/>
            <a:cs typeface="Calibri" pitchFamily="34" charset="0"/>
          </a:endParaRPr>
        </a:p>
      </xdr:txBody>
    </xdr:sp>
    <xdr:clientData/>
  </xdr:twoCellAnchor>
  <xdr:twoCellAnchor>
    <xdr:from>
      <xdr:col>5</xdr:col>
      <xdr:colOff>63501</xdr:colOff>
      <xdr:row>7</xdr:row>
      <xdr:rowOff>134257</xdr:rowOff>
    </xdr:from>
    <xdr:to>
      <xdr:col>6</xdr:col>
      <xdr:colOff>547914</xdr:colOff>
      <xdr:row>9</xdr:row>
      <xdr:rowOff>16329</xdr:rowOff>
    </xdr:to>
    <xdr:sp macro="" textlink="pivot_data!F25">
      <xdr:nvSpPr>
        <xdr:cNvPr id="26" name="TextBox 25"/>
        <xdr:cNvSpPr txBox="1"/>
      </xdr:nvSpPr>
      <xdr:spPr>
        <a:xfrm>
          <a:off x="3374572" y="1404257"/>
          <a:ext cx="1146628" cy="2449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B953D9C-6CD7-4849-BA62-1998ED5E1E9D}" type="TxLink">
            <a:rPr lang="en-US" sz="1800" b="1">
              <a:solidFill>
                <a:srgbClr val="4B2062"/>
              </a:solidFill>
              <a:latin typeface="Calibri" pitchFamily="34" charset="0"/>
              <a:ea typeface="Calibri" pitchFamily="34" charset="0"/>
              <a:cs typeface="Calibri" pitchFamily="34" charset="0"/>
            </a:rPr>
            <a:pPr algn="l"/>
            <a:t> $113,301 </a:t>
          </a:fld>
          <a:endParaRPr lang="en-US" sz="1800" b="1">
            <a:solidFill>
              <a:srgbClr val="4B2062"/>
            </a:solidFill>
            <a:latin typeface="Calibri" pitchFamily="34" charset="0"/>
            <a:ea typeface="Calibri" pitchFamily="34" charset="0"/>
            <a:cs typeface="Calibri" pitchFamily="34" charset="0"/>
          </a:endParaRPr>
        </a:p>
      </xdr:txBody>
    </xdr:sp>
    <xdr:clientData/>
  </xdr:twoCellAnchor>
  <xdr:twoCellAnchor>
    <xdr:from>
      <xdr:col>8</xdr:col>
      <xdr:colOff>114301</xdr:colOff>
      <xdr:row>7</xdr:row>
      <xdr:rowOff>149679</xdr:rowOff>
    </xdr:from>
    <xdr:to>
      <xdr:col>9</xdr:col>
      <xdr:colOff>598714</xdr:colOff>
      <xdr:row>9</xdr:row>
      <xdr:rowOff>31751</xdr:rowOff>
    </xdr:to>
    <xdr:sp macro="" textlink="pivot_data!F26">
      <xdr:nvSpPr>
        <xdr:cNvPr id="27" name="TextBox 26"/>
        <xdr:cNvSpPr txBox="1"/>
      </xdr:nvSpPr>
      <xdr:spPr>
        <a:xfrm>
          <a:off x="5412015" y="1419679"/>
          <a:ext cx="1146628" cy="2449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E6FF366-B931-4D15-ADF4-E022BB394C06}" type="TxLink">
            <a:rPr lang="en-US" sz="1800" b="1">
              <a:solidFill>
                <a:srgbClr val="4B2062"/>
              </a:solidFill>
              <a:latin typeface="Calibri" pitchFamily="34" charset="0"/>
              <a:ea typeface="Calibri" pitchFamily="34" charset="0"/>
              <a:cs typeface="Calibri" pitchFamily="34" charset="0"/>
            </a:rPr>
            <a:pPr marL="0" indent="0" algn="l"/>
            <a:t>9360</a:t>
          </a:fld>
          <a:endParaRPr lang="en-US" sz="1800" b="1">
            <a:solidFill>
              <a:srgbClr val="4B2062"/>
            </a:solidFill>
            <a:latin typeface="Calibri" pitchFamily="34" charset="0"/>
            <a:ea typeface="Calibri" pitchFamily="34" charset="0"/>
            <a:cs typeface="Calibri" pitchFamily="34" charset="0"/>
          </a:endParaRPr>
        </a:p>
      </xdr:txBody>
    </xdr:sp>
    <xdr:clientData/>
  </xdr:twoCellAnchor>
  <xdr:twoCellAnchor>
    <xdr:from>
      <xdr:col>11</xdr:col>
      <xdr:colOff>72574</xdr:colOff>
      <xdr:row>7</xdr:row>
      <xdr:rowOff>118836</xdr:rowOff>
    </xdr:from>
    <xdr:to>
      <xdr:col>12</xdr:col>
      <xdr:colOff>556989</xdr:colOff>
      <xdr:row>9</xdr:row>
      <xdr:rowOff>908</xdr:rowOff>
    </xdr:to>
    <xdr:sp macro="" textlink="pivot_data!F27">
      <xdr:nvSpPr>
        <xdr:cNvPr id="28" name="TextBox 27"/>
        <xdr:cNvSpPr txBox="1"/>
      </xdr:nvSpPr>
      <xdr:spPr>
        <a:xfrm>
          <a:off x="7356931" y="1388836"/>
          <a:ext cx="1146629" cy="2449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2D4CB2-B4CC-4049-BE62-4935DEB033C9}" type="TxLink">
            <a:rPr lang="en-US" sz="1800" b="1">
              <a:solidFill>
                <a:srgbClr val="4B2062"/>
              </a:solidFill>
              <a:latin typeface="Calibri" pitchFamily="34" charset="0"/>
              <a:ea typeface="Calibri" pitchFamily="34" charset="0"/>
              <a:cs typeface="Calibri" pitchFamily="34" charset="0"/>
            </a:rPr>
            <a:pPr algn="l"/>
            <a:t> $166,999 </a:t>
          </a:fld>
          <a:endParaRPr lang="en-US" sz="1800" b="1">
            <a:solidFill>
              <a:srgbClr val="4B2062"/>
            </a:solidFill>
            <a:latin typeface="Calibri" pitchFamily="34" charset="0"/>
            <a:ea typeface="Calibri" pitchFamily="34" charset="0"/>
            <a:cs typeface="Calibri" pitchFamily="34" charset="0"/>
          </a:endParaRPr>
        </a:p>
      </xdr:txBody>
    </xdr:sp>
    <xdr:clientData/>
  </xdr:twoCellAnchor>
  <xdr:twoCellAnchor>
    <xdr:from>
      <xdr:col>3</xdr:col>
      <xdr:colOff>182335</xdr:colOff>
      <xdr:row>5</xdr:row>
      <xdr:rowOff>83458</xdr:rowOff>
    </xdr:from>
    <xdr:to>
      <xdr:col>5</xdr:col>
      <xdr:colOff>372835</xdr:colOff>
      <xdr:row>10</xdr:row>
      <xdr:rowOff>121558</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654049</xdr:colOff>
      <xdr:row>7</xdr:row>
      <xdr:rowOff>86177</xdr:rowOff>
    </xdr:from>
    <xdr:to>
      <xdr:col>4</xdr:col>
      <xdr:colOff>628649</xdr:colOff>
      <xdr:row>8</xdr:row>
      <xdr:rowOff>105227</xdr:rowOff>
    </xdr:to>
    <xdr:sp macro="" textlink="pivot_data!B29">
      <xdr:nvSpPr>
        <xdr:cNvPr id="30" name="TextBox 29"/>
        <xdr:cNvSpPr txBox="1"/>
      </xdr:nvSpPr>
      <xdr:spPr>
        <a:xfrm>
          <a:off x="2640692" y="1356177"/>
          <a:ext cx="636814" cy="200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0AE0188-ABAF-4C91-A1F6-1AD973EC99FB}" type="TxLink">
            <a:rPr lang="en-US" sz="1800" b="1">
              <a:solidFill>
                <a:srgbClr val="48B749"/>
              </a:solidFill>
              <a:latin typeface="Calibri" pitchFamily="34" charset="0"/>
              <a:ea typeface="Calibri" pitchFamily="34" charset="0"/>
              <a:cs typeface="Calibri" pitchFamily="34" charset="0"/>
            </a:rPr>
            <a:pPr marL="0" indent="0" algn="l"/>
            <a:t>86%</a:t>
          </a:fld>
          <a:endParaRPr lang="en-US" sz="1800" b="1">
            <a:solidFill>
              <a:srgbClr val="48B749"/>
            </a:solidFill>
            <a:latin typeface="Calibri" pitchFamily="34" charset="0"/>
            <a:ea typeface="Calibri" pitchFamily="34" charset="0"/>
            <a:cs typeface="Calibri" pitchFamily="34" charset="0"/>
          </a:endParaRPr>
        </a:p>
      </xdr:txBody>
    </xdr:sp>
    <xdr:clientData/>
  </xdr:twoCellAnchor>
  <xdr:twoCellAnchor>
    <xdr:from>
      <xdr:col>6</xdr:col>
      <xdr:colOff>61686</xdr:colOff>
      <xdr:row>5</xdr:row>
      <xdr:rowOff>81642</xdr:rowOff>
    </xdr:from>
    <xdr:to>
      <xdr:col>8</xdr:col>
      <xdr:colOff>254001</xdr:colOff>
      <xdr:row>10</xdr:row>
      <xdr:rowOff>119742</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54427</xdr:colOff>
      <xdr:row>6</xdr:row>
      <xdr:rowOff>58965</xdr:rowOff>
    </xdr:from>
    <xdr:to>
      <xdr:col>11</xdr:col>
      <xdr:colOff>244928</xdr:colOff>
      <xdr:row>11</xdr:row>
      <xdr:rowOff>97065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57151</xdr:colOff>
      <xdr:row>5</xdr:row>
      <xdr:rowOff>81643</xdr:rowOff>
    </xdr:from>
    <xdr:to>
      <xdr:col>14</xdr:col>
      <xdr:colOff>247650</xdr:colOff>
      <xdr:row>10</xdr:row>
      <xdr:rowOff>119743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521608</xdr:colOff>
      <xdr:row>7</xdr:row>
      <xdr:rowOff>81640</xdr:rowOff>
    </xdr:from>
    <xdr:to>
      <xdr:col>7</xdr:col>
      <xdr:colOff>496209</xdr:colOff>
      <xdr:row>8</xdr:row>
      <xdr:rowOff>100690</xdr:rowOff>
    </xdr:to>
    <xdr:sp macro="" textlink="pivot_data!B31">
      <xdr:nvSpPr>
        <xdr:cNvPr id="39" name="TextBox 38"/>
        <xdr:cNvSpPr txBox="1"/>
      </xdr:nvSpPr>
      <xdr:spPr>
        <a:xfrm>
          <a:off x="4494894" y="1351640"/>
          <a:ext cx="636815" cy="200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5F41245-C317-443F-9DF6-A6FB366B44F4}" type="TxLink">
            <a:rPr lang="en-US" sz="1800" b="1">
              <a:solidFill>
                <a:srgbClr val="48B749"/>
              </a:solidFill>
              <a:latin typeface="Calibri" pitchFamily="34" charset="0"/>
              <a:ea typeface="Calibri" pitchFamily="34" charset="0"/>
              <a:cs typeface="Calibri" pitchFamily="34" charset="0"/>
            </a:rPr>
            <a:pPr marL="0" indent="0" algn="l"/>
            <a:t>85%</a:t>
          </a:fld>
          <a:endParaRPr lang="en-US" sz="1800" b="1">
            <a:solidFill>
              <a:srgbClr val="48B749"/>
            </a:solidFill>
            <a:latin typeface="Calibri" pitchFamily="34" charset="0"/>
            <a:ea typeface="Calibri" pitchFamily="34" charset="0"/>
            <a:cs typeface="Calibri" pitchFamily="34" charset="0"/>
          </a:endParaRPr>
        </a:p>
      </xdr:txBody>
    </xdr:sp>
    <xdr:clientData/>
  </xdr:twoCellAnchor>
  <xdr:twoCellAnchor>
    <xdr:from>
      <xdr:col>9</xdr:col>
      <xdr:colOff>520701</xdr:colOff>
      <xdr:row>8</xdr:row>
      <xdr:rowOff>47172</xdr:rowOff>
    </xdr:from>
    <xdr:to>
      <xdr:col>10</xdr:col>
      <xdr:colOff>495301</xdr:colOff>
      <xdr:row>9</xdr:row>
      <xdr:rowOff>66223</xdr:rowOff>
    </xdr:to>
    <xdr:sp macro="" textlink="pivot_data!B33">
      <xdr:nvSpPr>
        <xdr:cNvPr id="40" name="TextBox 39"/>
        <xdr:cNvSpPr txBox="1"/>
      </xdr:nvSpPr>
      <xdr:spPr>
        <a:xfrm>
          <a:off x="6480630" y="1498601"/>
          <a:ext cx="636814" cy="200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F7A24FD-65F6-4028-9B2B-C36BF7155BE4}" type="TxLink">
            <a:rPr lang="en-US" sz="1800" b="1">
              <a:solidFill>
                <a:srgbClr val="48B749"/>
              </a:solidFill>
              <a:latin typeface="Calibri" pitchFamily="34" charset="0"/>
              <a:ea typeface="Calibri" pitchFamily="34" charset="0"/>
              <a:cs typeface="Calibri" pitchFamily="34" charset="0"/>
            </a:rPr>
            <a:pPr marL="0" indent="0" algn="l"/>
            <a:t>84%</a:t>
          </a:fld>
          <a:endParaRPr lang="en-US" sz="1800" b="1">
            <a:solidFill>
              <a:srgbClr val="48B749"/>
            </a:solidFill>
            <a:latin typeface="Calibri" pitchFamily="34" charset="0"/>
            <a:ea typeface="Calibri" pitchFamily="34" charset="0"/>
            <a:cs typeface="Calibri" pitchFamily="34" charset="0"/>
          </a:endParaRPr>
        </a:p>
      </xdr:txBody>
    </xdr:sp>
    <xdr:clientData/>
  </xdr:twoCellAnchor>
  <xdr:twoCellAnchor>
    <xdr:from>
      <xdr:col>12</xdr:col>
      <xdr:colOff>521610</xdr:colOff>
      <xdr:row>7</xdr:row>
      <xdr:rowOff>100693</xdr:rowOff>
    </xdr:from>
    <xdr:to>
      <xdr:col>13</xdr:col>
      <xdr:colOff>496209</xdr:colOff>
      <xdr:row>8</xdr:row>
      <xdr:rowOff>119743</xdr:rowOff>
    </xdr:to>
    <xdr:sp macro="" textlink="pivot_data!B35">
      <xdr:nvSpPr>
        <xdr:cNvPr id="41" name="TextBox 40"/>
        <xdr:cNvSpPr txBox="1"/>
      </xdr:nvSpPr>
      <xdr:spPr>
        <a:xfrm>
          <a:off x="8468181" y="1370693"/>
          <a:ext cx="636814" cy="200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DE60C40-1534-4185-905E-9295B3D7D9F8}" type="TxLink">
            <a:rPr lang="en-US" sz="1800" b="1">
              <a:solidFill>
                <a:srgbClr val="48B749"/>
              </a:solidFill>
              <a:latin typeface="Calibri" pitchFamily="34" charset="0"/>
              <a:ea typeface="Calibri" pitchFamily="34" charset="0"/>
              <a:cs typeface="Calibri" pitchFamily="34" charset="0"/>
            </a:rPr>
            <a:pPr marL="0" indent="0" algn="l"/>
            <a:t>94%</a:t>
          </a:fld>
          <a:endParaRPr lang="en-US" sz="1800" b="1">
            <a:solidFill>
              <a:srgbClr val="48B749"/>
            </a:solidFill>
            <a:latin typeface="Calibri" pitchFamily="34" charset="0"/>
            <a:ea typeface="Calibri" pitchFamily="34" charset="0"/>
            <a:cs typeface="Calibri" pitchFamily="34" charset="0"/>
          </a:endParaRPr>
        </a:p>
      </xdr:txBody>
    </xdr:sp>
    <xdr:clientData/>
  </xdr:twoCellAnchor>
  <xdr:twoCellAnchor>
    <xdr:from>
      <xdr:col>8</xdr:col>
      <xdr:colOff>6350</xdr:colOff>
      <xdr:row>11</xdr:row>
      <xdr:rowOff>114300</xdr:rowOff>
    </xdr:from>
    <xdr:to>
      <xdr:col>13</xdr:col>
      <xdr:colOff>508000</xdr:colOff>
      <xdr:row>21</xdr:row>
      <xdr:rowOff>88900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203200</xdr:colOff>
      <xdr:row>12</xdr:row>
      <xdr:rowOff>12700</xdr:rowOff>
    </xdr:from>
    <xdr:to>
      <xdr:col>7</xdr:col>
      <xdr:colOff>400050</xdr:colOff>
      <xdr:row>22</xdr:row>
      <xdr:rowOff>25400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273050</xdr:colOff>
      <xdr:row>14</xdr:row>
      <xdr:rowOff>25400</xdr:rowOff>
    </xdr:from>
    <xdr:to>
      <xdr:col>1</xdr:col>
      <xdr:colOff>514350</xdr:colOff>
      <xdr:row>33</xdr:row>
      <xdr:rowOff>63500</xdr:rowOff>
    </xdr:to>
    <mc:AlternateContent xmlns:mc="http://schemas.openxmlformats.org/markup-compatibility/2006" xmlns:a14="http://schemas.microsoft.com/office/drawing/2010/main">
      <mc:Choice Requires="a14">
        <xdr:graphicFrame macro="">
          <xdr:nvGraphicFramePr>
            <xdr:cNvPr id="4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73050" y="2603500"/>
              <a:ext cx="901700" cy="3536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5</xdr:row>
      <xdr:rowOff>95250</xdr:rowOff>
    </xdr:from>
    <xdr:to>
      <xdr:col>1</xdr:col>
      <xdr:colOff>533400</xdr:colOff>
      <xdr:row>13</xdr:row>
      <xdr:rowOff>44450</xdr:rowOff>
    </xdr:to>
    <mc:AlternateContent xmlns:mc="http://schemas.openxmlformats.org/markup-compatibility/2006" xmlns:a14="http://schemas.microsoft.com/office/drawing/2010/main">
      <mc:Choice Requires="a14">
        <xdr:graphicFrame macro="">
          <xdr:nvGraphicFramePr>
            <xdr:cNvPr id="45"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254000" y="1016000"/>
              <a:ext cx="93980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140951</xdr:colOff>
      <xdr:row>1</xdr:row>
      <xdr:rowOff>88901</xdr:rowOff>
    </xdr:from>
    <xdr:to>
      <xdr:col>1</xdr:col>
      <xdr:colOff>586245</xdr:colOff>
      <xdr:row>3</xdr:row>
      <xdr:rowOff>177800</xdr:rowOff>
    </xdr:to>
    <xdr:pic>
      <xdr:nvPicPr>
        <xdr:cNvPr id="5" name="Picture 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0951" y="273051"/>
          <a:ext cx="1105694" cy="457199"/>
        </a:xfrm>
        <a:prstGeom prst="rect">
          <a:avLst/>
        </a:prstGeom>
        <a:noFill/>
      </xdr:spPr>
    </xdr:pic>
    <xdr:clientData/>
  </xdr:twoCellAnchor>
  <xdr:twoCellAnchor>
    <xdr:from>
      <xdr:col>2</xdr:col>
      <xdr:colOff>139700</xdr:colOff>
      <xdr:row>22</xdr:row>
      <xdr:rowOff>165099</xdr:rowOff>
    </xdr:from>
    <xdr:to>
      <xdr:col>13</xdr:col>
      <xdr:colOff>508000</xdr:colOff>
      <xdr:row>33</xdr:row>
      <xdr:rowOff>44450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444500</xdr:colOff>
      <xdr:row>23</xdr:row>
      <xdr:rowOff>76200</xdr:rowOff>
    </xdr:from>
    <xdr:to>
      <xdr:col>7</xdr:col>
      <xdr:colOff>654050</xdr:colOff>
      <xdr:row>24</xdr:row>
      <xdr:rowOff>69850</xdr:rowOff>
    </xdr:to>
    <xdr:sp macro="" textlink="">
      <xdr:nvSpPr>
        <xdr:cNvPr id="9" name="TextBox 8"/>
        <xdr:cNvSpPr txBox="1"/>
      </xdr:nvSpPr>
      <xdr:spPr>
        <a:xfrm>
          <a:off x="3086100" y="4311650"/>
          <a:ext cx="2190750"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4B2062"/>
              </a:solidFill>
              <a:latin typeface="Calibri" pitchFamily="34" charset="0"/>
              <a:ea typeface="Calibri" pitchFamily="34" charset="0"/>
              <a:cs typeface="Calibri" pitchFamily="34" charset="0"/>
            </a:rPr>
            <a:t>Monthly Sales vs Target 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URPLE BEE TECH" refreshedDate="45699.634260069448" createdVersion="4" refreshedVersion="4" minRefreshableVersion="3" recordCount="63">
  <cacheSource type="worksheet">
    <worksheetSource name="Table1"/>
  </cacheSource>
  <cacheFields count="14">
    <cacheField name="Date" numFmtId="14">
      <sharedItems containsSemiMixedTypes="0" containsNonDate="0" containsDate="1" containsString="0" minDate="2023-01-02T00:00:00" maxDate="2023-12-16T00:00:00"/>
    </cacheField>
    <cacheField name="Region" numFmtId="0">
      <sharedItems count="4">
        <s v="East"/>
        <s v="West"/>
        <s v="South"/>
        <s v="North"/>
      </sharedItems>
    </cacheField>
    <cacheField name="Sales" numFmtId="164">
      <sharedItems containsSemiMixedTypes="0" containsString="0" containsNumber="1" containsInteger="1" minValue="1000" maxValue="6500"/>
    </cacheField>
    <cacheField name="Profit" numFmtId="164">
      <sharedItems containsSemiMixedTypes="0" containsString="0" containsNumber="1" minValue="385.71428571428601" maxValue="5214.2857142857101"/>
    </cacheField>
    <cacheField name="Target Sales" numFmtId="164">
      <sharedItems containsSemiMixedTypes="0" containsString="0" containsNumber="1" minValue="285.71428571428572" maxValue="6714.2857142857101" count="9">
        <n v="5857"/>
        <n v="4428.5714285714303"/>
        <n v="1428.57142857143"/>
        <n v="1428.5714285714287"/>
        <n v="6714.2857142857101"/>
        <n v="2857.1428571428573"/>
        <n v="857.14285714285711"/>
        <n v="714.28571428571433"/>
        <n v="285.71428571428572"/>
      </sharedItems>
    </cacheField>
    <cacheField name="No of Customers" numFmtId="0">
      <sharedItems containsSemiMixedTypes="0" containsString="0" containsNumber="1" containsInteger="1" minValue="15" maxValue="310"/>
    </cacheField>
    <cacheField name="Sales Completion Rate" numFmtId="0">
      <sharedItems containsSemiMixedTypes="0" containsString="0" containsNumber="1" minValue="0.7" maxValue="0.99"/>
    </cacheField>
    <cacheField name="Profit Completion Rate" numFmtId="0">
      <sharedItems containsSemiMixedTypes="0" containsString="0" containsNumber="1" minValue="0.7" maxValue="0.99"/>
    </cacheField>
    <cacheField name="Customer Completion Rate" numFmtId="0">
      <sharedItems containsSemiMixedTypes="0" containsString="0" containsNumber="1" minValue="0.7" maxValue="0.99"/>
    </cacheField>
    <cacheField name="Country" numFmtId="0">
      <sharedItems count="5">
        <s v="Argentina"/>
        <s v="Colombia"/>
        <s v="Brazil"/>
        <s v="Ecuador"/>
        <s v="Peru"/>
      </sharedItems>
    </cacheField>
    <cacheField name="Customer Satisfaction" numFmtId="0">
      <sharedItems count="5">
        <s v="Speed"/>
        <s v="Quality"/>
        <s v="Hygiene"/>
        <s v="Service"/>
        <s v="Availability"/>
      </sharedItems>
    </cacheField>
    <cacheField name="Score" numFmtId="0">
      <sharedItems containsSemiMixedTypes="0" containsString="0" containsNumber="1" containsInteger="1" minValue="2" maxValue="9"/>
    </cacheField>
    <cacheField name="Month" numFmtId="0">
      <sharedItems count="12">
        <s v="May"/>
        <s v="Feb"/>
        <s v="Oct"/>
        <s v="Nov"/>
        <s v="Mar"/>
        <s v="Apr"/>
        <s v="Aug"/>
        <s v="Jun"/>
        <s v="Jul"/>
        <s v="Sep"/>
        <s v="Dec"/>
        <s v="Jan"/>
      </sharedItems>
    </cacheField>
    <cacheField name="Quarter" numFmtId="0">
      <sharedItems count="4">
        <s v="Q2"/>
        <s v="Q1"/>
        <s v="Q4"/>
        <s v="Q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d v="2023-05-14T00:00:00"/>
    <x v="0"/>
    <n v="2581"/>
    <n v="2957.1428571428601"/>
    <x v="0"/>
    <n v="80"/>
    <n v="0.89"/>
    <n v="0.85"/>
    <n v="0.72"/>
    <x v="0"/>
    <x v="0"/>
    <n v="8"/>
    <x v="0"/>
    <x v="0"/>
  </r>
  <r>
    <d v="2023-02-26T00:00:00"/>
    <x v="1"/>
    <n v="3944"/>
    <n v="2957.1428571428601"/>
    <x v="0"/>
    <n v="30"/>
    <n v="0.94"/>
    <n v="0.95"/>
    <n v="0.86"/>
    <x v="1"/>
    <x v="1"/>
    <n v="4"/>
    <x v="1"/>
    <x v="1"/>
  </r>
  <r>
    <d v="2023-02-27T00:00:00"/>
    <x v="2"/>
    <n v="3293"/>
    <n v="2957.1428571428601"/>
    <x v="0"/>
    <n v="15"/>
    <n v="0.82"/>
    <n v="0.8"/>
    <n v="0.76"/>
    <x v="2"/>
    <x v="2"/>
    <n v="3"/>
    <x v="1"/>
    <x v="1"/>
  </r>
  <r>
    <d v="2023-02-28T00:00:00"/>
    <x v="2"/>
    <n v="2019"/>
    <n v="2957.1428571428601"/>
    <x v="0"/>
    <n v="40"/>
    <n v="0.79"/>
    <n v="0.79"/>
    <n v="0.79"/>
    <x v="3"/>
    <x v="0"/>
    <n v="2"/>
    <x v="1"/>
    <x v="1"/>
  </r>
  <r>
    <d v="2023-10-29T00:00:00"/>
    <x v="1"/>
    <n v="2980"/>
    <n v="2958"/>
    <x v="0"/>
    <n v="100"/>
    <n v="0.96"/>
    <n v="0.79"/>
    <n v="0.7"/>
    <x v="4"/>
    <x v="3"/>
    <n v="7"/>
    <x v="2"/>
    <x v="2"/>
  </r>
  <r>
    <d v="2023-10-30T00:00:00"/>
    <x v="1"/>
    <n v="2209"/>
    <n v="2957.1428571428601"/>
    <x v="0"/>
    <n v="15"/>
    <n v="0.79"/>
    <n v="0.79"/>
    <n v="0.77"/>
    <x v="4"/>
    <x v="0"/>
    <n v="9"/>
    <x v="2"/>
    <x v="2"/>
  </r>
  <r>
    <d v="2023-10-31T00:00:00"/>
    <x v="3"/>
    <n v="2440"/>
    <n v="2957.1428571428601"/>
    <x v="0"/>
    <n v="20"/>
    <n v="0.75"/>
    <n v="0.72"/>
    <n v="0.93"/>
    <x v="4"/>
    <x v="1"/>
    <n v="5"/>
    <x v="2"/>
    <x v="2"/>
  </r>
  <r>
    <d v="2023-11-01T00:00:00"/>
    <x v="3"/>
    <n v="2000"/>
    <n v="1328.57142857143"/>
    <x v="1"/>
    <n v="90"/>
    <n v="0.92"/>
    <n v="0.99"/>
    <n v="0.74"/>
    <x v="2"/>
    <x v="1"/>
    <n v="6"/>
    <x v="3"/>
    <x v="2"/>
  </r>
  <r>
    <d v="2023-11-02T00:00:00"/>
    <x v="3"/>
    <n v="1431"/>
    <n v="1328.57142857143"/>
    <x v="1"/>
    <n v="30"/>
    <n v="0.7"/>
    <n v="0.99"/>
    <n v="0.95"/>
    <x v="2"/>
    <x v="3"/>
    <n v="8"/>
    <x v="3"/>
    <x v="2"/>
  </r>
  <r>
    <d v="2023-11-03T00:00:00"/>
    <x v="1"/>
    <n v="3000"/>
    <n v="1328.57142857143"/>
    <x v="1"/>
    <n v="15"/>
    <n v="0.91"/>
    <n v="0.98"/>
    <n v="0.89"/>
    <x v="2"/>
    <x v="3"/>
    <n v="4"/>
    <x v="3"/>
    <x v="2"/>
  </r>
  <r>
    <d v="2023-05-14T00:00:00"/>
    <x v="1"/>
    <n v="4000"/>
    <n v="1328.57142857143"/>
    <x v="1"/>
    <n v="40"/>
    <n v="0.74"/>
    <n v="0.85"/>
    <n v="0.7"/>
    <x v="2"/>
    <x v="0"/>
    <n v="3"/>
    <x v="0"/>
    <x v="0"/>
  </r>
  <r>
    <d v="2023-10-26T00:00:00"/>
    <x v="0"/>
    <n v="1000"/>
    <n v="1328.57142857143"/>
    <x v="1"/>
    <n v="100"/>
    <n v="0.9"/>
    <n v="0.9"/>
    <n v="0.72"/>
    <x v="2"/>
    <x v="1"/>
    <n v="2"/>
    <x v="2"/>
    <x v="2"/>
  </r>
  <r>
    <d v="2023-03-10T00:00:00"/>
    <x v="0"/>
    <n v="2000"/>
    <n v="1328.57142857143"/>
    <x v="1"/>
    <n v="15"/>
    <n v="0.95"/>
    <n v="0.97"/>
    <n v="0.81"/>
    <x v="2"/>
    <x v="2"/>
    <n v="7"/>
    <x v="4"/>
    <x v="1"/>
  </r>
  <r>
    <d v="2023-04-28T00:00:00"/>
    <x v="2"/>
    <n v="2000"/>
    <n v="1328.57142857143"/>
    <x v="1"/>
    <n v="20"/>
    <n v="0.99"/>
    <n v="0.79"/>
    <n v="0.75"/>
    <x v="2"/>
    <x v="3"/>
    <n v="9"/>
    <x v="5"/>
    <x v="0"/>
  </r>
  <r>
    <d v="2023-10-19T00:00:00"/>
    <x v="2"/>
    <n v="4000"/>
    <n v="1328.57142857143"/>
    <x v="2"/>
    <n v="45"/>
    <n v="0.86"/>
    <n v="0.97"/>
    <n v="0.89"/>
    <x v="0"/>
    <x v="4"/>
    <n v="5"/>
    <x v="2"/>
    <x v="2"/>
  </r>
  <r>
    <d v="2023-08-22T00:00:00"/>
    <x v="0"/>
    <n v="6000"/>
    <n v="1328.57142857143"/>
    <x v="2"/>
    <n v="43"/>
    <n v="0.83"/>
    <n v="0.72"/>
    <n v="0.74"/>
    <x v="1"/>
    <x v="0"/>
    <n v="6"/>
    <x v="6"/>
    <x v="3"/>
  </r>
  <r>
    <d v="2023-08-09T00:00:00"/>
    <x v="1"/>
    <n v="6500"/>
    <n v="1328.57142857143"/>
    <x v="2"/>
    <n v="43"/>
    <n v="0.74"/>
    <n v="0.78"/>
    <n v="0.94"/>
    <x v="2"/>
    <x v="1"/>
    <n v="8"/>
    <x v="6"/>
    <x v="3"/>
  </r>
  <r>
    <d v="2023-06-01T00:00:00"/>
    <x v="3"/>
    <n v="1200"/>
    <n v="1328.57142857143"/>
    <x v="2"/>
    <n v="43"/>
    <n v="0.8"/>
    <n v="0.84"/>
    <n v="0.81"/>
    <x v="3"/>
    <x v="1"/>
    <n v="4"/>
    <x v="7"/>
    <x v="0"/>
  </r>
  <r>
    <d v="2023-03-01T00:00:00"/>
    <x v="3"/>
    <n v="3000"/>
    <n v="1328.57142857143"/>
    <x v="3"/>
    <n v="43"/>
    <n v="0.89"/>
    <n v="0.99"/>
    <n v="0.97"/>
    <x v="0"/>
    <x v="0"/>
    <n v="3"/>
    <x v="4"/>
    <x v="1"/>
  </r>
  <r>
    <d v="2023-11-27T00:00:00"/>
    <x v="3"/>
    <n v="2000"/>
    <n v="1328.57142857143"/>
    <x v="3"/>
    <n v="40"/>
    <n v="0.71"/>
    <n v="0.87"/>
    <n v="0.94"/>
    <x v="1"/>
    <x v="4"/>
    <n v="2"/>
    <x v="3"/>
    <x v="2"/>
  </r>
  <r>
    <d v="2023-10-14T00:00:00"/>
    <x v="3"/>
    <n v="2000"/>
    <n v="1328.57142857143"/>
    <x v="3"/>
    <n v="43"/>
    <n v="0.9"/>
    <n v="0.72"/>
    <n v="0.94"/>
    <x v="2"/>
    <x v="0"/>
    <n v="7"/>
    <x v="2"/>
    <x v="2"/>
  </r>
  <r>
    <d v="2023-06-21T00:00:00"/>
    <x v="0"/>
    <n v="3000"/>
    <n v="5214.2857142857101"/>
    <x v="4"/>
    <n v="100"/>
    <n v="0.89"/>
    <n v="0.85"/>
    <n v="0.87"/>
    <x v="3"/>
    <x v="1"/>
    <n v="9"/>
    <x v="7"/>
    <x v="0"/>
  </r>
  <r>
    <d v="2023-07-23T00:00:00"/>
    <x v="2"/>
    <n v="4500"/>
    <n v="5214.2857142857101"/>
    <x v="4"/>
    <n v="100"/>
    <n v="0.89"/>
    <n v="0.8"/>
    <n v="0.88"/>
    <x v="0"/>
    <x v="2"/>
    <n v="5"/>
    <x v="8"/>
    <x v="3"/>
  </r>
  <r>
    <d v="2023-07-20T00:00:00"/>
    <x v="0"/>
    <n v="5500"/>
    <n v="1214.2857142857099"/>
    <x v="4"/>
    <n v="100"/>
    <n v="0.98"/>
    <n v="0.99"/>
    <n v="0.81"/>
    <x v="2"/>
    <x v="0"/>
    <n v="6"/>
    <x v="8"/>
    <x v="3"/>
  </r>
  <r>
    <d v="2023-07-22T00:00:00"/>
    <x v="1"/>
    <n v="1000"/>
    <n v="5214.2857142857101"/>
    <x v="4"/>
    <n v="100"/>
    <n v="0.81"/>
    <n v="0.91"/>
    <n v="0.95"/>
    <x v="3"/>
    <x v="4"/>
    <n v="8"/>
    <x v="8"/>
    <x v="3"/>
  </r>
  <r>
    <d v="2023-04-02T00:00:00"/>
    <x v="0"/>
    <n v="2000"/>
    <n v="5214.2857142857101"/>
    <x v="4"/>
    <n v="100"/>
    <n v="0.97"/>
    <n v="0.85"/>
    <n v="0.85"/>
    <x v="0"/>
    <x v="0"/>
    <n v="4"/>
    <x v="5"/>
    <x v="0"/>
  </r>
  <r>
    <d v="2023-02-22T00:00:00"/>
    <x v="0"/>
    <n v="2000"/>
    <n v="5214.2857142857101"/>
    <x v="4"/>
    <n v="100"/>
    <n v="0.89"/>
    <n v="0.94"/>
    <n v="0.8"/>
    <x v="1"/>
    <x v="0"/>
    <n v="3"/>
    <x v="1"/>
    <x v="1"/>
  </r>
  <r>
    <d v="2023-09-10T00:00:00"/>
    <x v="0"/>
    <n v="2000"/>
    <n v="5214.2857142857101"/>
    <x v="4"/>
    <n v="100"/>
    <n v="0.88"/>
    <n v="0.94"/>
    <n v="0.7"/>
    <x v="2"/>
    <x v="2"/>
    <n v="2"/>
    <x v="9"/>
    <x v="3"/>
  </r>
  <r>
    <d v="2023-12-15T00:00:00"/>
    <x v="0"/>
    <n v="2000"/>
    <n v="2957.1428571428601"/>
    <x v="5"/>
    <n v="90"/>
    <n v="0.75"/>
    <n v="0.77"/>
    <n v="0.84"/>
    <x v="3"/>
    <x v="3"/>
    <n v="7"/>
    <x v="10"/>
    <x v="2"/>
  </r>
  <r>
    <d v="2023-03-12T00:00:00"/>
    <x v="0"/>
    <n v="1700"/>
    <n v="2957.1428571428601"/>
    <x v="5"/>
    <n v="80"/>
    <n v="0.73"/>
    <n v="0.96"/>
    <n v="0.93"/>
    <x v="3"/>
    <x v="4"/>
    <n v="4"/>
    <x v="4"/>
    <x v="1"/>
  </r>
  <r>
    <d v="2023-09-10T00:00:00"/>
    <x v="0"/>
    <n v="1600"/>
    <n v="2957.1428571428601"/>
    <x v="5"/>
    <n v="90"/>
    <n v="0.93"/>
    <n v="0.74"/>
    <n v="0.93"/>
    <x v="2"/>
    <x v="0"/>
    <n v="5"/>
    <x v="9"/>
    <x v="3"/>
  </r>
  <r>
    <d v="2023-01-02T00:00:00"/>
    <x v="1"/>
    <n v="1200"/>
    <n v="2957.1428571428601"/>
    <x v="5"/>
    <n v="110"/>
    <n v="0.85"/>
    <n v="0.7"/>
    <n v="0.99"/>
    <x v="3"/>
    <x v="1"/>
    <n v="6"/>
    <x v="11"/>
    <x v="1"/>
  </r>
  <r>
    <d v="2023-10-28T00:00:00"/>
    <x v="2"/>
    <n v="2500"/>
    <n v="2957.1428571428601"/>
    <x v="5"/>
    <n v="90"/>
    <n v="0.92"/>
    <n v="0.99"/>
    <n v="0.88"/>
    <x v="0"/>
    <x v="2"/>
    <n v="8"/>
    <x v="2"/>
    <x v="2"/>
  </r>
  <r>
    <d v="2023-06-26T00:00:00"/>
    <x v="2"/>
    <n v="2100"/>
    <n v="2957.1428571428601"/>
    <x v="5"/>
    <n v="100"/>
    <n v="0.75"/>
    <n v="0.97"/>
    <n v="0.83"/>
    <x v="1"/>
    <x v="3"/>
    <n v="4"/>
    <x v="7"/>
    <x v="0"/>
  </r>
  <r>
    <d v="2023-11-13T00:00:00"/>
    <x v="2"/>
    <n v="2150"/>
    <n v="2957.1428571428601"/>
    <x v="5"/>
    <n v="90"/>
    <n v="0.77"/>
    <n v="0.97"/>
    <n v="0.78"/>
    <x v="0"/>
    <x v="4"/>
    <n v="3"/>
    <x v="3"/>
    <x v="2"/>
  </r>
  <r>
    <d v="2023-06-30T00:00:00"/>
    <x v="2"/>
    <n v="2200"/>
    <n v="757.142857142857"/>
    <x v="6"/>
    <n v="228"/>
    <n v="0.79"/>
    <n v="0.75"/>
    <n v="0.93"/>
    <x v="1"/>
    <x v="0"/>
    <n v="2"/>
    <x v="7"/>
    <x v="0"/>
  </r>
  <r>
    <d v="2023-04-14T00:00:00"/>
    <x v="1"/>
    <n v="1800"/>
    <n v="757.142857142857"/>
    <x v="6"/>
    <n v="220"/>
    <n v="0.81"/>
    <n v="0.98"/>
    <n v="0.86"/>
    <x v="2"/>
    <x v="1"/>
    <n v="7"/>
    <x v="5"/>
    <x v="0"/>
  </r>
  <r>
    <d v="2023-12-06T00:00:00"/>
    <x v="3"/>
    <n v="1800"/>
    <n v="757.142857142857"/>
    <x v="6"/>
    <n v="228"/>
    <n v="0.86"/>
    <n v="0.82"/>
    <n v="0.86"/>
    <x v="3"/>
    <x v="2"/>
    <n v="9"/>
    <x v="10"/>
    <x v="2"/>
  </r>
  <r>
    <d v="2023-05-08T00:00:00"/>
    <x v="0"/>
    <n v="1414"/>
    <n v="757.142857142857"/>
    <x v="6"/>
    <n v="238"/>
    <n v="0.72"/>
    <n v="0.95"/>
    <n v="0.9"/>
    <x v="4"/>
    <x v="3"/>
    <n v="5"/>
    <x v="0"/>
    <x v="0"/>
  </r>
  <r>
    <d v="2023-04-03T00:00:00"/>
    <x v="2"/>
    <n v="2100"/>
    <n v="757.142857142857"/>
    <x v="6"/>
    <n v="228"/>
    <n v="0.71"/>
    <n v="0.8"/>
    <n v="0.76"/>
    <x v="4"/>
    <x v="4"/>
    <n v="5"/>
    <x v="5"/>
    <x v="0"/>
  </r>
  <r>
    <d v="2023-06-01T00:00:00"/>
    <x v="2"/>
    <n v="2500"/>
    <n v="757.142857142857"/>
    <x v="6"/>
    <n v="230"/>
    <n v="0.97"/>
    <n v="0.95"/>
    <n v="0.85"/>
    <x v="4"/>
    <x v="0"/>
    <n v="8"/>
    <x v="7"/>
    <x v="0"/>
  </r>
  <r>
    <d v="2023-11-03T00:00:00"/>
    <x v="3"/>
    <n v="2200"/>
    <n v="757.142857142857"/>
    <x v="6"/>
    <n v="228"/>
    <n v="0.95"/>
    <n v="0.85"/>
    <n v="0.91"/>
    <x v="2"/>
    <x v="1"/>
    <n v="4"/>
    <x v="3"/>
    <x v="2"/>
  </r>
  <r>
    <d v="2023-05-14T00:00:00"/>
    <x v="0"/>
    <n v="2500"/>
    <n v="914.28571428571399"/>
    <x v="7"/>
    <n v="250"/>
    <n v="0.97"/>
    <n v="0.7"/>
    <n v="0.93"/>
    <x v="2"/>
    <x v="2"/>
    <n v="3"/>
    <x v="0"/>
    <x v="0"/>
  </r>
  <r>
    <d v="2023-10-26T00:00:00"/>
    <x v="2"/>
    <n v="2200"/>
    <n v="914.28571428571399"/>
    <x v="7"/>
    <n v="240"/>
    <n v="0.9"/>
    <n v="0.98"/>
    <n v="0.96"/>
    <x v="2"/>
    <x v="3"/>
    <n v="2"/>
    <x v="2"/>
    <x v="2"/>
  </r>
  <r>
    <d v="2023-10-27T00:00:00"/>
    <x v="0"/>
    <n v="2500"/>
    <n v="914.28571428571399"/>
    <x v="7"/>
    <n v="270"/>
    <n v="0.9"/>
    <n v="0.95"/>
    <n v="0.98"/>
    <x v="2"/>
    <x v="4"/>
    <n v="3"/>
    <x v="2"/>
    <x v="2"/>
  </r>
  <r>
    <d v="2023-01-28T00:00:00"/>
    <x v="1"/>
    <n v="2000"/>
    <n v="914.28571428571399"/>
    <x v="7"/>
    <n v="259"/>
    <n v="0.96"/>
    <n v="0.81"/>
    <n v="0.85"/>
    <x v="2"/>
    <x v="0"/>
    <n v="9"/>
    <x v="11"/>
    <x v="1"/>
  </r>
  <r>
    <d v="2023-01-29T00:00:00"/>
    <x v="1"/>
    <n v="2500"/>
    <n v="914.28571428571399"/>
    <x v="7"/>
    <n v="260"/>
    <n v="0.98"/>
    <n v="0.84"/>
    <n v="0.89"/>
    <x v="2"/>
    <x v="0"/>
    <n v="5"/>
    <x v="11"/>
    <x v="1"/>
  </r>
  <r>
    <d v="2023-01-30T00:00:00"/>
    <x v="1"/>
    <n v="2500"/>
    <n v="914.28571428571399"/>
    <x v="7"/>
    <n v="260"/>
    <n v="0.76"/>
    <n v="0.7"/>
    <n v="0.86"/>
    <x v="2"/>
    <x v="2"/>
    <n v="6"/>
    <x v="11"/>
    <x v="1"/>
  </r>
  <r>
    <d v="2023-01-31T00:00:00"/>
    <x v="0"/>
    <n v="2500"/>
    <n v="914.28571428571399"/>
    <x v="7"/>
    <n v="261"/>
    <n v="0.91"/>
    <n v="0.77"/>
    <n v="0.75"/>
    <x v="0"/>
    <x v="3"/>
    <n v="8"/>
    <x v="11"/>
    <x v="1"/>
  </r>
  <r>
    <d v="2023-11-01T00:00:00"/>
    <x v="0"/>
    <n v="2500"/>
    <n v="914.28571428571399"/>
    <x v="7"/>
    <n v="242"/>
    <n v="0.79"/>
    <n v="0.81"/>
    <n v="0.74"/>
    <x v="1"/>
    <x v="4"/>
    <n v="4"/>
    <x v="3"/>
    <x v="2"/>
  </r>
  <r>
    <d v="2023-11-02T00:00:00"/>
    <x v="0"/>
    <n v="2250"/>
    <n v="914.28571428571399"/>
    <x v="7"/>
    <n v="250"/>
    <n v="0.85"/>
    <n v="0.82"/>
    <n v="0.73"/>
    <x v="2"/>
    <x v="0"/>
    <n v="3"/>
    <x v="3"/>
    <x v="2"/>
  </r>
  <r>
    <d v="2023-11-03T00:00:00"/>
    <x v="0"/>
    <n v="2500"/>
    <n v="914.28571428571399"/>
    <x v="7"/>
    <n v="242"/>
    <n v="0.88"/>
    <n v="0.84"/>
    <n v="0.75"/>
    <x v="3"/>
    <x v="1"/>
    <n v="2"/>
    <x v="3"/>
    <x v="2"/>
  </r>
  <r>
    <d v="2023-05-14T00:00:00"/>
    <x v="0"/>
    <n v="2500"/>
    <n v="914.28571428571399"/>
    <x v="7"/>
    <n v="242"/>
    <n v="0.81"/>
    <n v="0.92"/>
    <n v="0.91"/>
    <x v="0"/>
    <x v="2"/>
    <n v="7"/>
    <x v="0"/>
    <x v="0"/>
  </r>
  <r>
    <d v="2023-10-26T00:00:00"/>
    <x v="2"/>
    <n v="2500"/>
    <n v="914.28571428571399"/>
    <x v="7"/>
    <n v="242"/>
    <n v="0.84"/>
    <n v="0.73"/>
    <n v="0.99"/>
    <x v="1"/>
    <x v="3"/>
    <n v="9"/>
    <x v="2"/>
    <x v="2"/>
  </r>
  <r>
    <d v="2023-03-10T00:00:00"/>
    <x v="2"/>
    <n v="2500"/>
    <n v="914.28571428571399"/>
    <x v="7"/>
    <n v="240"/>
    <n v="0.93"/>
    <n v="0.79"/>
    <n v="0.72"/>
    <x v="2"/>
    <x v="4"/>
    <n v="5"/>
    <x v="4"/>
    <x v="1"/>
  </r>
  <r>
    <d v="2023-04-28T00:00:00"/>
    <x v="2"/>
    <n v="2500"/>
    <n v="914.28571428571399"/>
    <x v="7"/>
    <n v="242"/>
    <n v="0.84"/>
    <n v="0.79"/>
    <n v="0.8"/>
    <x v="3"/>
    <x v="0"/>
    <n v="6"/>
    <x v="5"/>
    <x v="0"/>
  </r>
  <r>
    <d v="2023-01-19T00:00:00"/>
    <x v="2"/>
    <n v="2200"/>
    <n v="385.71428571428601"/>
    <x v="8"/>
    <n v="285"/>
    <n v="0.85"/>
    <n v="0.91"/>
    <n v="0.84"/>
    <x v="0"/>
    <x v="1"/>
    <n v="8"/>
    <x v="11"/>
    <x v="1"/>
  </r>
  <r>
    <d v="2023-08-22T00:00:00"/>
    <x v="1"/>
    <n v="2150"/>
    <n v="385.71428571428601"/>
    <x v="8"/>
    <n v="275"/>
    <n v="0.86"/>
    <n v="0.75"/>
    <n v="0.96"/>
    <x v="2"/>
    <x v="2"/>
    <n v="4"/>
    <x v="6"/>
    <x v="3"/>
  </r>
  <r>
    <d v="2023-08-09T00:00:00"/>
    <x v="3"/>
    <n v="2400"/>
    <n v="385.71428571428601"/>
    <x v="8"/>
    <n v="285"/>
    <n v="0.96"/>
    <n v="0.77"/>
    <n v="0.92"/>
    <x v="3"/>
    <x v="3"/>
    <n v="3"/>
    <x v="6"/>
    <x v="3"/>
  </r>
  <r>
    <d v="2023-06-01T00:00:00"/>
    <x v="2"/>
    <n v="2450"/>
    <n v="385.71428571428601"/>
    <x v="8"/>
    <n v="290"/>
    <n v="0.99"/>
    <n v="0.97"/>
    <n v="0.73"/>
    <x v="0"/>
    <x v="4"/>
    <n v="2"/>
    <x v="7"/>
    <x v="0"/>
  </r>
  <r>
    <d v="2023-03-01T00:00:00"/>
    <x v="1"/>
    <n v="2500"/>
    <n v="385.71428571428601"/>
    <x v="8"/>
    <n v="310"/>
    <n v="0.77"/>
    <n v="0.72"/>
    <n v="0.85"/>
    <x v="1"/>
    <x v="0"/>
    <n v="7"/>
    <x v="4"/>
    <x v="1"/>
  </r>
  <r>
    <d v="2023-11-27T00:00:00"/>
    <x v="3"/>
    <n v="2450"/>
    <n v="385.71428571428601"/>
    <x v="8"/>
    <n v="270"/>
    <n v="0.77"/>
    <n v="0.96"/>
    <n v="0.78"/>
    <x v="2"/>
    <x v="1"/>
    <n v="9"/>
    <x v="3"/>
    <x v="2"/>
  </r>
  <r>
    <d v="2023-10-14T00:00:00"/>
    <x v="2"/>
    <n v="2400"/>
    <n v="385.71428571428601"/>
    <x v="8"/>
    <n v="285"/>
    <n v="0.78"/>
    <n v="0.8"/>
    <n v="0.85"/>
    <x v="3"/>
    <x v="2"/>
    <n v="5"/>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C16" firstHeaderRow="0" firstDataRow="1" firstDataCol="1"/>
  <pivotFields count="14">
    <pivotField numFmtId="14" showAll="0"/>
    <pivotField showAll="0"/>
    <pivotField dataField="1" numFmtId="164" showAll="0"/>
    <pivotField numFmtId="164" showAll="0"/>
    <pivotField dataField="1" numFmtId="164" showAll="0">
      <items count="10">
        <item x="8"/>
        <item x="7"/>
        <item x="6"/>
        <item x="3"/>
        <item x="2"/>
        <item x="5"/>
        <item x="1"/>
        <item x="0"/>
        <item x="4"/>
        <item t="default"/>
      </items>
    </pivotField>
    <pivotField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Fields count="1">
    <field x="-2"/>
  </colFields>
  <colItems count="2">
    <i>
      <x/>
    </i>
    <i i="1">
      <x v="1"/>
    </i>
  </colItems>
  <dataFields count="2">
    <dataField name="Total Sales" fld="2" baseField="0" baseItem="0"/>
    <dataField name="Total Target Sales" fld="4" baseField="0" baseItem="0"/>
  </dataFields>
  <formats count="2">
    <format dxfId="7">
      <pivotArea collapsedLevelsAreSubtotals="1" fieldPosition="0">
        <references count="1">
          <reference field="12" count="0"/>
        </references>
      </pivotArea>
    </format>
    <format dxfId="6">
      <pivotArea grandRow="1" outline="0" collapsedLevelsAreSubtotals="1" fieldPosition="0"/>
    </format>
  </formats>
  <chartFormats count="1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12" count="1" selected="0">
            <x v="10"/>
          </reference>
        </references>
      </pivotArea>
    </chartFormat>
    <chartFormat chart="5" format="7">
      <pivotArea type="data" outline="0" fieldPosition="0">
        <references count="2">
          <reference field="4294967294" count="1" selected="0">
            <x v="0"/>
          </reference>
          <reference field="12" count="1" selected="0">
            <x v="9"/>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0"/>
          </reference>
          <reference field="12" count="1" selected="0">
            <x v="9"/>
          </reference>
        </references>
      </pivotArea>
    </chartFormat>
    <chartFormat chart="8" format="7">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9"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2:B25" firstHeaderRow="1" firstDataRow="1" firstDataCol="1"/>
  <pivotFields count="14">
    <pivotField numFmtId="14" showAll="0"/>
    <pivotField showAll="0"/>
    <pivotField numFmtId="164" showAll="0"/>
    <pivotField numFmtId="164" showAll="0"/>
    <pivotField numFmtId="164" showAll="0">
      <items count="10">
        <item x="8"/>
        <item x="7"/>
        <item x="6"/>
        <item x="3"/>
        <item x="2"/>
        <item x="5"/>
        <item x="1"/>
        <item x="0"/>
        <item x="4"/>
        <item t="default"/>
      </items>
    </pivotField>
    <pivotField showAll="0"/>
    <pivotField dataField="1" showAll="0"/>
    <pivotField dataField="1" showAll="0"/>
    <pivotField dataField="1" showAll="0"/>
    <pivotField showAll="0"/>
    <pivotField showAll="0"/>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2"/>
  </rowFields>
  <rowItems count="3">
    <i>
      <x/>
    </i>
    <i i="1">
      <x v="1"/>
    </i>
    <i i="2">
      <x v="2"/>
    </i>
  </rowItems>
  <colItems count="1">
    <i/>
  </colItems>
  <dataFields count="3">
    <dataField name="Average of Sales Completion Rate" fld="6" subtotal="average" baseField="0" baseItem="2"/>
    <dataField name="Average of Profit Completion Rate" fld="7" subtotal="average" baseField="0" baseItem="0"/>
    <dataField name="Average of Customer Completion Rate" fld="8" subtotal="average" baseField="0" baseItem="0"/>
  </dataFields>
  <formats count="1">
    <format dxfId="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P9" firstHeaderRow="1" firstDataRow="1" firstDataCol="1"/>
  <pivotFields count="14">
    <pivotField numFmtId="14" showAll="0"/>
    <pivotField showAll="0">
      <items count="5">
        <item x="0"/>
        <item x="3"/>
        <item x="2"/>
        <item x="1"/>
        <item t="default"/>
      </items>
    </pivotField>
    <pivotField dataField="1" numFmtId="164" showAll="0"/>
    <pivotField numFmtId="164" showAll="0"/>
    <pivotField numFmtId="164" showAll="0">
      <items count="10">
        <item x="8"/>
        <item x="7"/>
        <item x="6"/>
        <item x="3"/>
        <item x="2"/>
        <item x="5"/>
        <item x="1"/>
        <item x="0"/>
        <item x="4"/>
        <item t="default"/>
      </items>
    </pivotField>
    <pivotField showAll="0"/>
    <pivotField showAll="0"/>
    <pivotField showAll="0"/>
    <pivotField showAll="0"/>
    <pivotField axis="axisRow" showAll="0">
      <items count="6">
        <item x="0"/>
        <item x="2"/>
        <item x="1"/>
        <item x="3"/>
        <item x="4"/>
        <item t="default"/>
      </items>
    </pivotField>
    <pivotField showAll="0">
      <items count="6">
        <item x="4"/>
        <item x="2"/>
        <item x="1"/>
        <item x="3"/>
        <item x="0"/>
        <item t="default"/>
      </items>
    </pivotField>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9"/>
  </rowFields>
  <rowItems count="6">
    <i>
      <x/>
    </i>
    <i>
      <x v="1"/>
    </i>
    <i>
      <x v="2"/>
    </i>
    <i>
      <x v="3"/>
    </i>
    <i>
      <x v="4"/>
    </i>
    <i t="grand">
      <x/>
    </i>
  </rowItems>
  <colItems count="1">
    <i/>
  </colItems>
  <dataFields count="1">
    <dataField name="Sum of Sales" fld="2" baseField="0" baseItem="0" numFmtId="165"/>
  </dataFields>
  <formats count="2">
    <format dxfId="10">
      <pivotArea grandRow="1"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L3:M9" firstHeaderRow="1" firstDataRow="1" firstDataCol="1"/>
  <pivotFields count="14">
    <pivotField numFmtId="14" showAll="0"/>
    <pivotField showAll="0">
      <items count="5">
        <item x="0"/>
        <item x="3"/>
        <item x="2"/>
        <item x="1"/>
        <item t="default"/>
      </items>
    </pivotField>
    <pivotField numFmtId="164" showAll="0"/>
    <pivotField numFmtId="164" showAll="0"/>
    <pivotField numFmtId="164" showAll="0">
      <items count="10">
        <item x="8"/>
        <item x="7"/>
        <item x="6"/>
        <item x="3"/>
        <item x="2"/>
        <item x="5"/>
        <item x="1"/>
        <item x="0"/>
        <item x="4"/>
        <item t="default"/>
      </items>
    </pivotField>
    <pivotField showAll="0"/>
    <pivotField showAll="0"/>
    <pivotField showAll="0"/>
    <pivotField showAll="0"/>
    <pivotField showAll="0"/>
    <pivotField axis="axisRow" showAll="0">
      <items count="6">
        <item x="4"/>
        <item x="2"/>
        <item x="1"/>
        <item x="3"/>
        <item x="0"/>
        <item t="default"/>
      </items>
    </pivotField>
    <pivotField dataField="1"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0"/>
  </rowFields>
  <rowItems count="6">
    <i>
      <x/>
    </i>
    <i>
      <x v="1"/>
    </i>
    <i>
      <x v="2"/>
    </i>
    <i>
      <x v="3"/>
    </i>
    <i>
      <x v="4"/>
    </i>
    <i t="grand">
      <x/>
    </i>
  </rowItems>
  <colItems count="1">
    <i/>
  </colItems>
  <dataFields count="1">
    <dataField name="Total Score" fld="11" baseField="0" baseItem="0" numFmtId="1"/>
  </dataFields>
  <formats count="2">
    <format dxfId="12">
      <pivotArea grandRow="1" outline="0" collapsedLevelsAreSubtotals="1" fieldPosition="0"/>
    </format>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3:J8" firstHeaderRow="0" firstDataRow="1" firstDataCol="1"/>
  <pivotFields count="14">
    <pivotField numFmtId="14"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dataField="1" numFmtId="164" showAll="0"/>
    <pivotField dataField="1" numFmtId="164" showAll="0"/>
    <pivotField numFmtId="164" showAll="0">
      <items count="10">
        <item x="8"/>
        <item x="7"/>
        <item x="6"/>
        <item x="3"/>
        <item x="2"/>
        <item x="5"/>
        <item x="1"/>
        <item x="0"/>
        <item x="4"/>
        <item t="default"/>
      </items>
    </pivotField>
    <pivotField showAll="0"/>
    <pivotField showAll="0"/>
    <pivotField showAll="0"/>
    <pivotField showAll="0"/>
    <pivotField showAll="0"/>
    <pivotField showAll="0"/>
    <pivotField showAll="0"/>
    <pivotField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
  </rowFields>
  <rowItems count="5">
    <i>
      <x/>
    </i>
    <i>
      <x v="2"/>
    </i>
    <i>
      <x v="3"/>
    </i>
    <i>
      <x v="1"/>
    </i>
    <i t="grand">
      <x/>
    </i>
  </rowItems>
  <colFields count="1">
    <field x="-2"/>
  </colFields>
  <colItems count="2">
    <i>
      <x/>
    </i>
    <i i="1">
      <x v="1"/>
    </i>
  </colItems>
  <dataFields count="2">
    <dataField name="Total Profit" fld="3" baseField="0" baseItem="0"/>
    <dataField name="Total Sales" fld="2" baseField="0" baseItem="0"/>
  </dataFields>
  <formats count="2">
    <format dxfId="14">
      <pivotArea collapsedLevelsAreSubtotals="1" fieldPosition="0">
        <references count="1">
          <reference field="1" count="0"/>
        </references>
      </pivotArea>
    </format>
    <format dxfId="13">
      <pivotArea grandRow="1" outline="0" collapsedLevelsAreSubtotals="1" fieldPosition="0"/>
    </format>
  </formats>
  <chartFormats count="3">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E3:F16" firstHeaderRow="1" firstDataRow="1" firstDataCol="1"/>
  <pivotFields count="14">
    <pivotField numFmtId="14" showAll="0"/>
    <pivotField showAll="0"/>
    <pivotField numFmtId="164" showAll="0"/>
    <pivotField numFmtId="164" showAll="0"/>
    <pivotField numFmtId="164" showAll="0">
      <items count="10">
        <item x="8"/>
        <item x="7"/>
        <item x="6"/>
        <item x="3"/>
        <item x="2"/>
        <item x="5"/>
        <item x="1"/>
        <item x="0"/>
        <item x="4"/>
        <item t="default"/>
      </items>
    </pivotField>
    <pivotField dataField="1" showAll="0"/>
    <pivotField showAll="0"/>
    <pivotField showAll="0"/>
    <pivotField showAll="0"/>
    <pivotField showAll="0"/>
    <pivotField showAll="0"/>
    <pivotField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Total No of Customers" fld="5" baseField="0" baseItem="0"/>
  </dataFields>
  <formats count="1">
    <format dxfId="15">
      <pivotArea collapsedLevelsAreSubtotals="1" fieldPosition="0">
        <references count="1">
          <reference field="12" count="0"/>
        </references>
      </pivotArea>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9"/>
          </reference>
        </references>
      </pivotArea>
    </chartFormat>
    <chartFormat chart="2" format="4">
      <pivotArea type="data" outline="0" fieldPosition="0">
        <references count="2">
          <reference field="4294967294" count="1" selected="0">
            <x v="0"/>
          </reference>
          <reference field="12" count="1" selected="0">
            <x v="11"/>
          </reference>
        </references>
      </pivotArea>
    </chartFormat>
    <chartFormat chart="2" format="5">
      <pivotArea type="data" outline="0" fieldPosition="0">
        <references count="2">
          <reference field="4294967294" count="1" selected="0">
            <x v="0"/>
          </reference>
          <reference field="12" count="1" selected="0">
            <x v="3"/>
          </reference>
        </references>
      </pivotArea>
    </chartFormat>
    <chartFormat chart="2" format="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 tabId="3" name="PivotTable3"/>
    <pivotTable tabId="3" name="PivotTable4"/>
    <pivotTable tabId="3" name="PivotTable5"/>
    <pivotTable tabId="3" name="PivotTable6"/>
    <pivotTable tabId="3" name="PivotTable9"/>
  </pivotTables>
  <data>
    <tabular pivotCacheId="1">
      <items count="12">
        <i x="11" s="1"/>
        <i x="1" s="1"/>
        <i x="4" s="1"/>
        <i x="5" s="1"/>
        <i x="0" s="1"/>
        <i x="7" s="1"/>
        <i x="8" s="1"/>
        <i x="6" s="1"/>
        <i x="9" s="1"/>
        <i x="2" s="1"/>
        <i x="3"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3" name="PivotTable2"/>
    <pivotTable tabId="3" name="PivotTable3"/>
    <pivotTable tabId="3" name="PivotTable4"/>
    <pivotTable tabId="3" name="PivotTable5"/>
    <pivotTable tabId="3" name="PivotTable6"/>
    <pivotTable tabId="3" name="PivotTable9"/>
  </pivotTables>
  <data>
    <tabular pivotCacheId="1">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howCaption="0" style="SlicerStyleDark6" rowHeight="230716"/>
  <slicer name="Quarter" cache="Slicer_Quarter" caption="Quarter" showCaption="0" style="SlicerStyleDark6" rowHeight="230716"/>
</slicers>
</file>

<file path=xl/tables/table1.xml><?xml version="1.0" encoding="utf-8"?>
<table xmlns="http://schemas.openxmlformats.org/spreadsheetml/2006/main" id="1" name="Table1" displayName="Table1" ref="A1:N64" totalsRowShown="0">
  <autoFilter ref="A1:N64"/>
  <tableColumns count="14">
    <tableColumn id="1" name="Date" dataDxfId="5"/>
    <tableColumn id="2" name="Region"/>
    <tableColumn id="3" name="Sales" dataDxfId="4" dataCellStyle="Comma"/>
    <tableColumn id="4" name="Profit" dataDxfId="3" dataCellStyle="Comma"/>
    <tableColumn id="5" name="Target Sales" dataDxfId="2" dataCellStyle="Comma"/>
    <tableColumn id="6" name="No of Customers"/>
    <tableColumn id="7" name="Sales Completion Rate"/>
    <tableColumn id="8" name="Profit Completion Rate"/>
    <tableColumn id="9" name="Customer Completion Rate"/>
    <tableColumn id="10" name="Country"/>
    <tableColumn id="11" name="Customer Satisfaction"/>
    <tableColumn id="12" name="Score"/>
    <tableColumn id="13" name="Month" dataDxfId="1">
      <calculatedColumnFormula>TEXT(Table1[[#This Row],[Date]], "mmm")</calculatedColumnFormula>
    </tableColumn>
    <tableColumn id="14" name="Quarter" dataDxfId="0">
      <calculatedColumnFormula>"Q"&amp;ROUNDUP(MONTH(Table1[[#This Row],[Date]])/3,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6"/>
  <sheetViews>
    <sheetView showGridLines="0" topLeftCell="B1" workbookViewId="0">
      <selection activeCell="L3" sqref="L3:M9"/>
    </sheetView>
  </sheetViews>
  <sheetFormatPr defaultRowHeight="14"/>
  <cols>
    <col min="1" max="1" width="32.4140625" customWidth="1"/>
    <col min="2" max="2" width="4.4140625" customWidth="1"/>
    <col min="3" max="3" width="16.4140625" customWidth="1"/>
    <col min="4" max="4" width="2.83203125" customWidth="1"/>
    <col min="5" max="5" width="12.9140625" customWidth="1"/>
    <col min="6" max="6" width="20.1640625" customWidth="1"/>
    <col min="7" max="7" width="3.5" customWidth="1"/>
    <col min="8" max="8" width="12.9140625" customWidth="1"/>
    <col min="9" max="9" width="10.1640625" customWidth="1"/>
    <col min="10" max="10" width="10.25" customWidth="1"/>
    <col min="11" max="11" width="2.25" customWidth="1"/>
    <col min="12" max="12" width="12.9140625" customWidth="1"/>
    <col min="13" max="13" width="10.58203125" customWidth="1"/>
    <col min="14" max="14" width="2" customWidth="1"/>
    <col min="15" max="15" width="12.9140625" customWidth="1"/>
    <col min="16" max="16" width="12" customWidth="1"/>
  </cols>
  <sheetData>
    <row r="2" spans="1:16">
      <c r="A2" t="s">
        <v>48</v>
      </c>
      <c r="E2" t="s">
        <v>66</v>
      </c>
      <c r="H2" t="s">
        <v>49</v>
      </c>
      <c r="L2" t="s">
        <v>50</v>
      </c>
      <c r="O2" s="4" t="s">
        <v>51</v>
      </c>
    </row>
    <row r="3" spans="1:16">
      <c r="A3" s="3" t="s">
        <v>28</v>
      </c>
      <c r="B3" t="s">
        <v>43</v>
      </c>
      <c r="C3" t="s">
        <v>44</v>
      </c>
      <c r="E3" s="3" t="s">
        <v>28</v>
      </c>
      <c r="F3" t="s">
        <v>46</v>
      </c>
      <c r="H3" s="3" t="s">
        <v>28</v>
      </c>
      <c r="I3" t="s">
        <v>45</v>
      </c>
      <c r="J3" t="s">
        <v>43</v>
      </c>
      <c r="L3" s="3" t="s">
        <v>28</v>
      </c>
      <c r="M3" t="s">
        <v>47</v>
      </c>
      <c r="O3" s="3" t="s">
        <v>28</v>
      </c>
      <c r="P3" t="s">
        <v>42</v>
      </c>
    </row>
    <row r="4" spans="1:16">
      <c r="A4" s="4" t="s">
        <v>29</v>
      </c>
      <c r="B4" s="6">
        <v>12900</v>
      </c>
      <c r="C4" s="6">
        <v>6000.0000000000009</v>
      </c>
      <c r="E4" s="4" t="s">
        <v>29</v>
      </c>
      <c r="F4" s="7">
        <v>1435</v>
      </c>
      <c r="H4" s="4" t="s">
        <v>12</v>
      </c>
      <c r="I4" s="6">
        <v>45042.857142857159</v>
      </c>
      <c r="J4" s="6">
        <v>50045</v>
      </c>
      <c r="L4" s="4" t="s">
        <v>25</v>
      </c>
      <c r="M4" s="7">
        <v>41</v>
      </c>
      <c r="O4" s="4" t="s">
        <v>13</v>
      </c>
      <c r="P4" s="6">
        <v>30381</v>
      </c>
    </row>
    <row r="5" spans="1:16">
      <c r="A5" s="4" t="s">
        <v>30</v>
      </c>
      <c r="B5" s="6">
        <v>11256</v>
      </c>
      <c r="C5" s="6">
        <v>24285.28571428571</v>
      </c>
      <c r="E5" s="4" t="s">
        <v>30</v>
      </c>
      <c r="F5" s="7">
        <v>185</v>
      </c>
      <c r="H5" s="4" t="s">
        <v>18</v>
      </c>
      <c r="I5" s="6">
        <v>29742.857142857156</v>
      </c>
      <c r="J5" s="6">
        <v>46112</v>
      </c>
      <c r="L5" s="4" t="s">
        <v>20</v>
      </c>
      <c r="M5" s="7">
        <v>59</v>
      </c>
      <c r="O5" s="4" t="s">
        <v>19</v>
      </c>
      <c r="P5" s="6">
        <v>63874</v>
      </c>
    </row>
    <row r="6" spans="1:16">
      <c r="A6" s="4" t="s">
        <v>31</v>
      </c>
      <c r="B6" s="6">
        <v>11700</v>
      </c>
      <c r="C6" s="6">
        <v>9714.2857142857156</v>
      </c>
      <c r="E6" s="4" t="s">
        <v>31</v>
      </c>
      <c r="F6" s="7">
        <v>688</v>
      </c>
      <c r="H6" s="4" t="s">
        <v>15</v>
      </c>
      <c r="I6" s="6">
        <v>25300.857142857149</v>
      </c>
      <c r="J6" s="6">
        <v>38283</v>
      </c>
      <c r="L6" s="4" t="s">
        <v>17</v>
      </c>
      <c r="M6" s="7">
        <v>74</v>
      </c>
      <c r="O6" s="4" t="s">
        <v>16</v>
      </c>
      <c r="P6" s="6">
        <v>25744</v>
      </c>
    </row>
    <row r="7" spans="1:16">
      <c r="A7" s="4" t="s">
        <v>32</v>
      </c>
      <c r="B7" s="6">
        <v>10400</v>
      </c>
      <c r="C7" s="6">
        <v>13571.428571428569</v>
      </c>
      <c r="E7" s="4" t="s">
        <v>32</v>
      </c>
      <c r="F7" s="7">
        <v>810</v>
      </c>
      <c r="H7" s="4" t="s">
        <v>24</v>
      </c>
      <c r="I7" s="6">
        <v>13214.285714285725</v>
      </c>
      <c r="J7" s="6">
        <v>22921</v>
      </c>
      <c r="L7" s="4" t="s">
        <v>23</v>
      </c>
      <c r="M7" s="7">
        <v>66</v>
      </c>
      <c r="O7" s="4" t="s">
        <v>21</v>
      </c>
      <c r="P7" s="6">
        <v>23719</v>
      </c>
    </row>
    <row r="8" spans="1:16">
      <c r="A8" s="4" t="s">
        <v>33</v>
      </c>
      <c r="B8" s="6">
        <v>12995</v>
      </c>
      <c r="C8" s="6">
        <v>12571.285714285716</v>
      </c>
      <c r="E8" s="4" t="s">
        <v>33</v>
      </c>
      <c r="F8" s="7">
        <v>850</v>
      </c>
      <c r="H8" s="4" t="s">
        <v>41</v>
      </c>
      <c r="I8" s="6">
        <v>113300.85714285719</v>
      </c>
      <c r="J8" s="6">
        <v>157361</v>
      </c>
      <c r="L8" s="4" t="s">
        <v>14</v>
      </c>
      <c r="M8" s="7">
        <v>96</v>
      </c>
      <c r="O8" s="4" t="s">
        <v>22</v>
      </c>
      <c r="P8" s="6">
        <v>13643</v>
      </c>
    </row>
    <row r="9" spans="1:16">
      <c r="A9" s="4" t="s">
        <v>34</v>
      </c>
      <c r="B9" s="6">
        <v>13450</v>
      </c>
      <c r="C9" s="6">
        <v>12999.999999999998</v>
      </c>
      <c r="E9" s="4" t="s">
        <v>34</v>
      </c>
      <c r="F9" s="7">
        <v>991</v>
      </c>
      <c r="L9" s="4" t="s">
        <v>41</v>
      </c>
      <c r="M9" s="7">
        <v>336</v>
      </c>
      <c r="O9" s="4" t="s">
        <v>41</v>
      </c>
      <c r="P9" s="6">
        <v>157361</v>
      </c>
    </row>
    <row r="10" spans="1:16">
      <c r="A10" s="4" t="s">
        <v>35</v>
      </c>
      <c r="B10" s="6">
        <v>11000</v>
      </c>
      <c r="C10" s="6">
        <v>20142.85714285713</v>
      </c>
      <c r="E10" s="4" t="s">
        <v>35</v>
      </c>
      <c r="F10" s="7">
        <v>300</v>
      </c>
    </row>
    <row r="11" spans="1:16">
      <c r="A11" s="4" t="s">
        <v>36</v>
      </c>
      <c r="B11" s="6">
        <v>17050</v>
      </c>
      <c r="C11" s="6">
        <v>3428.5714285714316</v>
      </c>
      <c r="E11" s="4" t="s">
        <v>36</v>
      </c>
      <c r="F11" s="7">
        <v>646</v>
      </c>
    </row>
    <row r="12" spans="1:16">
      <c r="A12" s="4" t="s">
        <v>37</v>
      </c>
      <c r="B12" s="6">
        <v>3600</v>
      </c>
      <c r="C12" s="6">
        <v>9571.428571428567</v>
      </c>
      <c r="E12" s="4" t="s">
        <v>37</v>
      </c>
      <c r="F12" s="7">
        <v>190</v>
      </c>
      <c r="L12" s="13" t="s">
        <v>28</v>
      </c>
      <c r="M12" s="13" t="s">
        <v>47</v>
      </c>
      <c r="O12" s="13" t="s">
        <v>28</v>
      </c>
      <c r="P12" s="13" t="s">
        <v>42</v>
      </c>
    </row>
    <row r="13" spans="1:16">
      <c r="A13" s="4" t="s">
        <v>38</v>
      </c>
      <c r="B13" s="6">
        <v>26729</v>
      </c>
      <c r="C13" s="6">
        <v>30142.428571428576</v>
      </c>
      <c r="E13" s="4" t="s">
        <v>38</v>
      </c>
      <c r="F13" s="7">
        <v>1450</v>
      </c>
      <c r="L13" t="str">
        <f>L4</f>
        <v>Availability</v>
      </c>
      <c r="M13">
        <f>GETPIVOTDATA("Score",$L$3,"Customer Satisfaction",L13)</f>
        <v>41</v>
      </c>
      <c r="O13" t="str">
        <f>O4</f>
        <v>Argentina</v>
      </c>
      <c r="P13" s="6">
        <f>GETPIVOTDATA("Sales",$O$3,"Country",O13)</f>
        <v>30381</v>
      </c>
    </row>
    <row r="14" spans="1:16">
      <c r="A14" s="4" t="s">
        <v>39</v>
      </c>
      <c r="B14" s="6">
        <v>22481</v>
      </c>
      <c r="C14" s="6">
        <v>20857.142857142862</v>
      </c>
      <c r="E14" s="4" t="s">
        <v>39</v>
      </c>
      <c r="F14" s="7">
        <v>1497</v>
      </c>
      <c r="L14" t="str">
        <f t="shared" ref="L14" si="0">L5</f>
        <v>Hygiene</v>
      </c>
      <c r="M14">
        <f t="shared" ref="M14:M17" si="1">GETPIVOTDATA("Score",$L$3,"Customer Satisfaction",L14)</f>
        <v>59</v>
      </c>
      <c r="O14" t="str">
        <f t="shared" ref="O14:O17" si="2">O5</f>
        <v>Brazil</v>
      </c>
      <c r="P14" s="6">
        <f t="shared" ref="P14:P17" si="3">GETPIVOTDATA("Sales",$O$3,"Country",O14)</f>
        <v>63874</v>
      </c>
    </row>
    <row r="15" spans="1:16">
      <c r="A15" s="4" t="s">
        <v>40</v>
      </c>
      <c r="B15" s="6">
        <v>3800</v>
      </c>
      <c r="C15" s="6">
        <v>3714.2857142857147</v>
      </c>
      <c r="E15" s="4" t="s">
        <v>40</v>
      </c>
      <c r="F15" s="7">
        <v>318</v>
      </c>
      <c r="L15" t="str">
        <f t="shared" ref="L15" si="4">L6</f>
        <v>Quality</v>
      </c>
      <c r="M15">
        <f t="shared" si="1"/>
        <v>74</v>
      </c>
      <c r="O15" t="str">
        <f t="shared" si="2"/>
        <v>Colombia</v>
      </c>
      <c r="P15" s="6">
        <f t="shared" si="3"/>
        <v>25744</v>
      </c>
    </row>
    <row r="16" spans="1:16">
      <c r="A16" s="4" t="s">
        <v>41</v>
      </c>
      <c r="B16" s="6">
        <v>157361</v>
      </c>
      <c r="C16" s="6">
        <v>166999</v>
      </c>
      <c r="E16" s="4" t="s">
        <v>41</v>
      </c>
      <c r="F16" s="5">
        <v>9360</v>
      </c>
      <c r="L16" t="str">
        <f t="shared" ref="L16" si="5">L7</f>
        <v>Service</v>
      </c>
      <c r="M16">
        <f t="shared" si="1"/>
        <v>66</v>
      </c>
      <c r="O16" t="str">
        <f t="shared" si="2"/>
        <v>Ecuador</v>
      </c>
      <c r="P16" s="6">
        <f t="shared" si="3"/>
        <v>23719</v>
      </c>
    </row>
    <row r="17" spans="1:16">
      <c r="L17" t="str">
        <f t="shared" ref="L17" si="6">L8</f>
        <v>Speed</v>
      </c>
      <c r="M17">
        <f t="shared" si="1"/>
        <v>96</v>
      </c>
      <c r="O17" t="str">
        <f t="shared" si="2"/>
        <v>Peru</v>
      </c>
      <c r="P17" s="6">
        <f t="shared" si="3"/>
        <v>13643</v>
      </c>
    </row>
    <row r="21" spans="1:16">
      <c r="A21" t="s">
        <v>63</v>
      </c>
    </row>
    <row r="22" spans="1:16">
      <c r="A22" s="8" t="s">
        <v>55</v>
      </c>
      <c r="B22" s="9"/>
    </row>
    <row r="23" spans="1:16">
      <c r="A23" s="10" t="s">
        <v>52</v>
      </c>
      <c r="B23" s="9">
        <v>0.85555555555555574</v>
      </c>
      <c r="E23" s="13" t="s">
        <v>57</v>
      </c>
      <c r="F23" s="13" t="s">
        <v>62</v>
      </c>
    </row>
    <row r="24" spans="1:16">
      <c r="A24" s="10" t="s">
        <v>53</v>
      </c>
      <c r="B24" s="9">
        <v>0.85492063492063519</v>
      </c>
      <c r="E24" t="s">
        <v>58</v>
      </c>
      <c r="F24" s="12">
        <f>GETPIVOTDATA("Total Sales",$A$3)</f>
        <v>157361</v>
      </c>
    </row>
    <row r="25" spans="1:16">
      <c r="A25" s="10" t="s">
        <v>54</v>
      </c>
      <c r="B25" s="9">
        <v>0.8447619047619046</v>
      </c>
      <c r="E25" t="s">
        <v>59</v>
      </c>
      <c r="F25" s="12">
        <f>GETPIVOTDATA("Total Profit",$H$3)</f>
        <v>113300.85714285719</v>
      </c>
    </row>
    <row r="26" spans="1:16">
      <c r="A26" s="10" t="s">
        <v>65</v>
      </c>
      <c r="B26" s="11">
        <f>GETPIVOTDATA("Total Sales",$A$3)/GETPIVOTDATA("Total Target Sales",$A$3)</f>
        <v>0.94228707956335067</v>
      </c>
      <c r="E26" t="s">
        <v>60</v>
      </c>
      <c r="F26" s="7">
        <f>GETPIVOTDATA("No of Customers",$E$3)</f>
        <v>9360</v>
      </c>
    </row>
    <row r="27" spans="1:16">
      <c r="E27" t="s">
        <v>61</v>
      </c>
      <c r="F27" s="12">
        <f>GETPIVOTDATA("Total Target Sales",$A$3)</f>
        <v>166999</v>
      </c>
    </row>
    <row r="29" spans="1:16">
      <c r="A29" s="10" t="s">
        <v>52</v>
      </c>
      <c r="B29" s="11">
        <f>GETPIVOTDATA("Average of Sales Completion Rate",$A$22)</f>
        <v>0.85555555555555574</v>
      </c>
    </row>
    <row r="30" spans="1:16">
      <c r="A30" s="10" t="s">
        <v>56</v>
      </c>
      <c r="B30" s="11">
        <f>1-B29</f>
        <v>0.14444444444444426</v>
      </c>
    </row>
    <row r="31" spans="1:16">
      <c r="A31" s="10" t="s">
        <v>53</v>
      </c>
      <c r="B31" s="11">
        <f>GETPIVOTDATA("Average of Profit Completion Rate",$A$22)</f>
        <v>0.85492063492063519</v>
      </c>
    </row>
    <row r="32" spans="1:16">
      <c r="A32" s="10" t="s">
        <v>56</v>
      </c>
      <c r="B32" s="11">
        <f>1-B31</f>
        <v>0.14507936507936481</v>
      </c>
    </row>
    <row r="33" spans="1:2">
      <c r="A33" s="10" t="s">
        <v>54</v>
      </c>
      <c r="B33" s="11">
        <f>GETPIVOTDATA("Average of Customer Completion Rate",$A$22)</f>
        <v>0.8447619047619046</v>
      </c>
    </row>
    <row r="34" spans="1:2">
      <c r="A34" s="10" t="s">
        <v>56</v>
      </c>
      <c r="B34" s="11">
        <f>1-B33</f>
        <v>0.1552380952380954</v>
      </c>
    </row>
    <row r="35" spans="1:2">
      <c r="A35" s="10" t="s">
        <v>64</v>
      </c>
      <c r="B35" s="9">
        <f>B26</f>
        <v>0.94228707956335067</v>
      </c>
    </row>
    <row r="36" spans="1:2">
      <c r="A36" s="10" t="s">
        <v>56</v>
      </c>
      <c r="B36" s="9">
        <f>1-B35</f>
        <v>5.7712920436649329E-2</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zoomScaleNormal="100" workbookViewId="0">
      <selection activeCell="P24" sqref="P24"/>
    </sheetView>
  </sheetViews>
  <sheetFormatPr defaultRowHeight="14.5"/>
  <cols>
    <col min="1" max="16384" width="8.6640625" style="14"/>
  </cols>
  <sheetData/>
  <pageMargins left="0.7" right="0.7" top="0.75" bottom="0.75" header="0.3" footer="0.3"/>
  <pageSetup scale="86"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A28" workbookViewId="0">
      <selection activeCell="K2" sqref="K2"/>
    </sheetView>
  </sheetViews>
  <sheetFormatPr defaultRowHeight="14"/>
  <cols>
    <col min="1" max="1" width="10.1640625" style="1" customWidth="1"/>
    <col min="3" max="4" width="8.9140625" style="2" customWidth="1"/>
    <col min="5" max="5" width="13.33203125" style="2" customWidth="1"/>
    <col min="6" max="6" width="17" customWidth="1"/>
    <col min="7" max="7" width="21.83203125" customWidth="1"/>
    <col min="8" max="8" width="21.75" customWidth="1"/>
    <col min="9" max="9" width="25.5" customWidth="1"/>
    <col min="10" max="10" width="9.33203125" customWidth="1"/>
    <col min="11" max="11" width="21.4140625" customWidth="1"/>
  </cols>
  <sheetData>
    <row r="1" spans="1:14">
      <c r="A1" s="1" t="s">
        <v>0</v>
      </c>
      <c r="B1" t="s">
        <v>1</v>
      </c>
      <c r="C1" s="2" t="s">
        <v>2</v>
      </c>
      <c r="D1" s="2" t="s">
        <v>3</v>
      </c>
      <c r="E1" s="2" t="s">
        <v>4</v>
      </c>
      <c r="F1" t="s">
        <v>5</v>
      </c>
      <c r="G1" t="s">
        <v>6</v>
      </c>
      <c r="H1" t="s">
        <v>7</v>
      </c>
      <c r="I1" t="s">
        <v>8</v>
      </c>
      <c r="J1" t="s">
        <v>9</v>
      </c>
      <c r="K1" t="s">
        <v>10</v>
      </c>
      <c r="L1" t="s">
        <v>11</v>
      </c>
      <c r="M1" t="s">
        <v>26</v>
      </c>
      <c r="N1" t="s">
        <v>27</v>
      </c>
    </row>
    <row r="2" spans="1:14">
      <c r="A2" s="1">
        <v>45060</v>
      </c>
      <c r="B2" t="s">
        <v>12</v>
      </c>
      <c r="C2" s="2">
        <v>2581</v>
      </c>
      <c r="D2" s="2">
        <v>2957.1428571428601</v>
      </c>
      <c r="E2" s="2">
        <v>5857</v>
      </c>
      <c r="F2">
        <v>80</v>
      </c>
      <c r="G2">
        <v>0.89</v>
      </c>
      <c r="H2">
        <v>0.85</v>
      </c>
      <c r="I2">
        <v>0.72</v>
      </c>
      <c r="J2" t="s">
        <v>13</v>
      </c>
      <c r="K2" t="s">
        <v>14</v>
      </c>
      <c r="L2">
        <v>8</v>
      </c>
      <c r="M2" t="str">
        <f>TEXT(Table1[[#This Row],[Date]], "mmm")</f>
        <v>May</v>
      </c>
      <c r="N2" t="str">
        <f>"Q"&amp;ROUNDUP(MONTH(Table1[[#This Row],[Date]])/3, 0)</f>
        <v>Q2</v>
      </c>
    </row>
    <row r="3" spans="1:14">
      <c r="A3" s="1">
        <v>44983</v>
      </c>
      <c r="B3" t="s">
        <v>15</v>
      </c>
      <c r="C3" s="2">
        <v>3944</v>
      </c>
      <c r="D3" s="2">
        <v>2957.1428571428601</v>
      </c>
      <c r="E3" s="2">
        <v>5857</v>
      </c>
      <c r="F3">
        <v>30</v>
      </c>
      <c r="G3">
        <v>0.94</v>
      </c>
      <c r="H3">
        <v>0.95</v>
      </c>
      <c r="I3">
        <v>0.86</v>
      </c>
      <c r="J3" t="s">
        <v>16</v>
      </c>
      <c r="K3" t="s">
        <v>17</v>
      </c>
      <c r="L3">
        <v>4</v>
      </c>
      <c r="M3" t="str">
        <f>TEXT(Table1[[#This Row],[Date]], "mmm")</f>
        <v>Feb</v>
      </c>
      <c r="N3" t="str">
        <f>"Q"&amp;ROUNDUP(MONTH(Table1[[#This Row],[Date]])/3, 0)</f>
        <v>Q1</v>
      </c>
    </row>
    <row r="4" spans="1:14">
      <c r="A4" s="1">
        <v>44984</v>
      </c>
      <c r="B4" t="s">
        <v>18</v>
      </c>
      <c r="C4" s="2">
        <v>3293</v>
      </c>
      <c r="D4" s="2">
        <v>2957.1428571428601</v>
      </c>
      <c r="E4" s="2">
        <v>5857</v>
      </c>
      <c r="F4">
        <v>15</v>
      </c>
      <c r="G4">
        <v>0.82</v>
      </c>
      <c r="H4">
        <v>0.8</v>
      </c>
      <c r="I4">
        <v>0.76</v>
      </c>
      <c r="J4" t="s">
        <v>19</v>
      </c>
      <c r="K4" t="s">
        <v>20</v>
      </c>
      <c r="L4">
        <v>3</v>
      </c>
      <c r="M4" t="str">
        <f>TEXT(Table1[[#This Row],[Date]], "mmm")</f>
        <v>Feb</v>
      </c>
      <c r="N4" t="str">
        <f>"Q"&amp;ROUNDUP(MONTH(Table1[[#This Row],[Date]])/3, 0)</f>
        <v>Q1</v>
      </c>
    </row>
    <row r="5" spans="1:14">
      <c r="A5" s="1">
        <v>44985</v>
      </c>
      <c r="B5" t="s">
        <v>18</v>
      </c>
      <c r="C5" s="2">
        <v>2019</v>
      </c>
      <c r="D5" s="2">
        <v>2957.1428571428601</v>
      </c>
      <c r="E5" s="2">
        <v>5857</v>
      </c>
      <c r="F5">
        <v>40</v>
      </c>
      <c r="G5">
        <v>0.79</v>
      </c>
      <c r="H5">
        <v>0.79</v>
      </c>
      <c r="I5">
        <v>0.79</v>
      </c>
      <c r="J5" t="s">
        <v>21</v>
      </c>
      <c r="K5" t="s">
        <v>14</v>
      </c>
      <c r="L5">
        <v>2</v>
      </c>
      <c r="M5" t="str">
        <f>TEXT(Table1[[#This Row],[Date]], "mmm")</f>
        <v>Feb</v>
      </c>
      <c r="N5" t="str">
        <f>"Q"&amp;ROUNDUP(MONTH(Table1[[#This Row],[Date]])/3, 0)</f>
        <v>Q1</v>
      </c>
    </row>
    <row r="6" spans="1:14">
      <c r="A6" s="1">
        <v>45228</v>
      </c>
      <c r="B6" t="s">
        <v>15</v>
      </c>
      <c r="C6" s="2">
        <v>2980</v>
      </c>
      <c r="D6" s="2">
        <v>2958</v>
      </c>
      <c r="E6" s="2">
        <v>5857</v>
      </c>
      <c r="F6">
        <v>100</v>
      </c>
      <c r="G6">
        <v>0.96</v>
      </c>
      <c r="H6">
        <v>0.79</v>
      </c>
      <c r="I6">
        <v>0.7</v>
      </c>
      <c r="J6" t="s">
        <v>22</v>
      </c>
      <c r="K6" t="s">
        <v>23</v>
      </c>
      <c r="L6">
        <v>7</v>
      </c>
      <c r="M6" t="str">
        <f>TEXT(Table1[[#This Row],[Date]], "mmm")</f>
        <v>Oct</v>
      </c>
      <c r="N6" t="str">
        <f>"Q"&amp;ROUNDUP(MONTH(Table1[[#This Row],[Date]])/3, 0)</f>
        <v>Q4</v>
      </c>
    </row>
    <row r="7" spans="1:14">
      <c r="A7" s="1">
        <v>45229</v>
      </c>
      <c r="B7" t="s">
        <v>15</v>
      </c>
      <c r="C7" s="2">
        <v>2209</v>
      </c>
      <c r="D7" s="2">
        <v>2957.1428571428601</v>
      </c>
      <c r="E7" s="2">
        <v>5857</v>
      </c>
      <c r="F7">
        <v>15</v>
      </c>
      <c r="G7">
        <v>0.79</v>
      </c>
      <c r="H7">
        <v>0.79</v>
      </c>
      <c r="I7">
        <v>0.77</v>
      </c>
      <c r="J7" t="s">
        <v>22</v>
      </c>
      <c r="K7" t="s">
        <v>14</v>
      </c>
      <c r="L7">
        <v>9</v>
      </c>
      <c r="M7" t="str">
        <f>TEXT(Table1[[#This Row],[Date]], "mmm")</f>
        <v>Oct</v>
      </c>
      <c r="N7" t="str">
        <f>"Q"&amp;ROUNDUP(MONTH(Table1[[#This Row],[Date]])/3, 0)</f>
        <v>Q4</v>
      </c>
    </row>
    <row r="8" spans="1:14">
      <c r="A8" s="1">
        <v>45230</v>
      </c>
      <c r="B8" t="s">
        <v>24</v>
      </c>
      <c r="C8" s="2">
        <v>2440</v>
      </c>
      <c r="D8" s="2">
        <v>2957.1428571428601</v>
      </c>
      <c r="E8" s="2">
        <v>5857</v>
      </c>
      <c r="F8">
        <v>20</v>
      </c>
      <c r="G8">
        <v>0.75</v>
      </c>
      <c r="H8">
        <v>0.72</v>
      </c>
      <c r="I8">
        <v>0.93</v>
      </c>
      <c r="J8" t="s">
        <v>22</v>
      </c>
      <c r="K8" t="s">
        <v>17</v>
      </c>
      <c r="L8">
        <v>5</v>
      </c>
      <c r="M8" t="str">
        <f>TEXT(Table1[[#This Row],[Date]], "mmm")</f>
        <v>Oct</v>
      </c>
      <c r="N8" t="str">
        <f>"Q"&amp;ROUNDUP(MONTH(Table1[[#This Row],[Date]])/3, 0)</f>
        <v>Q4</v>
      </c>
    </row>
    <row r="9" spans="1:14">
      <c r="A9" s="1">
        <v>45231</v>
      </c>
      <c r="B9" t="s">
        <v>24</v>
      </c>
      <c r="C9" s="2">
        <v>2000</v>
      </c>
      <c r="D9" s="2">
        <v>1328.57142857143</v>
      </c>
      <c r="E9" s="2">
        <v>4428.5714285714303</v>
      </c>
      <c r="F9">
        <v>90</v>
      </c>
      <c r="G9">
        <v>0.92</v>
      </c>
      <c r="H9">
        <v>0.99</v>
      </c>
      <c r="I9">
        <v>0.74</v>
      </c>
      <c r="J9" t="s">
        <v>19</v>
      </c>
      <c r="K9" t="s">
        <v>17</v>
      </c>
      <c r="L9">
        <v>6</v>
      </c>
      <c r="M9" t="str">
        <f>TEXT(Table1[[#This Row],[Date]], "mmm")</f>
        <v>Nov</v>
      </c>
      <c r="N9" t="str">
        <f>"Q"&amp;ROUNDUP(MONTH(Table1[[#This Row],[Date]])/3, 0)</f>
        <v>Q4</v>
      </c>
    </row>
    <row r="10" spans="1:14">
      <c r="A10" s="1">
        <v>45232</v>
      </c>
      <c r="B10" t="s">
        <v>24</v>
      </c>
      <c r="C10" s="2">
        <v>1431</v>
      </c>
      <c r="D10" s="2">
        <v>1328.57142857143</v>
      </c>
      <c r="E10" s="2">
        <v>4428.5714285714303</v>
      </c>
      <c r="F10">
        <v>30</v>
      </c>
      <c r="G10">
        <v>0.7</v>
      </c>
      <c r="H10">
        <v>0.99</v>
      </c>
      <c r="I10">
        <v>0.95</v>
      </c>
      <c r="J10" t="s">
        <v>19</v>
      </c>
      <c r="K10" t="s">
        <v>23</v>
      </c>
      <c r="L10">
        <v>8</v>
      </c>
      <c r="M10" t="str">
        <f>TEXT(Table1[[#This Row],[Date]], "mmm")</f>
        <v>Nov</v>
      </c>
      <c r="N10" t="str">
        <f>"Q"&amp;ROUNDUP(MONTH(Table1[[#This Row],[Date]])/3, 0)</f>
        <v>Q4</v>
      </c>
    </row>
    <row r="11" spans="1:14">
      <c r="A11" s="1">
        <v>45233</v>
      </c>
      <c r="B11" t="s">
        <v>15</v>
      </c>
      <c r="C11" s="2">
        <v>3000</v>
      </c>
      <c r="D11" s="2">
        <v>1328.57142857143</v>
      </c>
      <c r="E11" s="2">
        <v>4428.5714285714303</v>
      </c>
      <c r="F11">
        <v>15</v>
      </c>
      <c r="G11">
        <v>0.91</v>
      </c>
      <c r="H11">
        <v>0.98</v>
      </c>
      <c r="I11">
        <v>0.89</v>
      </c>
      <c r="J11" t="s">
        <v>19</v>
      </c>
      <c r="K11" t="s">
        <v>23</v>
      </c>
      <c r="L11">
        <v>4</v>
      </c>
      <c r="M11" t="str">
        <f>TEXT(Table1[[#This Row],[Date]], "mmm")</f>
        <v>Nov</v>
      </c>
      <c r="N11" t="str">
        <f>"Q"&amp;ROUNDUP(MONTH(Table1[[#This Row],[Date]])/3, 0)</f>
        <v>Q4</v>
      </c>
    </row>
    <row r="12" spans="1:14">
      <c r="A12" s="1">
        <v>45060</v>
      </c>
      <c r="B12" t="s">
        <v>15</v>
      </c>
      <c r="C12" s="2">
        <v>4000</v>
      </c>
      <c r="D12" s="2">
        <v>1328.57142857143</v>
      </c>
      <c r="E12" s="2">
        <v>4428.5714285714303</v>
      </c>
      <c r="F12">
        <v>40</v>
      </c>
      <c r="G12">
        <v>0.74</v>
      </c>
      <c r="H12">
        <v>0.85</v>
      </c>
      <c r="I12">
        <v>0.7</v>
      </c>
      <c r="J12" t="s">
        <v>19</v>
      </c>
      <c r="K12" t="s">
        <v>14</v>
      </c>
      <c r="L12">
        <v>3</v>
      </c>
      <c r="M12" t="str">
        <f>TEXT(Table1[[#This Row],[Date]], "mmm")</f>
        <v>May</v>
      </c>
      <c r="N12" t="str">
        <f>"Q"&amp;ROUNDUP(MONTH(Table1[[#This Row],[Date]])/3, 0)</f>
        <v>Q2</v>
      </c>
    </row>
    <row r="13" spans="1:14">
      <c r="A13" s="1">
        <v>45225</v>
      </c>
      <c r="B13" t="s">
        <v>12</v>
      </c>
      <c r="C13" s="2">
        <v>1000</v>
      </c>
      <c r="D13" s="2">
        <v>1328.57142857143</v>
      </c>
      <c r="E13" s="2">
        <v>4428.5714285714303</v>
      </c>
      <c r="F13">
        <v>100</v>
      </c>
      <c r="G13">
        <v>0.9</v>
      </c>
      <c r="H13">
        <v>0.9</v>
      </c>
      <c r="I13">
        <v>0.72</v>
      </c>
      <c r="J13" t="s">
        <v>19</v>
      </c>
      <c r="K13" t="s">
        <v>17</v>
      </c>
      <c r="L13">
        <v>2</v>
      </c>
      <c r="M13" t="str">
        <f>TEXT(Table1[[#This Row],[Date]], "mmm")</f>
        <v>Oct</v>
      </c>
      <c r="N13" t="str">
        <f>"Q"&amp;ROUNDUP(MONTH(Table1[[#This Row],[Date]])/3, 0)</f>
        <v>Q4</v>
      </c>
    </row>
    <row r="14" spans="1:14">
      <c r="A14" s="1">
        <v>44995</v>
      </c>
      <c r="B14" t="s">
        <v>12</v>
      </c>
      <c r="C14" s="2">
        <v>2000</v>
      </c>
      <c r="D14" s="2">
        <v>1328.57142857143</v>
      </c>
      <c r="E14" s="2">
        <v>4428.5714285714303</v>
      </c>
      <c r="F14">
        <v>15</v>
      </c>
      <c r="G14">
        <v>0.95</v>
      </c>
      <c r="H14">
        <v>0.97</v>
      </c>
      <c r="I14">
        <v>0.81</v>
      </c>
      <c r="J14" t="s">
        <v>19</v>
      </c>
      <c r="K14" t="s">
        <v>20</v>
      </c>
      <c r="L14">
        <v>7</v>
      </c>
      <c r="M14" t="str">
        <f>TEXT(Table1[[#This Row],[Date]], "mmm")</f>
        <v>Mar</v>
      </c>
      <c r="N14" t="str">
        <f>"Q"&amp;ROUNDUP(MONTH(Table1[[#This Row],[Date]])/3, 0)</f>
        <v>Q1</v>
      </c>
    </row>
    <row r="15" spans="1:14">
      <c r="A15" s="1">
        <v>45044</v>
      </c>
      <c r="B15" t="s">
        <v>18</v>
      </c>
      <c r="C15" s="2">
        <v>2000</v>
      </c>
      <c r="D15" s="2">
        <v>1328.57142857143</v>
      </c>
      <c r="E15" s="2">
        <v>4428.5714285714303</v>
      </c>
      <c r="F15">
        <v>20</v>
      </c>
      <c r="G15">
        <v>0.99</v>
      </c>
      <c r="H15">
        <v>0.79</v>
      </c>
      <c r="I15">
        <v>0.75</v>
      </c>
      <c r="J15" t="s">
        <v>19</v>
      </c>
      <c r="K15" t="s">
        <v>23</v>
      </c>
      <c r="L15">
        <v>9</v>
      </c>
      <c r="M15" t="str">
        <f>TEXT(Table1[[#This Row],[Date]], "mmm")</f>
        <v>Apr</v>
      </c>
      <c r="N15" t="str">
        <f>"Q"&amp;ROUNDUP(MONTH(Table1[[#This Row],[Date]])/3, 0)</f>
        <v>Q2</v>
      </c>
    </row>
    <row r="16" spans="1:14">
      <c r="A16" s="1">
        <v>45218</v>
      </c>
      <c r="B16" t="s">
        <v>18</v>
      </c>
      <c r="C16" s="2">
        <v>4000</v>
      </c>
      <c r="D16" s="2">
        <v>1328.57142857143</v>
      </c>
      <c r="E16" s="2">
        <v>1428.57142857143</v>
      </c>
      <c r="F16">
        <v>45</v>
      </c>
      <c r="G16">
        <v>0.86</v>
      </c>
      <c r="H16">
        <v>0.97</v>
      </c>
      <c r="I16">
        <v>0.89</v>
      </c>
      <c r="J16" t="s">
        <v>13</v>
      </c>
      <c r="K16" t="s">
        <v>25</v>
      </c>
      <c r="L16">
        <v>5</v>
      </c>
      <c r="M16" t="str">
        <f>TEXT(Table1[[#This Row],[Date]], "mmm")</f>
        <v>Oct</v>
      </c>
      <c r="N16" t="str">
        <f>"Q"&amp;ROUNDUP(MONTH(Table1[[#This Row],[Date]])/3, 0)</f>
        <v>Q4</v>
      </c>
    </row>
    <row r="17" spans="1:14">
      <c r="A17" s="1">
        <v>45160</v>
      </c>
      <c r="B17" t="s">
        <v>12</v>
      </c>
      <c r="C17" s="2">
        <v>6000</v>
      </c>
      <c r="D17" s="2">
        <v>1328.57142857143</v>
      </c>
      <c r="E17" s="2">
        <v>1428.57142857143</v>
      </c>
      <c r="F17">
        <v>43</v>
      </c>
      <c r="G17">
        <v>0.83</v>
      </c>
      <c r="H17">
        <v>0.72</v>
      </c>
      <c r="I17">
        <v>0.74</v>
      </c>
      <c r="J17" t="s">
        <v>16</v>
      </c>
      <c r="K17" t="s">
        <v>14</v>
      </c>
      <c r="L17">
        <v>6</v>
      </c>
      <c r="M17" t="str">
        <f>TEXT(Table1[[#This Row],[Date]], "mmm")</f>
        <v>Aug</v>
      </c>
      <c r="N17" t="str">
        <f>"Q"&amp;ROUNDUP(MONTH(Table1[[#This Row],[Date]])/3, 0)</f>
        <v>Q3</v>
      </c>
    </row>
    <row r="18" spans="1:14">
      <c r="A18" s="1">
        <v>45147</v>
      </c>
      <c r="B18" t="s">
        <v>15</v>
      </c>
      <c r="C18" s="2">
        <v>6500</v>
      </c>
      <c r="D18" s="2">
        <v>1328.57142857143</v>
      </c>
      <c r="E18" s="2">
        <v>1428.57142857143</v>
      </c>
      <c r="F18">
        <v>43</v>
      </c>
      <c r="G18">
        <v>0.74</v>
      </c>
      <c r="H18">
        <v>0.78</v>
      </c>
      <c r="I18">
        <v>0.94</v>
      </c>
      <c r="J18" t="s">
        <v>19</v>
      </c>
      <c r="K18" t="s">
        <v>17</v>
      </c>
      <c r="L18">
        <v>8</v>
      </c>
      <c r="M18" t="str">
        <f>TEXT(Table1[[#This Row],[Date]], "mmm")</f>
        <v>Aug</v>
      </c>
      <c r="N18" t="str">
        <f>"Q"&amp;ROUNDUP(MONTH(Table1[[#This Row],[Date]])/3, 0)</f>
        <v>Q3</v>
      </c>
    </row>
    <row r="19" spans="1:14">
      <c r="A19" s="1">
        <v>45078</v>
      </c>
      <c r="B19" t="s">
        <v>24</v>
      </c>
      <c r="C19" s="2">
        <v>1200</v>
      </c>
      <c r="D19" s="2">
        <v>1328.57142857143</v>
      </c>
      <c r="E19" s="2">
        <v>1428.57142857143</v>
      </c>
      <c r="F19">
        <v>43</v>
      </c>
      <c r="G19">
        <v>0.8</v>
      </c>
      <c r="H19">
        <v>0.84</v>
      </c>
      <c r="I19">
        <v>0.81</v>
      </c>
      <c r="J19" t="s">
        <v>21</v>
      </c>
      <c r="K19" t="s">
        <v>17</v>
      </c>
      <c r="L19">
        <v>4</v>
      </c>
      <c r="M19" t="str">
        <f>TEXT(Table1[[#This Row],[Date]], "mmm")</f>
        <v>Jun</v>
      </c>
      <c r="N19" t="str">
        <f>"Q"&amp;ROUNDUP(MONTH(Table1[[#This Row],[Date]])/3, 0)</f>
        <v>Q2</v>
      </c>
    </row>
    <row r="20" spans="1:14">
      <c r="A20" s="1">
        <v>44986</v>
      </c>
      <c r="B20" t="s">
        <v>24</v>
      </c>
      <c r="C20" s="2">
        <v>3000</v>
      </c>
      <c r="D20" s="2">
        <v>1328.57142857143</v>
      </c>
      <c r="E20" s="2">
        <v>1428.5714285714287</v>
      </c>
      <c r="F20">
        <v>43</v>
      </c>
      <c r="G20">
        <v>0.89</v>
      </c>
      <c r="H20">
        <v>0.99</v>
      </c>
      <c r="I20">
        <v>0.97</v>
      </c>
      <c r="J20" t="s">
        <v>13</v>
      </c>
      <c r="K20" t="s">
        <v>14</v>
      </c>
      <c r="L20">
        <v>3</v>
      </c>
      <c r="M20" t="str">
        <f>TEXT(Table1[[#This Row],[Date]], "mmm")</f>
        <v>Mar</v>
      </c>
      <c r="N20" t="str">
        <f>"Q"&amp;ROUNDUP(MONTH(Table1[[#This Row],[Date]])/3, 0)</f>
        <v>Q1</v>
      </c>
    </row>
    <row r="21" spans="1:14">
      <c r="A21" s="1">
        <v>45257</v>
      </c>
      <c r="B21" t="s">
        <v>24</v>
      </c>
      <c r="C21" s="2">
        <v>2000</v>
      </c>
      <c r="D21" s="2">
        <v>1328.57142857143</v>
      </c>
      <c r="E21" s="2">
        <v>1428.5714285714287</v>
      </c>
      <c r="F21">
        <v>40</v>
      </c>
      <c r="G21">
        <v>0.71</v>
      </c>
      <c r="H21">
        <v>0.87</v>
      </c>
      <c r="I21">
        <v>0.94</v>
      </c>
      <c r="J21" t="s">
        <v>16</v>
      </c>
      <c r="K21" t="s">
        <v>25</v>
      </c>
      <c r="L21">
        <v>2</v>
      </c>
      <c r="M21" t="str">
        <f>TEXT(Table1[[#This Row],[Date]], "mmm")</f>
        <v>Nov</v>
      </c>
      <c r="N21" t="str">
        <f>"Q"&amp;ROUNDUP(MONTH(Table1[[#This Row],[Date]])/3, 0)</f>
        <v>Q4</v>
      </c>
    </row>
    <row r="22" spans="1:14">
      <c r="A22" s="1">
        <v>45213</v>
      </c>
      <c r="B22" t="s">
        <v>24</v>
      </c>
      <c r="C22" s="2">
        <v>2000</v>
      </c>
      <c r="D22" s="2">
        <v>1328.57142857143</v>
      </c>
      <c r="E22" s="2">
        <v>1428.5714285714287</v>
      </c>
      <c r="F22">
        <v>43</v>
      </c>
      <c r="G22">
        <v>0.9</v>
      </c>
      <c r="H22">
        <v>0.72</v>
      </c>
      <c r="I22">
        <v>0.94</v>
      </c>
      <c r="J22" t="s">
        <v>19</v>
      </c>
      <c r="K22" t="s">
        <v>14</v>
      </c>
      <c r="L22">
        <v>7</v>
      </c>
      <c r="M22" t="str">
        <f>TEXT(Table1[[#This Row],[Date]], "mmm")</f>
        <v>Oct</v>
      </c>
      <c r="N22" t="str">
        <f>"Q"&amp;ROUNDUP(MONTH(Table1[[#This Row],[Date]])/3, 0)</f>
        <v>Q4</v>
      </c>
    </row>
    <row r="23" spans="1:14">
      <c r="A23" s="1">
        <v>45098</v>
      </c>
      <c r="B23" t="s">
        <v>12</v>
      </c>
      <c r="C23" s="2">
        <v>3000</v>
      </c>
      <c r="D23" s="2">
        <v>5214.2857142857101</v>
      </c>
      <c r="E23" s="2">
        <v>6714.2857142857101</v>
      </c>
      <c r="F23">
        <v>100</v>
      </c>
      <c r="G23">
        <v>0.89</v>
      </c>
      <c r="H23">
        <v>0.85</v>
      </c>
      <c r="I23">
        <v>0.87</v>
      </c>
      <c r="J23" t="s">
        <v>21</v>
      </c>
      <c r="K23" t="s">
        <v>17</v>
      </c>
      <c r="L23">
        <v>9</v>
      </c>
      <c r="M23" t="str">
        <f>TEXT(Table1[[#This Row],[Date]], "mmm")</f>
        <v>Jun</v>
      </c>
      <c r="N23" t="str">
        <f>"Q"&amp;ROUNDUP(MONTH(Table1[[#This Row],[Date]])/3, 0)</f>
        <v>Q2</v>
      </c>
    </row>
    <row r="24" spans="1:14">
      <c r="A24" s="1">
        <v>45130</v>
      </c>
      <c r="B24" t="s">
        <v>18</v>
      </c>
      <c r="C24" s="2">
        <v>4500</v>
      </c>
      <c r="D24" s="2">
        <v>5214.2857142857101</v>
      </c>
      <c r="E24" s="2">
        <v>6714.2857142857101</v>
      </c>
      <c r="F24">
        <v>100</v>
      </c>
      <c r="G24">
        <v>0.89</v>
      </c>
      <c r="H24">
        <v>0.8</v>
      </c>
      <c r="I24">
        <v>0.88</v>
      </c>
      <c r="J24" t="s">
        <v>13</v>
      </c>
      <c r="K24" t="s">
        <v>20</v>
      </c>
      <c r="L24">
        <v>5</v>
      </c>
      <c r="M24" t="str">
        <f>TEXT(Table1[[#This Row],[Date]], "mmm")</f>
        <v>Jul</v>
      </c>
      <c r="N24" t="str">
        <f>"Q"&amp;ROUNDUP(MONTH(Table1[[#This Row],[Date]])/3, 0)</f>
        <v>Q3</v>
      </c>
    </row>
    <row r="25" spans="1:14">
      <c r="A25" s="1">
        <v>45127</v>
      </c>
      <c r="B25" t="s">
        <v>12</v>
      </c>
      <c r="C25" s="2">
        <v>5500</v>
      </c>
      <c r="D25" s="2">
        <v>1214.2857142857099</v>
      </c>
      <c r="E25" s="2">
        <v>6714.2857142857101</v>
      </c>
      <c r="F25">
        <v>100</v>
      </c>
      <c r="G25">
        <v>0.98</v>
      </c>
      <c r="H25">
        <v>0.99</v>
      </c>
      <c r="I25">
        <v>0.81</v>
      </c>
      <c r="J25" t="s">
        <v>19</v>
      </c>
      <c r="K25" t="s">
        <v>14</v>
      </c>
      <c r="L25">
        <v>6</v>
      </c>
      <c r="M25" t="str">
        <f>TEXT(Table1[[#This Row],[Date]], "mmm")</f>
        <v>Jul</v>
      </c>
      <c r="N25" t="str">
        <f>"Q"&amp;ROUNDUP(MONTH(Table1[[#This Row],[Date]])/3, 0)</f>
        <v>Q3</v>
      </c>
    </row>
    <row r="26" spans="1:14">
      <c r="A26" s="1">
        <v>45129</v>
      </c>
      <c r="B26" t="s">
        <v>15</v>
      </c>
      <c r="C26" s="2">
        <v>1000</v>
      </c>
      <c r="D26" s="2">
        <v>5214.2857142857101</v>
      </c>
      <c r="E26" s="2">
        <v>6714.2857142857101</v>
      </c>
      <c r="F26">
        <v>100</v>
      </c>
      <c r="G26">
        <v>0.81</v>
      </c>
      <c r="H26">
        <v>0.91</v>
      </c>
      <c r="I26">
        <v>0.95</v>
      </c>
      <c r="J26" t="s">
        <v>21</v>
      </c>
      <c r="K26" t="s">
        <v>25</v>
      </c>
      <c r="L26">
        <v>8</v>
      </c>
      <c r="M26" t="str">
        <f>TEXT(Table1[[#This Row],[Date]], "mmm")</f>
        <v>Jul</v>
      </c>
      <c r="N26" t="str">
        <f>"Q"&amp;ROUNDUP(MONTH(Table1[[#This Row],[Date]])/3, 0)</f>
        <v>Q3</v>
      </c>
    </row>
    <row r="27" spans="1:14">
      <c r="A27" s="1">
        <v>45018</v>
      </c>
      <c r="B27" t="s">
        <v>12</v>
      </c>
      <c r="C27" s="2">
        <v>2000</v>
      </c>
      <c r="D27" s="2">
        <v>5214.2857142857101</v>
      </c>
      <c r="E27" s="2">
        <v>6714.2857142857101</v>
      </c>
      <c r="F27">
        <v>100</v>
      </c>
      <c r="G27">
        <v>0.97</v>
      </c>
      <c r="H27">
        <v>0.85</v>
      </c>
      <c r="I27">
        <v>0.85</v>
      </c>
      <c r="J27" t="s">
        <v>13</v>
      </c>
      <c r="K27" t="s">
        <v>14</v>
      </c>
      <c r="L27">
        <v>4</v>
      </c>
      <c r="M27" t="str">
        <f>TEXT(Table1[[#This Row],[Date]], "mmm")</f>
        <v>Apr</v>
      </c>
      <c r="N27" t="str">
        <f>"Q"&amp;ROUNDUP(MONTH(Table1[[#This Row],[Date]])/3, 0)</f>
        <v>Q2</v>
      </c>
    </row>
    <row r="28" spans="1:14">
      <c r="A28" s="1">
        <v>44979</v>
      </c>
      <c r="B28" t="s">
        <v>12</v>
      </c>
      <c r="C28" s="2">
        <v>2000</v>
      </c>
      <c r="D28" s="2">
        <v>5214.2857142857101</v>
      </c>
      <c r="E28" s="2">
        <v>6714.2857142857101</v>
      </c>
      <c r="F28">
        <v>100</v>
      </c>
      <c r="G28">
        <v>0.89</v>
      </c>
      <c r="H28">
        <v>0.94</v>
      </c>
      <c r="I28">
        <v>0.8</v>
      </c>
      <c r="J28" t="s">
        <v>16</v>
      </c>
      <c r="K28" t="s">
        <v>14</v>
      </c>
      <c r="L28">
        <v>3</v>
      </c>
      <c r="M28" t="str">
        <f>TEXT(Table1[[#This Row],[Date]], "mmm")</f>
        <v>Feb</v>
      </c>
      <c r="N28" t="str">
        <f>"Q"&amp;ROUNDUP(MONTH(Table1[[#This Row],[Date]])/3, 0)</f>
        <v>Q1</v>
      </c>
    </row>
    <row r="29" spans="1:14">
      <c r="A29" s="1">
        <v>45179</v>
      </c>
      <c r="B29" t="s">
        <v>12</v>
      </c>
      <c r="C29" s="2">
        <v>2000</v>
      </c>
      <c r="D29" s="2">
        <v>5214.2857142857101</v>
      </c>
      <c r="E29" s="2">
        <v>6714.2857142857101</v>
      </c>
      <c r="F29">
        <v>100</v>
      </c>
      <c r="G29">
        <v>0.88</v>
      </c>
      <c r="H29">
        <v>0.94</v>
      </c>
      <c r="I29">
        <v>0.7</v>
      </c>
      <c r="J29" t="s">
        <v>19</v>
      </c>
      <c r="K29" t="s">
        <v>20</v>
      </c>
      <c r="L29">
        <v>2</v>
      </c>
      <c r="M29" t="str">
        <f>TEXT(Table1[[#This Row],[Date]], "mmm")</f>
        <v>Sep</v>
      </c>
      <c r="N29" t="str">
        <f>"Q"&amp;ROUNDUP(MONTH(Table1[[#This Row],[Date]])/3, 0)</f>
        <v>Q3</v>
      </c>
    </row>
    <row r="30" spans="1:14">
      <c r="A30" s="1">
        <v>45275</v>
      </c>
      <c r="B30" t="s">
        <v>12</v>
      </c>
      <c r="C30" s="2">
        <v>2000</v>
      </c>
      <c r="D30" s="2">
        <v>2957.1428571428601</v>
      </c>
      <c r="E30" s="2">
        <v>2857.1428571428573</v>
      </c>
      <c r="F30">
        <v>90</v>
      </c>
      <c r="G30">
        <v>0.75</v>
      </c>
      <c r="H30">
        <v>0.77</v>
      </c>
      <c r="I30">
        <v>0.84</v>
      </c>
      <c r="J30" t="s">
        <v>21</v>
      </c>
      <c r="K30" t="s">
        <v>23</v>
      </c>
      <c r="L30">
        <v>7</v>
      </c>
      <c r="M30" t="str">
        <f>TEXT(Table1[[#This Row],[Date]], "mmm")</f>
        <v>Dec</v>
      </c>
      <c r="N30" t="str">
        <f>"Q"&amp;ROUNDUP(MONTH(Table1[[#This Row],[Date]])/3, 0)</f>
        <v>Q4</v>
      </c>
    </row>
    <row r="31" spans="1:14">
      <c r="A31" s="1">
        <v>44997</v>
      </c>
      <c r="B31" t="s">
        <v>12</v>
      </c>
      <c r="C31" s="2">
        <v>1700</v>
      </c>
      <c r="D31" s="2">
        <v>2957.1428571428601</v>
      </c>
      <c r="E31" s="2">
        <v>2857.1428571428573</v>
      </c>
      <c r="F31">
        <v>80</v>
      </c>
      <c r="G31">
        <v>0.73</v>
      </c>
      <c r="H31">
        <v>0.96</v>
      </c>
      <c r="I31">
        <v>0.93</v>
      </c>
      <c r="J31" t="s">
        <v>21</v>
      </c>
      <c r="K31" t="s">
        <v>25</v>
      </c>
      <c r="L31">
        <v>4</v>
      </c>
      <c r="M31" t="str">
        <f>TEXT(Table1[[#This Row],[Date]], "mmm")</f>
        <v>Mar</v>
      </c>
      <c r="N31" t="str">
        <f>"Q"&amp;ROUNDUP(MONTH(Table1[[#This Row],[Date]])/3, 0)</f>
        <v>Q1</v>
      </c>
    </row>
    <row r="32" spans="1:14">
      <c r="A32" s="1">
        <v>45179</v>
      </c>
      <c r="B32" t="s">
        <v>12</v>
      </c>
      <c r="C32" s="2">
        <v>1600</v>
      </c>
      <c r="D32" s="2">
        <v>2957.1428571428601</v>
      </c>
      <c r="E32" s="2">
        <v>2857.1428571428573</v>
      </c>
      <c r="F32">
        <v>90</v>
      </c>
      <c r="G32">
        <v>0.93</v>
      </c>
      <c r="H32">
        <v>0.74</v>
      </c>
      <c r="I32">
        <v>0.93</v>
      </c>
      <c r="J32" t="s">
        <v>19</v>
      </c>
      <c r="K32" t="s">
        <v>14</v>
      </c>
      <c r="L32">
        <v>5</v>
      </c>
      <c r="M32" t="str">
        <f>TEXT(Table1[[#This Row],[Date]], "mmm")</f>
        <v>Sep</v>
      </c>
      <c r="N32" t="str">
        <f>"Q"&amp;ROUNDUP(MONTH(Table1[[#This Row],[Date]])/3, 0)</f>
        <v>Q3</v>
      </c>
    </row>
    <row r="33" spans="1:14">
      <c r="A33" s="1">
        <v>44928</v>
      </c>
      <c r="B33" t="s">
        <v>15</v>
      </c>
      <c r="C33" s="2">
        <v>1200</v>
      </c>
      <c r="D33" s="2">
        <v>2957.1428571428601</v>
      </c>
      <c r="E33" s="2">
        <v>2857.1428571428573</v>
      </c>
      <c r="F33">
        <v>110</v>
      </c>
      <c r="G33">
        <v>0.85</v>
      </c>
      <c r="H33">
        <v>0.7</v>
      </c>
      <c r="I33">
        <v>0.99</v>
      </c>
      <c r="J33" t="s">
        <v>21</v>
      </c>
      <c r="K33" t="s">
        <v>17</v>
      </c>
      <c r="L33">
        <v>6</v>
      </c>
      <c r="M33" t="str">
        <f>TEXT(Table1[[#This Row],[Date]], "mmm")</f>
        <v>Jan</v>
      </c>
      <c r="N33" t="str">
        <f>"Q"&amp;ROUNDUP(MONTH(Table1[[#This Row],[Date]])/3, 0)</f>
        <v>Q1</v>
      </c>
    </row>
    <row r="34" spans="1:14">
      <c r="A34" s="1">
        <v>45227</v>
      </c>
      <c r="B34" t="s">
        <v>18</v>
      </c>
      <c r="C34" s="2">
        <v>2500</v>
      </c>
      <c r="D34" s="2">
        <v>2957.1428571428601</v>
      </c>
      <c r="E34" s="2">
        <v>2857.1428571428573</v>
      </c>
      <c r="F34">
        <v>90</v>
      </c>
      <c r="G34">
        <v>0.92</v>
      </c>
      <c r="H34">
        <v>0.99</v>
      </c>
      <c r="I34">
        <v>0.88</v>
      </c>
      <c r="J34" t="s">
        <v>13</v>
      </c>
      <c r="K34" t="s">
        <v>20</v>
      </c>
      <c r="L34">
        <v>8</v>
      </c>
      <c r="M34" t="str">
        <f>TEXT(Table1[[#This Row],[Date]], "mmm")</f>
        <v>Oct</v>
      </c>
      <c r="N34" t="str">
        <f>"Q"&amp;ROUNDUP(MONTH(Table1[[#This Row],[Date]])/3, 0)</f>
        <v>Q4</v>
      </c>
    </row>
    <row r="35" spans="1:14">
      <c r="A35" s="1">
        <v>45103</v>
      </c>
      <c r="B35" t="s">
        <v>18</v>
      </c>
      <c r="C35" s="2">
        <v>2100</v>
      </c>
      <c r="D35" s="2">
        <v>2957.1428571428601</v>
      </c>
      <c r="E35" s="2">
        <v>2857.1428571428573</v>
      </c>
      <c r="F35">
        <v>100</v>
      </c>
      <c r="G35">
        <v>0.75</v>
      </c>
      <c r="H35">
        <v>0.97</v>
      </c>
      <c r="I35">
        <v>0.83</v>
      </c>
      <c r="J35" t="s">
        <v>16</v>
      </c>
      <c r="K35" t="s">
        <v>23</v>
      </c>
      <c r="L35">
        <v>4</v>
      </c>
      <c r="M35" t="str">
        <f>TEXT(Table1[[#This Row],[Date]], "mmm")</f>
        <v>Jun</v>
      </c>
      <c r="N35" t="str">
        <f>"Q"&amp;ROUNDUP(MONTH(Table1[[#This Row],[Date]])/3, 0)</f>
        <v>Q2</v>
      </c>
    </row>
    <row r="36" spans="1:14">
      <c r="A36" s="1">
        <v>45243</v>
      </c>
      <c r="B36" t="s">
        <v>18</v>
      </c>
      <c r="C36" s="2">
        <v>2150</v>
      </c>
      <c r="D36" s="2">
        <v>2957.1428571428601</v>
      </c>
      <c r="E36" s="2">
        <v>2857.1428571428573</v>
      </c>
      <c r="F36">
        <v>90</v>
      </c>
      <c r="G36">
        <v>0.77</v>
      </c>
      <c r="H36">
        <v>0.97</v>
      </c>
      <c r="I36">
        <v>0.78</v>
      </c>
      <c r="J36" t="s">
        <v>13</v>
      </c>
      <c r="K36" t="s">
        <v>25</v>
      </c>
      <c r="L36">
        <v>3</v>
      </c>
      <c r="M36" t="str">
        <f>TEXT(Table1[[#This Row],[Date]], "mmm")</f>
        <v>Nov</v>
      </c>
      <c r="N36" t="str">
        <f>"Q"&amp;ROUNDUP(MONTH(Table1[[#This Row],[Date]])/3, 0)</f>
        <v>Q4</v>
      </c>
    </row>
    <row r="37" spans="1:14">
      <c r="A37" s="1">
        <v>45107</v>
      </c>
      <c r="B37" t="s">
        <v>18</v>
      </c>
      <c r="C37" s="2">
        <v>2200</v>
      </c>
      <c r="D37" s="2">
        <v>757.142857142857</v>
      </c>
      <c r="E37" s="2">
        <v>857.14285714285711</v>
      </c>
      <c r="F37">
        <v>228</v>
      </c>
      <c r="G37">
        <v>0.79</v>
      </c>
      <c r="H37">
        <v>0.75</v>
      </c>
      <c r="I37">
        <v>0.93</v>
      </c>
      <c r="J37" t="s">
        <v>16</v>
      </c>
      <c r="K37" t="s">
        <v>14</v>
      </c>
      <c r="L37">
        <v>2</v>
      </c>
      <c r="M37" t="str">
        <f>TEXT(Table1[[#This Row],[Date]], "mmm")</f>
        <v>Jun</v>
      </c>
      <c r="N37" t="str">
        <f>"Q"&amp;ROUNDUP(MONTH(Table1[[#This Row],[Date]])/3, 0)</f>
        <v>Q2</v>
      </c>
    </row>
    <row r="38" spans="1:14">
      <c r="A38" s="1">
        <v>45030</v>
      </c>
      <c r="B38" t="s">
        <v>15</v>
      </c>
      <c r="C38" s="2">
        <v>1800</v>
      </c>
      <c r="D38" s="2">
        <v>757.142857142857</v>
      </c>
      <c r="E38" s="2">
        <v>857.14285714285711</v>
      </c>
      <c r="F38">
        <v>220</v>
      </c>
      <c r="G38">
        <v>0.81</v>
      </c>
      <c r="H38">
        <v>0.98</v>
      </c>
      <c r="I38">
        <v>0.86</v>
      </c>
      <c r="J38" t="s">
        <v>19</v>
      </c>
      <c r="K38" t="s">
        <v>17</v>
      </c>
      <c r="L38">
        <v>7</v>
      </c>
      <c r="M38" t="str">
        <f>TEXT(Table1[[#This Row],[Date]], "mmm")</f>
        <v>Apr</v>
      </c>
      <c r="N38" t="str">
        <f>"Q"&amp;ROUNDUP(MONTH(Table1[[#This Row],[Date]])/3, 0)</f>
        <v>Q2</v>
      </c>
    </row>
    <row r="39" spans="1:14">
      <c r="A39" s="1">
        <v>45266</v>
      </c>
      <c r="B39" t="s">
        <v>24</v>
      </c>
      <c r="C39" s="2">
        <v>1800</v>
      </c>
      <c r="D39" s="2">
        <v>757.142857142857</v>
      </c>
      <c r="E39" s="2">
        <v>857.14285714285711</v>
      </c>
      <c r="F39">
        <v>228</v>
      </c>
      <c r="G39">
        <v>0.86</v>
      </c>
      <c r="H39">
        <v>0.82</v>
      </c>
      <c r="I39">
        <v>0.86</v>
      </c>
      <c r="J39" t="s">
        <v>21</v>
      </c>
      <c r="K39" t="s">
        <v>20</v>
      </c>
      <c r="L39">
        <v>9</v>
      </c>
      <c r="M39" t="str">
        <f>TEXT(Table1[[#This Row],[Date]], "mmm")</f>
        <v>Dec</v>
      </c>
      <c r="N39" t="str">
        <f>"Q"&amp;ROUNDUP(MONTH(Table1[[#This Row],[Date]])/3, 0)</f>
        <v>Q4</v>
      </c>
    </row>
    <row r="40" spans="1:14">
      <c r="A40" s="1">
        <v>45054</v>
      </c>
      <c r="B40" t="s">
        <v>12</v>
      </c>
      <c r="C40" s="2">
        <v>1414</v>
      </c>
      <c r="D40" s="2">
        <v>757.142857142857</v>
      </c>
      <c r="E40" s="2">
        <v>857.14285714285711</v>
      </c>
      <c r="F40">
        <v>238</v>
      </c>
      <c r="G40">
        <v>0.72</v>
      </c>
      <c r="H40">
        <v>0.95</v>
      </c>
      <c r="I40">
        <v>0.9</v>
      </c>
      <c r="J40" t="s">
        <v>22</v>
      </c>
      <c r="K40" t="s">
        <v>23</v>
      </c>
      <c r="L40">
        <v>5</v>
      </c>
      <c r="M40" t="str">
        <f>TEXT(Table1[[#This Row],[Date]], "mmm")</f>
        <v>May</v>
      </c>
      <c r="N40" t="str">
        <f>"Q"&amp;ROUNDUP(MONTH(Table1[[#This Row],[Date]])/3, 0)</f>
        <v>Q2</v>
      </c>
    </row>
    <row r="41" spans="1:14">
      <c r="A41" s="1">
        <v>45019</v>
      </c>
      <c r="B41" t="s">
        <v>18</v>
      </c>
      <c r="C41" s="2">
        <v>2100</v>
      </c>
      <c r="D41" s="2">
        <v>757.142857142857</v>
      </c>
      <c r="E41" s="2">
        <v>857.14285714285711</v>
      </c>
      <c r="F41">
        <v>228</v>
      </c>
      <c r="G41">
        <v>0.71</v>
      </c>
      <c r="H41">
        <v>0.8</v>
      </c>
      <c r="I41">
        <v>0.76</v>
      </c>
      <c r="J41" t="s">
        <v>22</v>
      </c>
      <c r="K41" t="s">
        <v>25</v>
      </c>
      <c r="L41">
        <v>5</v>
      </c>
      <c r="M41" t="str">
        <f>TEXT(Table1[[#This Row],[Date]], "mmm")</f>
        <v>Apr</v>
      </c>
      <c r="N41" t="str">
        <f>"Q"&amp;ROUNDUP(MONTH(Table1[[#This Row],[Date]])/3, 0)</f>
        <v>Q2</v>
      </c>
    </row>
    <row r="42" spans="1:14">
      <c r="A42" s="1">
        <v>45078</v>
      </c>
      <c r="B42" t="s">
        <v>18</v>
      </c>
      <c r="C42" s="2">
        <v>2500</v>
      </c>
      <c r="D42" s="2">
        <v>757.142857142857</v>
      </c>
      <c r="E42" s="2">
        <v>857.14285714285711</v>
      </c>
      <c r="F42">
        <v>230</v>
      </c>
      <c r="G42">
        <v>0.97</v>
      </c>
      <c r="H42">
        <v>0.95</v>
      </c>
      <c r="I42">
        <v>0.85</v>
      </c>
      <c r="J42" t="s">
        <v>22</v>
      </c>
      <c r="K42" t="s">
        <v>14</v>
      </c>
      <c r="L42">
        <v>8</v>
      </c>
      <c r="M42" t="str">
        <f>TEXT(Table1[[#This Row],[Date]], "mmm")</f>
        <v>Jun</v>
      </c>
      <c r="N42" t="str">
        <f>"Q"&amp;ROUNDUP(MONTH(Table1[[#This Row],[Date]])/3, 0)</f>
        <v>Q2</v>
      </c>
    </row>
    <row r="43" spans="1:14">
      <c r="A43" s="1">
        <v>45233</v>
      </c>
      <c r="B43" t="s">
        <v>24</v>
      </c>
      <c r="C43" s="2">
        <v>2200</v>
      </c>
      <c r="D43" s="2">
        <v>757.142857142857</v>
      </c>
      <c r="E43" s="2">
        <v>857.14285714285711</v>
      </c>
      <c r="F43">
        <v>228</v>
      </c>
      <c r="G43">
        <v>0.95</v>
      </c>
      <c r="H43">
        <v>0.85</v>
      </c>
      <c r="I43">
        <v>0.91</v>
      </c>
      <c r="J43" t="s">
        <v>19</v>
      </c>
      <c r="K43" t="s">
        <v>17</v>
      </c>
      <c r="L43">
        <v>4</v>
      </c>
      <c r="M43" t="str">
        <f>TEXT(Table1[[#This Row],[Date]], "mmm")</f>
        <v>Nov</v>
      </c>
      <c r="N43" t="str">
        <f>"Q"&amp;ROUNDUP(MONTH(Table1[[#This Row],[Date]])/3, 0)</f>
        <v>Q4</v>
      </c>
    </row>
    <row r="44" spans="1:14">
      <c r="A44" s="1">
        <v>45060</v>
      </c>
      <c r="B44" t="s">
        <v>12</v>
      </c>
      <c r="C44" s="2">
        <v>2500</v>
      </c>
      <c r="D44" s="2">
        <v>914.28571428571399</v>
      </c>
      <c r="E44" s="2">
        <v>714.28571428571433</v>
      </c>
      <c r="F44">
        <v>250</v>
      </c>
      <c r="G44">
        <v>0.97</v>
      </c>
      <c r="H44">
        <v>0.7</v>
      </c>
      <c r="I44">
        <v>0.93</v>
      </c>
      <c r="J44" t="s">
        <v>19</v>
      </c>
      <c r="K44" t="s">
        <v>20</v>
      </c>
      <c r="L44">
        <v>3</v>
      </c>
      <c r="M44" t="str">
        <f>TEXT(Table1[[#This Row],[Date]], "mmm")</f>
        <v>May</v>
      </c>
      <c r="N44" t="str">
        <f>"Q"&amp;ROUNDUP(MONTH(Table1[[#This Row],[Date]])/3, 0)</f>
        <v>Q2</v>
      </c>
    </row>
    <row r="45" spans="1:14">
      <c r="A45" s="1">
        <v>45225</v>
      </c>
      <c r="B45" t="s">
        <v>18</v>
      </c>
      <c r="C45" s="2">
        <v>2200</v>
      </c>
      <c r="D45" s="2">
        <v>914.28571428571399</v>
      </c>
      <c r="E45" s="2">
        <v>714.28571428571433</v>
      </c>
      <c r="F45">
        <v>240</v>
      </c>
      <c r="G45">
        <v>0.9</v>
      </c>
      <c r="H45">
        <v>0.98</v>
      </c>
      <c r="I45">
        <v>0.96</v>
      </c>
      <c r="J45" t="s">
        <v>19</v>
      </c>
      <c r="K45" t="s">
        <v>23</v>
      </c>
      <c r="L45">
        <v>2</v>
      </c>
      <c r="M45" t="str">
        <f>TEXT(Table1[[#This Row],[Date]], "mmm")</f>
        <v>Oct</v>
      </c>
      <c r="N45" t="str">
        <f>"Q"&amp;ROUNDUP(MONTH(Table1[[#This Row],[Date]])/3, 0)</f>
        <v>Q4</v>
      </c>
    </row>
    <row r="46" spans="1:14">
      <c r="A46" s="1">
        <v>45226</v>
      </c>
      <c r="B46" t="s">
        <v>12</v>
      </c>
      <c r="C46" s="2">
        <v>2500</v>
      </c>
      <c r="D46" s="2">
        <v>914.28571428571399</v>
      </c>
      <c r="E46" s="2">
        <v>714.28571428571433</v>
      </c>
      <c r="F46">
        <v>270</v>
      </c>
      <c r="G46">
        <v>0.9</v>
      </c>
      <c r="H46">
        <v>0.95</v>
      </c>
      <c r="I46">
        <v>0.98</v>
      </c>
      <c r="J46" t="s">
        <v>19</v>
      </c>
      <c r="K46" t="s">
        <v>25</v>
      </c>
      <c r="L46">
        <v>3</v>
      </c>
      <c r="M46" t="str">
        <f>TEXT(Table1[[#This Row],[Date]], "mmm")</f>
        <v>Oct</v>
      </c>
      <c r="N46" t="str">
        <f>"Q"&amp;ROUNDUP(MONTH(Table1[[#This Row],[Date]])/3, 0)</f>
        <v>Q4</v>
      </c>
    </row>
    <row r="47" spans="1:14">
      <c r="A47" s="1">
        <v>44954</v>
      </c>
      <c r="B47" t="s">
        <v>15</v>
      </c>
      <c r="C47" s="2">
        <v>2000</v>
      </c>
      <c r="D47" s="2">
        <v>914.28571428571399</v>
      </c>
      <c r="E47" s="2">
        <v>714.28571428571433</v>
      </c>
      <c r="F47">
        <v>259</v>
      </c>
      <c r="G47">
        <v>0.96</v>
      </c>
      <c r="H47">
        <v>0.81</v>
      </c>
      <c r="I47">
        <v>0.85</v>
      </c>
      <c r="J47" t="s">
        <v>19</v>
      </c>
      <c r="K47" t="s">
        <v>14</v>
      </c>
      <c r="L47">
        <v>9</v>
      </c>
      <c r="M47" t="str">
        <f>TEXT(Table1[[#This Row],[Date]], "mmm")</f>
        <v>Jan</v>
      </c>
      <c r="N47" t="str">
        <f>"Q"&amp;ROUNDUP(MONTH(Table1[[#This Row],[Date]])/3, 0)</f>
        <v>Q1</v>
      </c>
    </row>
    <row r="48" spans="1:14">
      <c r="A48" s="1">
        <v>44955</v>
      </c>
      <c r="B48" t="s">
        <v>15</v>
      </c>
      <c r="C48" s="2">
        <v>2500</v>
      </c>
      <c r="D48" s="2">
        <v>914.28571428571399</v>
      </c>
      <c r="E48" s="2">
        <v>714.28571428571433</v>
      </c>
      <c r="F48">
        <v>260</v>
      </c>
      <c r="G48">
        <v>0.98</v>
      </c>
      <c r="H48">
        <v>0.84</v>
      </c>
      <c r="I48">
        <v>0.89</v>
      </c>
      <c r="J48" t="s">
        <v>19</v>
      </c>
      <c r="K48" t="s">
        <v>14</v>
      </c>
      <c r="L48">
        <v>5</v>
      </c>
      <c r="M48" t="str">
        <f>TEXT(Table1[[#This Row],[Date]], "mmm")</f>
        <v>Jan</v>
      </c>
      <c r="N48" t="str">
        <f>"Q"&amp;ROUNDUP(MONTH(Table1[[#This Row],[Date]])/3, 0)</f>
        <v>Q1</v>
      </c>
    </row>
    <row r="49" spans="1:14">
      <c r="A49" s="1">
        <v>44956</v>
      </c>
      <c r="B49" t="s">
        <v>15</v>
      </c>
      <c r="C49" s="2">
        <v>2500</v>
      </c>
      <c r="D49" s="2">
        <v>914.28571428571399</v>
      </c>
      <c r="E49" s="2">
        <v>714.28571428571433</v>
      </c>
      <c r="F49">
        <v>260</v>
      </c>
      <c r="G49">
        <v>0.76</v>
      </c>
      <c r="H49">
        <v>0.7</v>
      </c>
      <c r="I49">
        <v>0.86</v>
      </c>
      <c r="J49" t="s">
        <v>19</v>
      </c>
      <c r="K49" t="s">
        <v>20</v>
      </c>
      <c r="L49">
        <v>6</v>
      </c>
      <c r="M49" t="str">
        <f>TEXT(Table1[[#This Row],[Date]], "mmm")</f>
        <v>Jan</v>
      </c>
      <c r="N49" t="str">
        <f>"Q"&amp;ROUNDUP(MONTH(Table1[[#This Row],[Date]])/3, 0)</f>
        <v>Q1</v>
      </c>
    </row>
    <row r="50" spans="1:14">
      <c r="A50" s="1">
        <v>44957</v>
      </c>
      <c r="B50" t="s">
        <v>12</v>
      </c>
      <c r="C50" s="2">
        <v>2500</v>
      </c>
      <c r="D50" s="2">
        <v>914.28571428571399</v>
      </c>
      <c r="E50" s="2">
        <v>714.28571428571433</v>
      </c>
      <c r="F50">
        <v>261</v>
      </c>
      <c r="G50">
        <v>0.91</v>
      </c>
      <c r="H50">
        <v>0.77</v>
      </c>
      <c r="I50">
        <v>0.75</v>
      </c>
      <c r="J50" t="s">
        <v>13</v>
      </c>
      <c r="K50" t="s">
        <v>23</v>
      </c>
      <c r="L50">
        <v>8</v>
      </c>
      <c r="M50" t="str">
        <f>TEXT(Table1[[#This Row],[Date]], "mmm")</f>
        <v>Jan</v>
      </c>
      <c r="N50" t="str">
        <f>"Q"&amp;ROUNDUP(MONTH(Table1[[#This Row],[Date]])/3, 0)</f>
        <v>Q1</v>
      </c>
    </row>
    <row r="51" spans="1:14">
      <c r="A51" s="1">
        <v>45231</v>
      </c>
      <c r="B51" t="s">
        <v>12</v>
      </c>
      <c r="C51" s="2">
        <v>2500</v>
      </c>
      <c r="D51" s="2">
        <v>914.28571428571399</v>
      </c>
      <c r="E51" s="2">
        <v>714.28571428571433</v>
      </c>
      <c r="F51">
        <v>242</v>
      </c>
      <c r="G51">
        <v>0.79</v>
      </c>
      <c r="H51">
        <v>0.81</v>
      </c>
      <c r="I51">
        <v>0.74</v>
      </c>
      <c r="J51" t="s">
        <v>16</v>
      </c>
      <c r="K51" t="s">
        <v>25</v>
      </c>
      <c r="L51">
        <v>4</v>
      </c>
      <c r="M51" t="str">
        <f>TEXT(Table1[[#This Row],[Date]], "mmm")</f>
        <v>Nov</v>
      </c>
      <c r="N51" t="str">
        <f>"Q"&amp;ROUNDUP(MONTH(Table1[[#This Row],[Date]])/3, 0)</f>
        <v>Q4</v>
      </c>
    </row>
    <row r="52" spans="1:14">
      <c r="A52" s="1">
        <v>45232</v>
      </c>
      <c r="B52" t="s">
        <v>12</v>
      </c>
      <c r="C52" s="2">
        <v>2250</v>
      </c>
      <c r="D52" s="2">
        <v>914.28571428571399</v>
      </c>
      <c r="E52" s="2">
        <v>714.28571428571433</v>
      </c>
      <c r="F52">
        <v>250</v>
      </c>
      <c r="G52">
        <v>0.85</v>
      </c>
      <c r="H52">
        <v>0.82</v>
      </c>
      <c r="I52">
        <v>0.73</v>
      </c>
      <c r="J52" t="s">
        <v>19</v>
      </c>
      <c r="K52" t="s">
        <v>14</v>
      </c>
      <c r="L52">
        <v>3</v>
      </c>
      <c r="M52" t="str">
        <f>TEXT(Table1[[#This Row],[Date]], "mmm")</f>
        <v>Nov</v>
      </c>
      <c r="N52" t="str">
        <f>"Q"&amp;ROUNDUP(MONTH(Table1[[#This Row],[Date]])/3, 0)</f>
        <v>Q4</v>
      </c>
    </row>
    <row r="53" spans="1:14">
      <c r="A53" s="1">
        <v>45233</v>
      </c>
      <c r="B53" t="s">
        <v>12</v>
      </c>
      <c r="C53" s="2">
        <v>2500</v>
      </c>
      <c r="D53" s="2">
        <v>914.28571428571399</v>
      </c>
      <c r="E53" s="2">
        <v>714.28571428571433</v>
      </c>
      <c r="F53">
        <v>242</v>
      </c>
      <c r="G53">
        <v>0.88</v>
      </c>
      <c r="H53">
        <v>0.84</v>
      </c>
      <c r="I53">
        <v>0.75</v>
      </c>
      <c r="J53" t="s">
        <v>21</v>
      </c>
      <c r="K53" t="s">
        <v>17</v>
      </c>
      <c r="L53">
        <v>2</v>
      </c>
      <c r="M53" t="str">
        <f>TEXT(Table1[[#This Row],[Date]], "mmm")</f>
        <v>Nov</v>
      </c>
      <c r="N53" t="str">
        <f>"Q"&amp;ROUNDUP(MONTH(Table1[[#This Row],[Date]])/3, 0)</f>
        <v>Q4</v>
      </c>
    </row>
    <row r="54" spans="1:14">
      <c r="A54" s="1">
        <v>45060</v>
      </c>
      <c r="B54" t="s">
        <v>12</v>
      </c>
      <c r="C54" s="2">
        <v>2500</v>
      </c>
      <c r="D54" s="2">
        <v>914.28571428571399</v>
      </c>
      <c r="E54" s="2">
        <v>714.28571428571433</v>
      </c>
      <c r="F54">
        <v>242</v>
      </c>
      <c r="G54">
        <v>0.81</v>
      </c>
      <c r="H54">
        <v>0.92</v>
      </c>
      <c r="I54">
        <v>0.91</v>
      </c>
      <c r="J54" t="s">
        <v>13</v>
      </c>
      <c r="K54" t="s">
        <v>20</v>
      </c>
      <c r="L54">
        <v>7</v>
      </c>
      <c r="M54" t="str">
        <f>TEXT(Table1[[#This Row],[Date]], "mmm")</f>
        <v>May</v>
      </c>
      <c r="N54" t="str">
        <f>"Q"&amp;ROUNDUP(MONTH(Table1[[#This Row],[Date]])/3, 0)</f>
        <v>Q2</v>
      </c>
    </row>
    <row r="55" spans="1:14">
      <c r="A55" s="1">
        <v>45225</v>
      </c>
      <c r="B55" t="s">
        <v>18</v>
      </c>
      <c r="C55" s="2">
        <v>2500</v>
      </c>
      <c r="D55" s="2">
        <v>914.28571428571399</v>
      </c>
      <c r="E55" s="2">
        <v>714.28571428571433</v>
      </c>
      <c r="F55">
        <v>242</v>
      </c>
      <c r="G55">
        <v>0.84</v>
      </c>
      <c r="H55">
        <v>0.73</v>
      </c>
      <c r="I55">
        <v>0.99</v>
      </c>
      <c r="J55" t="s">
        <v>16</v>
      </c>
      <c r="K55" t="s">
        <v>23</v>
      </c>
      <c r="L55">
        <v>9</v>
      </c>
      <c r="M55" t="str">
        <f>TEXT(Table1[[#This Row],[Date]], "mmm")</f>
        <v>Oct</v>
      </c>
      <c r="N55" t="str">
        <f>"Q"&amp;ROUNDUP(MONTH(Table1[[#This Row],[Date]])/3, 0)</f>
        <v>Q4</v>
      </c>
    </row>
    <row r="56" spans="1:14">
      <c r="A56" s="1">
        <v>44995</v>
      </c>
      <c r="B56" t="s">
        <v>18</v>
      </c>
      <c r="C56" s="2">
        <v>2500</v>
      </c>
      <c r="D56" s="2">
        <v>914.28571428571399</v>
      </c>
      <c r="E56" s="2">
        <v>714.28571428571433</v>
      </c>
      <c r="F56">
        <v>240</v>
      </c>
      <c r="G56">
        <v>0.93</v>
      </c>
      <c r="H56">
        <v>0.79</v>
      </c>
      <c r="I56">
        <v>0.72</v>
      </c>
      <c r="J56" t="s">
        <v>19</v>
      </c>
      <c r="K56" t="s">
        <v>25</v>
      </c>
      <c r="L56">
        <v>5</v>
      </c>
      <c r="M56" t="str">
        <f>TEXT(Table1[[#This Row],[Date]], "mmm")</f>
        <v>Mar</v>
      </c>
      <c r="N56" t="str">
        <f>"Q"&amp;ROUNDUP(MONTH(Table1[[#This Row],[Date]])/3, 0)</f>
        <v>Q1</v>
      </c>
    </row>
    <row r="57" spans="1:14">
      <c r="A57" s="1">
        <v>45044</v>
      </c>
      <c r="B57" t="s">
        <v>18</v>
      </c>
      <c r="C57" s="2">
        <v>2500</v>
      </c>
      <c r="D57" s="2">
        <v>914.28571428571399</v>
      </c>
      <c r="E57" s="2">
        <v>714.28571428571433</v>
      </c>
      <c r="F57">
        <v>242</v>
      </c>
      <c r="G57">
        <v>0.84</v>
      </c>
      <c r="H57">
        <v>0.79</v>
      </c>
      <c r="I57">
        <v>0.8</v>
      </c>
      <c r="J57" t="s">
        <v>21</v>
      </c>
      <c r="K57" t="s">
        <v>14</v>
      </c>
      <c r="L57">
        <v>6</v>
      </c>
      <c r="M57" t="str">
        <f>TEXT(Table1[[#This Row],[Date]], "mmm")</f>
        <v>Apr</v>
      </c>
      <c r="N57" t="str">
        <f>"Q"&amp;ROUNDUP(MONTH(Table1[[#This Row],[Date]])/3, 0)</f>
        <v>Q2</v>
      </c>
    </row>
    <row r="58" spans="1:14">
      <c r="A58" s="1">
        <v>44945</v>
      </c>
      <c r="B58" t="s">
        <v>18</v>
      </c>
      <c r="C58" s="2">
        <v>2200</v>
      </c>
      <c r="D58" s="2">
        <v>385.71428571428601</v>
      </c>
      <c r="E58" s="2">
        <v>285.71428571428572</v>
      </c>
      <c r="F58">
        <v>285</v>
      </c>
      <c r="G58">
        <v>0.85</v>
      </c>
      <c r="H58">
        <v>0.91</v>
      </c>
      <c r="I58">
        <v>0.84</v>
      </c>
      <c r="J58" t="s">
        <v>13</v>
      </c>
      <c r="K58" t="s">
        <v>17</v>
      </c>
      <c r="L58">
        <v>8</v>
      </c>
      <c r="M58" t="str">
        <f>TEXT(Table1[[#This Row],[Date]], "mmm")</f>
        <v>Jan</v>
      </c>
      <c r="N58" t="str">
        <f>"Q"&amp;ROUNDUP(MONTH(Table1[[#This Row],[Date]])/3, 0)</f>
        <v>Q1</v>
      </c>
    </row>
    <row r="59" spans="1:14">
      <c r="A59" s="1">
        <v>45160</v>
      </c>
      <c r="B59" t="s">
        <v>15</v>
      </c>
      <c r="C59" s="2">
        <v>2150</v>
      </c>
      <c r="D59" s="2">
        <v>385.71428571428601</v>
      </c>
      <c r="E59" s="2">
        <v>285.71428571428572</v>
      </c>
      <c r="F59">
        <v>275</v>
      </c>
      <c r="G59">
        <v>0.86</v>
      </c>
      <c r="H59">
        <v>0.75</v>
      </c>
      <c r="I59">
        <v>0.96</v>
      </c>
      <c r="J59" t="s">
        <v>19</v>
      </c>
      <c r="K59" t="s">
        <v>20</v>
      </c>
      <c r="L59">
        <v>4</v>
      </c>
      <c r="M59" t="str">
        <f>TEXT(Table1[[#This Row],[Date]], "mmm")</f>
        <v>Aug</v>
      </c>
      <c r="N59" t="str">
        <f>"Q"&amp;ROUNDUP(MONTH(Table1[[#This Row],[Date]])/3, 0)</f>
        <v>Q3</v>
      </c>
    </row>
    <row r="60" spans="1:14">
      <c r="A60" s="1">
        <v>45147</v>
      </c>
      <c r="B60" t="s">
        <v>24</v>
      </c>
      <c r="C60" s="2">
        <v>2400</v>
      </c>
      <c r="D60" s="2">
        <v>385.71428571428601</v>
      </c>
      <c r="E60" s="2">
        <v>285.71428571428572</v>
      </c>
      <c r="F60">
        <v>285</v>
      </c>
      <c r="G60">
        <v>0.96</v>
      </c>
      <c r="H60">
        <v>0.77</v>
      </c>
      <c r="I60">
        <v>0.92</v>
      </c>
      <c r="J60" t="s">
        <v>21</v>
      </c>
      <c r="K60" t="s">
        <v>23</v>
      </c>
      <c r="L60">
        <v>3</v>
      </c>
      <c r="M60" t="str">
        <f>TEXT(Table1[[#This Row],[Date]], "mmm")</f>
        <v>Aug</v>
      </c>
      <c r="N60" t="str">
        <f>"Q"&amp;ROUNDUP(MONTH(Table1[[#This Row],[Date]])/3, 0)</f>
        <v>Q3</v>
      </c>
    </row>
    <row r="61" spans="1:14">
      <c r="A61" s="1">
        <v>45078</v>
      </c>
      <c r="B61" t="s">
        <v>18</v>
      </c>
      <c r="C61" s="2">
        <v>2450</v>
      </c>
      <c r="D61" s="2">
        <v>385.71428571428601</v>
      </c>
      <c r="E61" s="2">
        <v>285.71428571428572</v>
      </c>
      <c r="F61">
        <v>290</v>
      </c>
      <c r="G61">
        <v>0.99</v>
      </c>
      <c r="H61">
        <v>0.97</v>
      </c>
      <c r="I61">
        <v>0.73</v>
      </c>
      <c r="J61" t="s">
        <v>13</v>
      </c>
      <c r="K61" t="s">
        <v>25</v>
      </c>
      <c r="L61">
        <v>2</v>
      </c>
      <c r="M61" t="str">
        <f>TEXT(Table1[[#This Row],[Date]], "mmm")</f>
        <v>Jun</v>
      </c>
      <c r="N61" t="str">
        <f>"Q"&amp;ROUNDUP(MONTH(Table1[[#This Row],[Date]])/3, 0)</f>
        <v>Q2</v>
      </c>
    </row>
    <row r="62" spans="1:14">
      <c r="A62" s="1">
        <v>44986</v>
      </c>
      <c r="B62" t="s">
        <v>15</v>
      </c>
      <c r="C62" s="2">
        <v>2500</v>
      </c>
      <c r="D62" s="2">
        <v>385.71428571428601</v>
      </c>
      <c r="E62" s="2">
        <v>285.71428571428572</v>
      </c>
      <c r="F62">
        <v>310</v>
      </c>
      <c r="G62">
        <v>0.77</v>
      </c>
      <c r="H62">
        <v>0.72</v>
      </c>
      <c r="I62">
        <v>0.85</v>
      </c>
      <c r="J62" t="s">
        <v>16</v>
      </c>
      <c r="K62" t="s">
        <v>14</v>
      </c>
      <c r="L62">
        <v>7</v>
      </c>
      <c r="M62" t="str">
        <f>TEXT(Table1[[#This Row],[Date]], "mmm")</f>
        <v>Mar</v>
      </c>
      <c r="N62" t="str">
        <f>"Q"&amp;ROUNDUP(MONTH(Table1[[#This Row],[Date]])/3, 0)</f>
        <v>Q1</v>
      </c>
    </row>
    <row r="63" spans="1:14">
      <c r="A63" s="1">
        <v>45257</v>
      </c>
      <c r="B63" t="s">
        <v>24</v>
      </c>
      <c r="C63" s="2">
        <v>2450</v>
      </c>
      <c r="D63" s="2">
        <v>385.71428571428601</v>
      </c>
      <c r="E63" s="2">
        <v>285.71428571428572</v>
      </c>
      <c r="F63">
        <v>270</v>
      </c>
      <c r="G63">
        <v>0.77</v>
      </c>
      <c r="H63">
        <v>0.96</v>
      </c>
      <c r="I63">
        <v>0.78</v>
      </c>
      <c r="J63" t="s">
        <v>19</v>
      </c>
      <c r="K63" t="s">
        <v>17</v>
      </c>
      <c r="L63">
        <v>9</v>
      </c>
      <c r="M63" t="str">
        <f>TEXT(Table1[[#This Row],[Date]], "mmm")</f>
        <v>Nov</v>
      </c>
      <c r="N63" t="str">
        <f>"Q"&amp;ROUNDUP(MONTH(Table1[[#This Row],[Date]])/3, 0)</f>
        <v>Q4</v>
      </c>
    </row>
    <row r="64" spans="1:14">
      <c r="A64" s="1">
        <v>45213</v>
      </c>
      <c r="B64" t="s">
        <v>18</v>
      </c>
      <c r="C64" s="2">
        <v>2400</v>
      </c>
      <c r="D64" s="2">
        <v>385.71428571428601</v>
      </c>
      <c r="E64" s="2">
        <v>285.71428571428572</v>
      </c>
      <c r="F64">
        <v>285</v>
      </c>
      <c r="G64">
        <v>0.78</v>
      </c>
      <c r="H64">
        <v>0.8</v>
      </c>
      <c r="I64">
        <v>0.85</v>
      </c>
      <c r="J64" t="s">
        <v>21</v>
      </c>
      <c r="K64" t="s">
        <v>20</v>
      </c>
      <c r="L64">
        <v>5</v>
      </c>
      <c r="M64" t="str">
        <f>TEXT(Table1[[#This Row],[Date]], "mmm")</f>
        <v>Oct</v>
      </c>
      <c r="N64" t="str">
        <f>"Q"&amp;ROUNDUP(MONTH(Table1[[#This Row],[Date]])/3, 0)</f>
        <v>Q4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tabSelected="1" workbookViewId="0">
      <selection activeCell="J9" sqref="J9"/>
    </sheetView>
  </sheetViews>
  <sheetFormatPr defaultRowHeight="14"/>
  <cols>
    <col min="1" max="1" width="9.75" bestFit="1" customWidth="1"/>
    <col min="2" max="2" width="6.5" bestFit="1" customWidth="1"/>
    <col min="3" max="3" width="5.25" bestFit="1" customWidth="1"/>
    <col min="4" max="5" width="11.75" bestFit="1" customWidth="1"/>
    <col min="6" max="6" width="14.6640625" bestFit="1" customWidth="1"/>
    <col min="7" max="7" width="19.4140625" bestFit="1" customWidth="1"/>
    <col min="8" max="8" width="19.33203125" bestFit="1" customWidth="1"/>
    <col min="9" max="9" width="22.83203125" bestFit="1" customWidth="1"/>
    <col min="10" max="10" width="8.5" bestFit="1" customWidth="1"/>
    <col min="11" max="11" width="18.75" bestFit="1" customWidth="1"/>
    <col min="12" max="12" width="5.58203125" bestFit="1" customWidth="1"/>
  </cols>
  <sheetData>
    <row r="1" spans="1:12">
      <c r="A1" s="1" t="s">
        <v>0</v>
      </c>
      <c r="B1" t="s">
        <v>1</v>
      </c>
      <c r="C1" t="s">
        <v>2</v>
      </c>
      <c r="D1" t="s">
        <v>3</v>
      </c>
      <c r="E1" t="s">
        <v>4</v>
      </c>
      <c r="F1" t="s">
        <v>5</v>
      </c>
      <c r="G1" t="s">
        <v>6</v>
      </c>
      <c r="H1" t="s">
        <v>7</v>
      </c>
      <c r="I1" t="s">
        <v>8</v>
      </c>
      <c r="J1" t="s">
        <v>9</v>
      </c>
      <c r="K1" t="s">
        <v>10</v>
      </c>
      <c r="L1" t="s">
        <v>11</v>
      </c>
    </row>
    <row r="2" spans="1:12">
      <c r="A2" s="1">
        <v>45060</v>
      </c>
      <c r="B2" t="s">
        <v>12</v>
      </c>
      <c r="C2">
        <v>2581</v>
      </c>
      <c r="D2">
        <v>2957.1428571428601</v>
      </c>
      <c r="E2">
        <v>5857</v>
      </c>
      <c r="F2">
        <v>80</v>
      </c>
      <c r="G2">
        <v>0.89</v>
      </c>
      <c r="H2">
        <v>0.85</v>
      </c>
      <c r="I2">
        <v>0.72</v>
      </c>
      <c r="J2" t="s">
        <v>13</v>
      </c>
      <c r="K2" t="s">
        <v>14</v>
      </c>
      <c r="L2">
        <v>8</v>
      </c>
    </row>
    <row r="3" spans="1:12">
      <c r="A3" s="1">
        <v>44983</v>
      </c>
      <c r="B3" t="s">
        <v>15</v>
      </c>
      <c r="C3">
        <v>3944</v>
      </c>
      <c r="D3">
        <v>2957.1428571428601</v>
      </c>
      <c r="E3">
        <v>5857</v>
      </c>
      <c r="F3">
        <v>30</v>
      </c>
      <c r="G3">
        <v>0.94</v>
      </c>
      <c r="H3">
        <v>0.95</v>
      </c>
      <c r="I3">
        <v>0.86</v>
      </c>
      <c r="J3" t="s">
        <v>16</v>
      </c>
      <c r="K3" t="s">
        <v>17</v>
      </c>
      <c r="L3">
        <v>4</v>
      </c>
    </row>
    <row r="4" spans="1:12">
      <c r="A4" s="1">
        <v>44984</v>
      </c>
      <c r="B4" t="s">
        <v>18</v>
      </c>
      <c r="C4">
        <v>3293</v>
      </c>
      <c r="D4">
        <v>2957.1428571428601</v>
      </c>
      <c r="E4">
        <v>5857</v>
      </c>
      <c r="F4">
        <v>15</v>
      </c>
      <c r="G4">
        <v>0.82</v>
      </c>
      <c r="H4">
        <v>0.8</v>
      </c>
      <c r="I4">
        <v>0.76</v>
      </c>
      <c r="J4" t="s">
        <v>19</v>
      </c>
      <c r="K4" t="s">
        <v>20</v>
      </c>
      <c r="L4">
        <v>3</v>
      </c>
    </row>
    <row r="5" spans="1:12">
      <c r="A5" s="1">
        <v>44985</v>
      </c>
      <c r="B5" t="s">
        <v>18</v>
      </c>
      <c r="C5">
        <v>2019</v>
      </c>
      <c r="D5">
        <v>2957.1428571428601</v>
      </c>
      <c r="E5">
        <v>5857</v>
      </c>
      <c r="F5">
        <v>40</v>
      </c>
      <c r="G5">
        <v>0.79</v>
      </c>
      <c r="H5">
        <v>0.79</v>
      </c>
      <c r="I5">
        <v>0.79</v>
      </c>
      <c r="J5" t="s">
        <v>21</v>
      </c>
      <c r="K5" t="s">
        <v>14</v>
      </c>
      <c r="L5">
        <v>2</v>
      </c>
    </row>
    <row r="6" spans="1:12">
      <c r="A6" s="1">
        <v>45228</v>
      </c>
      <c r="B6" t="s">
        <v>15</v>
      </c>
      <c r="C6">
        <v>2980</v>
      </c>
      <c r="D6">
        <v>2958</v>
      </c>
      <c r="E6">
        <v>5857</v>
      </c>
      <c r="F6">
        <v>100</v>
      </c>
      <c r="G6">
        <v>0.96</v>
      </c>
      <c r="H6">
        <v>0.79</v>
      </c>
      <c r="I6">
        <v>0.7</v>
      </c>
      <c r="J6" t="s">
        <v>22</v>
      </c>
      <c r="K6" t="s">
        <v>23</v>
      </c>
      <c r="L6">
        <v>7</v>
      </c>
    </row>
    <row r="7" spans="1:12">
      <c r="A7" s="1">
        <v>45229</v>
      </c>
      <c r="B7" t="s">
        <v>15</v>
      </c>
      <c r="C7">
        <v>2209</v>
      </c>
      <c r="D7">
        <v>2957.1428571428601</v>
      </c>
      <c r="E7">
        <v>5857</v>
      </c>
      <c r="F7">
        <v>15</v>
      </c>
      <c r="G7">
        <v>0.79</v>
      </c>
      <c r="H7">
        <v>0.79</v>
      </c>
      <c r="I7">
        <v>0.77</v>
      </c>
      <c r="J7" t="s">
        <v>22</v>
      </c>
      <c r="K7" t="s">
        <v>14</v>
      </c>
      <c r="L7">
        <v>9</v>
      </c>
    </row>
    <row r="8" spans="1:12">
      <c r="A8" s="1">
        <v>45230</v>
      </c>
      <c r="B8" t="s">
        <v>24</v>
      </c>
      <c r="C8">
        <v>2440</v>
      </c>
      <c r="D8">
        <v>2957.1428571428601</v>
      </c>
      <c r="E8">
        <v>5857</v>
      </c>
      <c r="F8">
        <v>20</v>
      </c>
      <c r="G8">
        <v>0.75</v>
      </c>
      <c r="H8">
        <v>0.72</v>
      </c>
      <c r="I8">
        <v>0.93</v>
      </c>
      <c r="J8" t="s">
        <v>22</v>
      </c>
      <c r="K8" t="s">
        <v>17</v>
      </c>
      <c r="L8">
        <v>5</v>
      </c>
    </row>
    <row r="9" spans="1:12">
      <c r="A9" s="1">
        <v>45231</v>
      </c>
      <c r="B9" t="s">
        <v>24</v>
      </c>
      <c r="C9">
        <v>2000</v>
      </c>
      <c r="D9">
        <v>1328.57142857143</v>
      </c>
      <c r="E9">
        <v>4428.5714285714303</v>
      </c>
      <c r="F9">
        <v>90</v>
      </c>
      <c r="G9">
        <v>0.92</v>
      </c>
      <c r="H9">
        <v>0.99</v>
      </c>
      <c r="I9">
        <v>0.74</v>
      </c>
      <c r="J9" t="s">
        <v>19</v>
      </c>
      <c r="K9" t="s">
        <v>17</v>
      </c>
      <c r="L9">
        <v>6</v>
      </c>
    </row>
    <row r="10" spans="1:12">
      <c r="A10" s="1">
        <v>45232</v>
      </c>
      <c r="B10" t="s">
        <v>24</v>
      </c>
      <c r="C10">
        <v>1431</v>
      </c>
      <c r="D10">
        <v>1328.57142857143</v>
      </c>
      <c r="E10">
        <v>4428.5714285714303</v>
      </c>
      <c r="F10">
        <v>30</v>
      </c>
      <c r="G10">
        <v>0.7</v>
      </c>
      <c r="H10">
        <v>0.99</v>
      </c>
      <c r="I10">
        <v>0.95</v>
      </c>
      <c r="J10" t="s">
        <v>19</v>
      </c>
      <c r="K10" t="s">
        <v>23</v>
      </c>
      <c r="L10">
        <v>8</v>
      </c>
    </row>
    <row r="11" spans="1:12">
      <c r="A11" s="1">
        <v>45233</v>
      </c>
      <c r="B11" t="s">
        <v>15</v>
      </c>
      <c r="C11">
        <v>3000</v>
      </c>
      <c r="D11">
        <v>1328.57142857143</v>
      </c>
      <c r="E11">
        <v>4428.5714285714303</v>
      </c>
      <c r="F11">
        <v>15</v>
      </c>
      <c r="G11">
        <v>0.91</v>
      </c>
      <c r="H11">
        <v>0.98</v>
      </c>
      <c r="I11">
        <v>0.89</v>
      </c>
      <c r="J11" t="s">
        <v>19</v>
      </c>
      <c r="K11" t="s">
        <v>23</v>
      </c>
      <c r="L11">
        <v>4</v>
      </c>
    </row>
    <row r="12" spans="1:12">
      <c r="A12" s="1">
        <v>45060</v>
      </c>
      <c r="B12" t="s">
        <v>15</v>
      </c>
      <c r="C12">
        <v>4000</v>
      </c>
      <c r="D12">
        <v>1328.57142857143</v>
      </c>
      <c r="E12">
        <v>4428.5714285714303</v>
      </c>
      <c r="F12">
        <v>40</v>
      </c>
      <c r="G12">
        <v>0.74</v>
      </c>
      <c r="H12">
        <v>0.85</v>
      </c>
      <c r="I12">
        <v>0.7</v>
      </c>
      <c r="J12" t="s">
        <v>19</v>
      </c>
      <c r="K12" t="s">
        <v>14</v>
      </c>
      <c r="L12">
        <v>3</v>
      </c>
    </row>
    <row r="13" spans="1:12">
      <c r="A13" s="1">
        <v>45225</v>
      </c>
      <c r="B13" t="s">
        <v>12</v>
      </c>
      <c r="C13">
        <v>1000</v>
      </c>
      <c r="D13">
        <v>1328.57142857143</v>
      </c>
      <c r="E13">
        <v>4428.5714285714303</v>
      </c>
      <c r="F13">
        <v>100</v>
      </c>
      <c r="G13">
        <v>0.9</v>
      </c>
      <c r="H13">
        <v>0.9</v>
      </c>
      <c r="I13">
        <v>0.72</v>
      </c>
      <c r="J13" t="s">
        <v>19</v>
      </c>
      <c r="K13" t="s">
        <v>17</v>
      </c>
      <c r="L13">
        <v>2</v>
      </c>
    </row>
    <row r="14" spans="1:12">
      <c r="A14" s="1">
        <v>44995</v>
      </c>
      <c r="B14" t="s">
        <v>12</v>
      </c>
      <c r="C14">
        <v>2000</v>
      </c>
      <c r="D14">
        <v>1328.57142857143</v>
      </c>
      <c r="E14">
        <v>4428.5714285714303</v>
      </c>
      <c r="F14">
        <v>15</v>
      </c>
      <c r="G14">
        <v>0.95</v>
      </c>
      <c r="H14">
        <v>0.97</v>
      </c>
      <c r="I14">
        <v>0.81</v>
      </c>
      <c r="J14" t="s">
        <v>19</v>
      </c>
      <c r="K14" t="s">
        <v>20</v>
      </c>
      <c r="L14">
        <v>7</v>
      </c>
    </row>
    <row r="15" spans="1:12">
      <c r="A15" s="1">
        <v>45044</v>
      </c>
      <c r="B15" t="s">
        <v>18</v>
      </c>
      <c r="C15">
        <v>2000</v>
      </c>
      <c r="D15">
        <v>1328.57142857143</v>
      </c>
      <c r="E15">
        <v>4428.5714285714303</v>
      </c>
      <c r="F15">
        <v>20</v>
      </c>
      <c r="G15">
        <v>0.99</v>
      </c>
      <c r="H15">
        <v>0.79</v>
      </c>
      <c r="I15">
        <v>0.75</v>
      </c>
      <c r="J15" t="s">
        <v>19</v>
      </c>
      <c r="K15" t="s">
        <v>23</v>
      </c>
      <c r="L15">
        <v>9</v>
      </c>
    </row>
    <row r="16" spans="1:12">
      <c r="A16" s="1">
        <v>45218</v>
      </c>
      <c r="B16" t="s">
        <v>18</v>
      </c>
      <c r="C16">
        <v>4000</v>
      </c>
      <c r="D16">
        <v>1328.57142857143</v>
      </c>
      <c r="E16">
        <v>1428.57142857143</v>
      </c>
      <c r="F16">
        <v>45</v>
      </c>
      <c r="G16">
        <v>0.86</v>
      </c>
      <c r="H16">
        <v>0.97</v>
      </c>
      <c r="I16">
        <v>0.89</v>
      </c>
      <c r="J16" t="s">
        <v>13</v>
      </c>
      <c r="K16" t="s">
        <v>25</v>
      </c>
      <c r="L16">
        <v>5</v>
      </c>
    </row>
    <row r="17" spans="1:12">
      <c r="A17" s="1">
        <v>45160</v>
      </c>
      <c r="B17" t="s">
        <v>12</v>
      </c>
      <c r="C17">
        <v>6000</v>
      </c>
      <c r="D17">
        <v>1328.57142857143</v>
      </c>
      <c r="E17">
        <v>1428.57142857143</v>
      </c>
      <c r="F17">
        <v>43</v>
      </c>
      <c r="G17">
        <v>0.83</v>
      </c>
      <c r="H17">
        <v>0.72</v>
      </c>
      <c r="I17">
        <v>0.74</v>
      </c>
      <c r="J17" t="s">
        <v>16</v>
      </c>
      <c r="K17" t="s">
        <v>14</v>
      </c>
      <c r="L17">
        <v>6</v>
      </c>
    </row>
    <row r="18" spans="1:12">
      <c r="A18" s="1">
        <v>45147</v>
      </c>
      <c r="B18" t="s">
        <v>15</v>
      </c>
      <c r="C18">
        <v>6500</v>
      </c>
      <c r="D18">
        <v>1328.57142857143</v>
      </c>
      <c r="E18">
        <v>1428.57142857143</v>
      </c>
      <c r="F18">
        <v>43</v>
      </c>
      <c r="G18">
        <v>0.74</v>
      </c>
      <c r="H18">
        <v>0.78</v>
      </c>
      <c r="I18">
        <v>0.94</v>
      </c>
      <c r="J18" t="s">
        <v>19</v>
      </c>
      <c r="K18" t="s">
        <v>17</v>
      </c>
      <c r="L18">
        <v>8</v>
      </c>
    </row>
    <row r="19" spans="1:12">
      <c r="A19" s="1">
        <v>45078</v>
      </c>
      <c r="B19" t="s">
        <v>24</v>
      </c>
      <c r="C19">
        <v>1200</v>
      </c>
      <c r="D19">
        <v>1328.57142857143</v>
      </c>
      <c r="E19">
        <v>1428.57142857143</v>
      </c>
      <c r="F19">
        <v>43</v>
      </c>
      <c r="G19">
        <v>0.8</v>
      </c>
      <c r="H19">
        <v>0.84</v>
      </c>
      <c r="I19">
        <v>0.81</v>
      </c>
      <c r="J19" t="s">
        <v>21</v>
      </c>
      <c r="K19" t="s">
        <v>17</v>
      </c>
      <c r="L19">
        <v>4</v>
      </c>
    </row>
    <row r="20" spans="1:12">
      <c r="A20" s="1">
        <v>44986</v>
      </c>
      <c r="B20" t="s">
        <v>24</v>
      </c>
      <c r="C20">
        <v>3000</v>
      </c>
      <c r="D20">
        <v>1328.57142857143</v>
      </c>
      <c r="E20">
        <v>1428.5714285714287</v>
      </c>
      <c r="F20">
        <v>43</v>
      </c>
      <c r="G20">
        <v>0.89</v>
      </c>
      <c r="H20">
        <v>0.99</v>
      </c>
      <c r="I20">
        <v>0.97</v>
      </c>
      <c r="J20" t="s">
        <v>13</v>
      </c>
      <c r="K20" t="s">
        <v>14</v>
      </c>
      <c r="L20">
        <v>3</v>
      </c>
    </row>
    <row r="21" spans="1:12">
      <c r="A21" s="1">
        <v>45257</v>
      </c>
      <c r="B21" t="s">
        <v>24</v>
      </c>
      <c r="C21">
        <v>2000</v>
      </c>
      <c r="D21">
        <v>1328.57142857143</v>
      </c>
      <c r="E21">
        <v>1428.5714285714287</v>
      </c>
      <c r="F21">
        <v>40</v>
      </c>
      <c r="G21">
        <v>0.71</v>
      </c>
      <c r="H21">
        <v>0.87</v>
      </c>
      <c r="I21">
        <v>0.94</v>
      </c>
      <c r="J21" t="s">
        <v>16</v>
      </c>
      <c r="K21" t="s">
        <v>25</v>
      </c>
      <c r="L21">
        <v>2</v>
      </c>
    </row>
    <row r="22" spans="1:12">
      <c r="A22" s="1">
        <v>45213</v>
      </c>
      <c r="B22" t="s">
        <v>24</v>
      </c>
      <c r="C22">
        <v>2000</v>
      </c>
      <c r="D22">
        <v>1328.57142857143</v>
      </c>
      <c r="E22">
        <v>1428.5714285714287</v>
      </c>
      <c r="F22">
        <v>43</v>
      </c>
      <c r="G22">
        <v>0.9</v>
      </c>
      <c r="H22">
        <v>0.72</v>
      </c>
      <c r="I22">
        <v>0.94</v>
      </c>
      <c r="J22" t="s">
        <v>19</v>
      </c>
      <c r="K22" t="s">
        <v>14</v>
      </c>
      <c r="L22">
        <v>7</v>
      </c>
    </row>
    <row r="23" spans="1:12">
      <c r="A23" s="1">
        <v>45098</v>
      </c>
      <c r="B23" t="s">
        <v>12</v>
      </c>
      <c r="C23">
        <v>3000</v>
      </c>
      <c r="D23">
        <v>5214.2857142857101</v>
      </c>
      <c r="E23">
        <v>6714.2857142857101</v>
      </c>
      <c r="F23">
        <v>100</v>
      </c>
      <c r="G23">
        <v>0.89</v>
      </c>
      <c r="H23">
        <v>0.85</v>
      </c>
      <c r="I23">
        <v>0.87</v>
      </c>
      <c r="J23" t="s">
        <v>21</v>
      </c>
      <c r="K23" t="s">
        <v>17</v>
      </c>
      <c r="L23">
        <v>9</v>
      </c>
    </row>
    <row r="24" spans="1:12">
      <c r="A24" s="1">
        <v>45130</v>
      </c>
      <c r="B24" t="s">
        <v>18</v>
      </c>
      <c r="C24">
        <v>4500</v>
      </c>
      <c r="D24">
        <v>5214.2857142857101</v>
      </c>
      <c r="E24">
        <v>6714.2857142857101</v>
      </c>
      <c r="F24">
        <v>100</v>
      </c>
      <c r="G24">
        <v>0.89</v>
      </c>
      <c r="H24">
        <v>0.8</v>
      </c>
      <c r="I24">
        <v>0.88</v>
      </c>
      <c r="J24" t="s">
        <v>13</v>
      </c>
      <c r="K24" t="s">
        <v>20</v>
      </c>
      <c r="L24">
        <v>5</v>
      </c>
    </row>
    <row r="25" spans="1:12">
      <c r="A25" s="1">
        <v>45127</v>
      </c>
      <c r="B25" t="s">
        <v>12</v>
      </c>
      <c r="C25">
        <v>5500</v>
      </c>
      <c r="D25">
        <v>1214.2857142857099</v>
      </c>
      <c r="E25">
        <v>6714.2857142857101</v>
      </c>
      <c r="F25">
        <v>100</v>
      </c>
      <c r="G25">
        <v>0.98</v>
      </c>
      <c r="H25">
        <v>0.99</v>
      </c>
      <c r="I25">
        <v>0.81</v>
      </c>
      <c r="J25" t="s">
        <v>19</v>
      </c>
      <c r="K25" t="s">
        <v>14</v>
      </c>
      <c r="L25">
        <v>6</v>
      </c>
    </row>
    <row r="26" spans="1:12">
      <c r="A26" s="1">
        <v>45129</v>
      </c>
      <c r="B26" t="s">
        <v>15</v>
      </c>
      <c r="C26">
        <v>1000</v>
      </c>
      <c r="D26">
        <v>5214.2857142857101</v>
      </c>
      <c r="E26">
        <v>6714.2857142857101</v>
      </c>
      <c r="F26">
        <v>100</v>
      </c>
      <c r="G26">
        <v>0.81</v>
      </c>
      <c r="H26">
        <v>0.91</v>
      </c>
      <c r="I26">
        <v>0.95</v>
      </c>
      <c r="J26" t="s">
        <v>21</v>
      </c>
      <c r="K26" t="s">
        <v>25</v>
      </c>
      <c r="L26">
        <v>8</v>
      </c>
    </row>
    <row r="27" spans="1:12">
      <c r="A27" s="1">
        <v>45018</v>
      </c>
      <c r="B27" t="s">
        <v>12</v>
      </c>
      <c r="C27">
        <v>2000</v>
      </c>
      <c r="D27">
        <v>5214.2857142857101</v>
      </c>
      <c r="E27">
        <v>6714.2857142857101</v>
      </c>
      <c r="F27">
        <v>100</v>
      </c>
      <c r="G27">
        <v>0.97</v>
      </c>
      <c r="H27">
        <v>0.85</v>
      </c>
      <c r="I27">
        <v>0.85</v>
      </c>
      <c r="J27" t="s">
        <v>13</v>
      </c>
      <c r="K27" t="s">
        <v>14</v>
      </c>
      <c r="L27">
        <v>4</v>
      </c>
    </row>
    <row r="28" spans="1:12">
      <c r="A28" s="1">
        <v>44979</v>
      </c>
      <c r="B28" t="s">
        <v>12</v>
      </c>
      <c r="C28">
        <v>2000</v>
      </c>
      <c r="D28">
        <v>5214.2857142857101</v>
      </c>
      <c r="E28">
        <v>6714.2857142857101</v>
      </c>
      <c r="F28">
        <v>100</v>
      </c>
      <c r="G28">
        <v>0.89</v>
      </c>
      <c r="H28">
        <v>0.94</v>
      </c>
      <c r="I28">
        <v>0.8</v>
      </c>
      <c r="J28" t="s">
        <v>16</v>
      </c>
      <c r="K28" t="s">
        <v>14</v>
      </c>
      <c r="L28">
        <v>3</v>
      </c>
    </row>
    <row r="29" spans="1:12">
      <c r="A29" s="1">
        <v>45179</v>
      </c>
      <c r="B29" t="s">
        <v>12</v>
      </c>
      <c r="C29">
        <v>2000</v>
      </c>
      <c r="D29">
        <v>5214.2857142857101</v>
      </c>
      <c r="E29">
        <v>6714.2857142857101</v>
      </c>
      <c r="F29">
        <v>100</v>
      </c>
      <c r="G29">
        <v>0.88</v>
      </c>
      <c r="H29">
        <v>0.94</v>
      </c>
      <c r="I29">
        <v>0.7</v>
      </c>
      <c r="J29" t="s">
        <v>19</v>
      </c>
      <c r="K29" t="s">
        <v>20</v>
      </c>
      <c r="L29">
        <v>2</v>
      </c>
    </row>
    <row r="30" spans="1:12">
      <c r="A30" s="1">
        <v>45275</v>
      </c>
      <c r="B30" t="s">
        <v>12</v>
      </c>
      <c r="C30">
        <v>2000</v>
      </c>
      <c r="D30">
        <v>2957.1428571428601</v>
      </c>
      <c r="E30">
        <v>2857.1428571428573</v>
      </c>
      <c r="F30">
        <v>90</v>
      </c>
      <c r="G30">
        <v>0.75</v>
      </c>
      <c r="H30">
        <v>0.77</v>
      </c>
      <c r="I30">
        <v>0.84</v>
      </c>
      <c r="J30" t="s">
        <v>21</v>
      </c>
      <c r="K30" t="s">
        <v>23</v>
      </c>
      <c r="L30">
        <v>7</v>
      </c>
    </row>
    <row r="31" spans="1:12">
      <c r="A31" s="1">
        <v>44997</v>
      </c>
      <c r="B31" t="s">
        <v>12</v>
      </c>
      <c r="C31">
        <v>1700</v>
      </c>
      <c r="D31">
        <v>2957.1428571428601</v>
      </c>
      <c r="E31">
        <v>2857.1428571428573</v>
      </c>
      <c r="F31">
        <v>80</v>
      </c>
      <c r="G31">
        <v>0.73</v>
      </c>
      <c r="H31">
        <v>0.96</v>
      </c>
      <c r="I31">
        <v>0.93</v>
      </c>
      <c r="J31" t="s">
        <v>21</v>
      </c>
      <c r="K31" t="s">
        <v>25</v>
      </c>
      <c r="L31">
        <v>4</v>
      </c>
    </row>
    <row r="32" spans="1:12">
      <c r="A32" s="1">
        <v>45179</v>
      </c>
      <c r="B32" t="s">
        <v>12</v>
      </c>
      <c r="C32">
        <v>1600</v>
      </c>
      <c r="D32">
        <v>2957.1428571428601</v>
      </c>
      <c r="E32">
        <v>2857.1428571428573</v>
      </c>
      <c r="F32">
        <v>90</v>
      </c>
      <c r="G32">
        <v>0.93</v>
      </c>
      <c r="H32">
        <v>0.74</v>
      </c>
      <c r="I32">
        <v>0.93</v>
      </c>
      <c r="J32" t="s">
        <v>19</v>
      </c>
      <c r="K32" t="s">
        <v>14</v>
      </c>
      <c r="L32">
        <v>5</v>
      </c>
    </row>
    <row r="33" spans="1:12">
      <c r="A33" s="1">
        <v>44928</v>
      </c>
      <c r="B33" t="s">
        <v>15</v>
      </c>
      <c r="C33">
        <v>1200</v>
      </c>
      <c r="D33">
        <v>2957.1428571428601</v>
      </c>
      <c r="E33">
        <v>2857.1428571428573</v>
      </c>
      <c r="F33">
        <v>110</v>
      </c>
      <c r="G33">
        <v>0.85</v>
      </c>
      <c r="H33">
        <v>0.7</v>
      </c>
      <c r="I33">
        <v>0.99</v>
      </c>
      <c r="J33" t="s">
        <v>21</v>
      </c>
      <c r="K33" t="s">
        <v>17</v>
      </c>
      <c r="L33">
        <v>6</v>
      </c>
    </row>
    <row r="34" spans="1:12">
      <c r="A34" s="1">
        <v>45227</v>
      </c>
      <c r="B34" t="s">
        <v>18</v>
      </c>
      <c r="C34">
        <v>2500</v>
      </c>
      <c r="D34">
        <v>2957.1428571428601</v>
      </c>
      <c r="E34">
        <v>2857.1428571428573</v>
      </c>
      <c r="F34">
        <v>90</v>
      </c>
      <c r="G34">
        <v>0.92</v>
      </c>
      <c r="H34">
        <v>0.99</v>
      </c>
      <c r="I34">
        <v>0.88</v>
      </c>
      <c r="J34" t="s">
        <v>13</v>
      </c>
      <c r="K34" t="s">
        <v>20</v>
      </c>
      <c r="L34">
        <v>8</v>
      </c>
    </row>
    <row r="35" spans="1:12">
      <c r="A35" s="1">
        <v>45103</v>
      </c>
      <c r="B35" t="s">
        <v>18</v>
      </c>
      <c r="C35">
        <v>2100</v>
      </c>
      <c r="D35">
        <v>2957.1428571428601</v>
      </c>
      <c r="E35">
        <v>2857.1428571428573</v>
      </c>
      <c r="F35">
        <v>100</v>
      </c>
      <c r="G35">
        <v>0.75</v>
      </c>
      <c r="H35">
        <v>0.97</v>
      </c>
      <c r="I35">
        <v>0.83</v>
      </c>
      <c r="J35" t="s">
        <v>16</v>
      </c>
      <c r="K35" t="s">
        <v>23</v>
      </c>
      <c r="L35">
        <v>4</v>
      </c>
    </row>
    <row r="36" spans="1:12">
      <c r="A36" s="1">
        <v>45243</v>
      </c>
      <c r="B36" t="s">
        <v>18</v>
      </c>
      <c r="C36">
        <v>2150</v>
      </c>
      <c r="D36">
        <v>2957.1428571428601</v>
      </c>
      <c r="E36">
        <v>2857.1428571428573</v>
      </c>
      <c r="F36">
        <v>90</v>
      </c>
      <c r="G36">
        <v>0.77</v>
      </c>
      <c r="H36">
        <v>0.97</v>
      </c>
      <c r="I36">
        <v>0.78</v>
      </c>
      <c r="J36" t="s">
        <v>13</v>
      </c>
      <c r="K36" t="s">
        <v>25</v>
      </c>
      <c r="L36">
        <v>3</v>
      </c>
    </row>
    <row r="37" spans="1:12">
      <c r="A37" s="1">
        <v>45107</v>
      </c>
      <c r="B37" t="s">
        <v>18</v>
      </c>
      <c r="C37">
        <v>2200</v>
      </c>
      <c r="D37">
        <v>757.142857142857</v>
      </c>
      <c r="E37">
        <v>857.14285714285711</v>
      </c>
      <c r="F37">
        <v>228</v>
      </c>
      <c r="G37">
        <v>0.79</v>
      </c>
      <c r="H37">
        <v>0.75</v>
      </c>
      <c r="I37">
        <v>0.93</v>
      </c>
      <c r="J37" t="s">
        <v>16</v>
      </c>
      <c r="K37" t="s">
        <v>14</v>
      </c>
      <c r="L37">
        <v>2</v>
      </c>
    </row>
    <row r="38" spans="1:12">
      <c r="A38" s="1">
        <v>45030</v>
      </c>
      <c r="B38" t="s">
        <v>15</v>
      </c>
      <c r="C38">
        <v>1800</v>
      </c>
      <c r="D38">
        <v>757.142857142857</v>
      </c>
      <c r="E38">
        <v>857.14285714285711</v>
      </c>
      <c r="F38">
        <v>220</v>
      </c>
      <c r="G38">
        <v>0.81</v>
      </c>
      <c r="H38">
        <v>0.98</v>
      </c>
      <c r="I38">
        <v>0.86</v>
      </c>
      <c r="J38" t="s">
        <v>19</v>
      </c>
      <c r="K38" t="s">
        <v>17</v>
      </c>
      <c r="L38">
        <v>7</v>
      </c>
    </row>
    <row r="39" spans="1:12">
      <c r="A39" s="1">
        <v>45266</v>
      </c>
      <c r="B39" t="s">
        <v>24</v>
      </c>
      <c r="C39">
        <v>1800</v>
      </c>
      <c r="D39">
        <v>757.142857142857</v>
      </c>
      <c r="E39">
        <v>857.14285714285711</v>
      </c>
      <c r="F39">
        <v>228</v>
      </c>
      <c r="G39">
        <v>0.86</v>
      </c>
      <c r="H39">
        <v>0.82</v>
      </c>
      <c r="I39">
        <v>0.86</v>
      </c>
      <c r="J39" t="s">
        <v>21</v>
      </c>
      <c r="K39" t="s">
        <v>20</v>
      </c>
      <c r="L39">
        <v>9</v>
      </c>
    </row>
    <row r="40" spans="1:12">
      <c r="A40" s="1">
        <v>45054</v>
      </c>
      <c r="B40" t="s">
        <v>12</v>
      </c>
      <c r="C40">
        <v>1414</v>
      </c>
      <c r="D40">
        <v>757.142857142857</v>
      </c>
      <c r="E40">
        <v>857.14285714285711</v>
      </c>
      <c r="F40">
        <v>238</v>
      </c>
      <c r="G40">
        <v>0.72</v>
      </c>
      <c r="H40">
        <v>0.95</v>
      </c>
      <c r="I40">
        <v>0.9</v>
      </c>
      <c r="J40" t="s">
        <v>22</v>
      </c>
      <c r="K40" t="s">
        <v>23</v>
      </c>
      <c r="L40">
        <v>5</v>
      </c>
    </row>
    <row r="41" spans="1:12">
      <c r="A41" s="1">
        <v>45019</v>
      </c>
      <c r="B41" t="s">
        <v>18</v>
      </c>
      <c r="C41">
        <v>2100</v>
      </c>
      <c r="D41">
        <v>757.142857142857</v>
      </c>
      <c r="E41">
        <v>857.14285714285711</v>
      </c>
      <c r="F41">
        <v>228</v>
      </c>
      <c r="G41">
        <v>0.71</v>
      </c>
      <c r="H41">
        <v>0.8</v>
      </c>
      <c r="I41">
        <v>0.76</v>
      </c>
      <c r="J41" t="s">
        <v>22</v>
      </c>
      <c r="K41" t="s">
        <v>25</v>
      </c>
      <c r="L41">
        <v>5</v>
      </c>
    </row>
    <row r="42" spans="1:12">
      <c r="A42" s="1">
        <v>45078</v>
      </c>
      <c r="B42" t="s">
        <v>18</v>
      </c>
      <c r="C42">
        <v>2500</v>
      </c>
      <c r="D42">
        <v>757.142857142857</v>
      </c>
      <c r="E42">
        <v>857.14285714285711</v>
      </c>
      <c r="F42">
        <v>230</v>
      </c>
      <c r="G42">
        <v>0.97</v>
      </c>
      <c r="H42">
        <v>0.95</v>
      </c>
      <c r="I42">
        <v>0.85</v>
      </c>
      <c r="J42" t="s">
        <v>22</v>
      </c>
      <c r="K42" t="s">
        <v>14</v>
      </c>
      <c r="L42">
        <v>8</v>
      </c>
    </row>
    <row r="43" spans="1:12">
      <c r="A43" s="1">
        <v>45233</v>
      </c>
      <c r="B43" t="s">
        <v>24</v>
      </c>
      <c r="C43">
        <v>2200</v>
      </c>
      <c r="D43">
        <v>757.142857142857</v>
      </c>
      <c r="E43">
        <v>857.14285714285711</v>
      </c>
      <c r="F43">
        <v>228</v>
      </c>
      <c r="G43">
        <v>0.95</v>
      </c>
      <c r="H43">
        <v>0.85</v>
      </c>
      <c r="I43">
        <v>0.91</v>
      </c>
      <c r="J43" t="s">
        <v>19</v>
      </c>
      <c r="K43" t="s">
        <v>17</v>
      </c>
      <c r="L43">
        <v>4</v>
      </c>
    </row>
    <row r="44" spans="1:12">
      <c r="A44" s="1">
        <v>45060</v>
      </c>
      <c r="B44" t="s">
        <v>12</v>
      </c>
      <c r="C44">
        <v>2500</v>
      </c>
      <c r="D44">
        <v>914.28571428571399</v>
      </c>
      <c r="E44">
        <v>714.28571428571433</v>
      </c>
      <c r="F44">
        <v>250</v>
      </c>
      <c r="G44">
        <v>0.97</v>
      </c>
      <c r="H44">
        <v>0.7</v>
      </c>
      <c r="I44">
        <v>0.93</v>
      </c>
      <c r="J44" t="s">
        <v>19</v>
      </c>
      <c r="K44" t="s">
        <v>20</v>
      </c>
      <c r="L44">
        <v>3</v>
      </c>
    </row>
    <row r="45" spans="1:12">
      <c r="A45" s="1">
        <v>45225</v>
      </c>
      <c r="B45" t="s">
        <v>18</v>
      </c>
      <c r="C45">
        <v>2200</v>
      </c>
      <c r="D45">
        <v>914.28571428571399</v>
      </c>
      <c r="E45">
        <v>714.28571428571433</v>
      </c>
      <c r="F45">
        <v>240</v>
      </c>
      <c r="G45">
        <v>0.9</v>
      </c>
      <c r="H45">
        <v>0.98</v>
      </c>
      <c r="I45">
        <v>0.96</v>
      </c>
      <c r="J45" t="s">
        <v>19</v>
      </c>
      <c r="K45" t="s">
        <v>23</v>
      </c>
      <c r="L45">
        <v>2</v>
      </c>
    </row>
    <row r="46" spans="1:12">
      <c r="A46" s="1">
        <v>45226</v>
      </c>
      <c r="B46" t="s">
        <v>12</v>
      </c>
      <c r="C46">
        <v>2500</v>
      </c>
      <c r="D46">
        <v>914.28571428571399</v>
      </c>
      <c r="E46">
        <v>714.28571428571433</v>
      </c>
      <c r="F46">
        <v>270</v>
      </c>
      <c r="G46">
        <v>0.9</v>
      </c>
      <c r="H46">
        <v>0.95</v>
      </c>
      <c r="I46">
        <v>0.98</v>
      </c>
      <c r="J46" t="s">
        <v>19</v>
      </c>
      <c r="K46" t="s">
        <v>25</v>
      </c>
      <c r="L46">
        <v>3</v>
      </c>
    </row>
    <row r="47" spans="1:12">
      <c r="A47" s="1">
        <v>44954</v>
      </c>
      <c r="B47" t="s">
        <v>15</v>
      </c>
      <c r="C47">
        <v>2000</v>
      </c>
      <c r="D47">
        <v>914.28571428571399</v>
      </c>
      <c r="E47">
        <v>714.28571428571433</v>
      </c>
      <c r="F47">
        <v>259</v>
      </c>
      <c r="G47">
        <v>0.96</v>
      </c>
      <c r="H47">
        <v>0.81</v>
      </c>
      <c r="I47">
        <v>0.85</v>
      </c>
      <c r="J47" t="s">
        <v>19</v>
      </c>
      <c r="K47" t="s">
        <v>14</v>
      </c>
      <c r="L47">
        <v>9</v>
      </c>
    </row>
    <row r="48" spans="1:12">
      <c r="A48" s="1">
        <v>44955</v>
      </c>
      <c r="B48" t="s">
        <v>15</v>
      </c>
      <c r="C48">
        <v>2500</v>
      </c>
      <c r="D48">
        <v>914.28571428571399</v>
      </c>
      <c r="E48">
        <v>714.28571428571433</v>
      </c>
      <c r="F48">
        <v>260</v>
      </c>
      <c r="G48">
        <v>0.98</v>
      </c>
      <c r="H48">
        <v>0.84</v>
      </c>
      <c r="I48">
        <v>0.89</v>
      </c>
      <c r="J48" t="s">
        <v>19</v>
      </c>
      <c r="K48" t="s">
        <v>14</v>
      </c>
      <c r="L48">
        <v>5</v>
      </c>
    </row>
    <row r="49" spans="1:12">
      <c r="A49" s="1">
        <v>44956</v>
      </c>
      <c r="B49" t="s">
        <v>15</v>
      </c>
      <c r="C49">
        <v>2500</v>
      </c>
      <c r="D49">
        <v>914.28571428571399</v>
      </c>
      <c r="E49">
        <v>714.28571428571433</v>
      </c>
      <c r="F49">
        <v>260</v>
      </c>
      <c r="G49">
        <v>0.76</v>
      </c>
      <c r="H49">
        <v>0.7</v>
      </c>
      <c r="I49">
        <v>0.86</v>
      </c>
      <c r="J49" t="s">
        <v>19</v>
      </c>
      <c r="K49" t="s">
        <v>20</v>
      </c>
      <c r="L49">
        <v>6</v>
      </c>
    </row>
    <row r="50" spans="1:12">
      <c r="A50" s="1">
        <v>44957</v>
      </c>
      <c r="B50" t="s">
        <v>12</v>
      </c>
      <c r="C50">
        <v>2500</v>
      </c>
      <c r="D50">
        <v>914.28571428571399</v>
      </c>
      <c r="E50">
        <v>714.28571428571433</v>
      </c>
      <c r="F50">
        <v>261</v>
      </c>
      <c r="G50">
        <v>0.91</v>
      </c>
      <c r="H50">
        <v>0.77</v>
      </c>
      <c r="I50">
        <v>0.75</v>
      </c>
      <c r="J50" t="s">
        <v>13</v>
      </c>
      <c r="K50" t="s">
        <v>23</v>
      </c>
      <c r="L50">
        <v>8</v>
      </c>
    </row>
    <row r="51" spans="1:12">
      <c r="A51" s="1">
        <v>45231</v>
      </c>
      <c r="B51" t="s">
        <v>12</v>
      </c>
      <c r="C51">
        <v>2500</v>
      </c>
      <c r="D51">
        <v>914.28571428571399</v>
      </c>
      <c r="E51">
        <v>714.28571428571433</v>
      </c>
      <c r="F51">
        <v>242</v>
      </c>
      <c r="G51">
        <v>0.79</v>
      </c>
      <c r="H51">
        <v>0.81</v>
      </c>
      <c r="I51">
        <v>0.74</v>
      </c>
      <c r="J51" t="s">
        <v>16</v>
      </c>
      <c r="K51" t="s">
        <v>25</v>
      </c>
      <c r="L51">
        <v>4</v>
      </c>
    </row>
    <row r="52" spans="1:12">
      <c r="A52" s="1">
        <v>45232</v>
      </c>
      <c r="B52" t="s">
        <v>12</v>
      </c>
      <c r="C52">
        <v>2250</v>
      </c>
      <c r="D52">
        <v>914.28571428571399</v>
      </c>
      <c r="E52">
        <v>714.28571428571433</v>
      </c>
      <c r="F52">
        <v>250</v>
      </c>
      <c r="G52">
        <v>0.85</v>
      </c>
      <c r="H52">
        <v>0.82</v>
      </c>
      <c r="I52">
        <v>0.73</v>
      </c>
      <c r="J52" t="s">
        <v>19</v>
      </c>
      <c r="K52" t="s">
        <v>14</v>
      </c>
      <c r="L52">
        <v>3</v>
      </c>
    </row>
    <row r="53" spans="1:12">
      <c r="A53" s="1">
        <v>45233</v>
      </c>
      <c r="B53" t="s">
        <v>12</v>
      </c>
      <c r="C53">
        <v>2500</v>
      </c>
      <c r="D53">
        <v>914.28571428571399</v>
      </c>
      <c r="E53">
        <v>714.28571428571433</v>
      </c>
      <c r="F53">
        <v>242</v>
      </c>
      <c r="G53">
        <v>0.88</v>
      </c>
      <c r="H53">
        <v>0.84</v>
      </c>
      <c r="I53">
        <v>0.75</v>
      </c>
      <c r="J53" t="s">
        <v>21</v>
      </c>
      <c r="K53" t="s">
        <v>17</v>
      </c>
      <c r="L53">
        <v>2</v>
      </c>
    </row>
    <row r="54" spans="1:12">
      <c r="A54" s="1">
        <v>45060</v>
      </c>
      <c r="B54" t="s">
        <v>12</v>
      </c>
      <c r="C54">
        <v>2500</v>
      </c>
      <c r="D54">
        <v>914.28571428571399</v>
      </c>
      <c r="E54">
        <v>714.28571428571433</v>
      </c>
      <c r="F54">
        <v>242</v>
      </c>
      <c r="G54">
        <v>0.81</v>
      </c>
      <c r="H54">
        <v>0.92</v>
      </c>
      <c r="I54">
        <v>0.91</v>
      </c>
      <c r="J54" t="s">
        <v>13</v>
      </c>
      <c r="K54" t="s">
        <v>20</v>
      </c>
      <c r="L54">
        <v>7</v>
      </c>
    </row>
    <row r="55" spans="1:12">
      <c r="A55" s="1">
        <v>45225</v>
      </c>
      <c r="B55" t="s">
        <v>18</v>
      </c>
      <c r="C55">
        <v>2500</v>
      </c>
      <c r="D55">
        <v>914.28571428571399</v>
      </c>
      <c r="E55">
        <v>714.28571428571433</v>
      </c>
      <c r="F55">
        <v>242</v>
      </c>
      <c r="G55">
        <v>0.84</v>
      </c>
      <c r="H55">
        <v>0.73</v>
      </c>
      <c r="I55">
        <v>0.99</v>
      </c>
      <c r="J55" t="s">
        <v>16</v>
      </c>
      <c r="K55" t="s">
        <v>23</v>
      </c>
      <c r="L55">
        <v>9</v>
      </c>
    </row>
    <row r="56" spans="1:12">
      <c r="A56" s="1">
        <v>44995</v>
      </c>
      <c r="B56" t="s">
        <v>18</v>
      </c>
      <c r="C56">
        <v>2500</v>
      </c>
      <c r="D56">
        <v>914.28571428571399</v>
      </c>
      <c r="E56">
        <v>714.28571428571433</v>
      </c>
      <c r="F56">
        <v>240</v>
      </c>
      <c r="G56">
        <v>0.93</v>
      </c>
      <c r="H56">
        <v>0.79</v>
      </c>
      <c r="I56">
        <v>0.72</v>
      </c>
      <c r="J56" t="s">
        <v>19</v>
      </c>
      <c r="K56" t="s">
        <v>25</v>
      </c>
      <c r="L56">
        <v>5</v>
      </c>
    </row>
    <row r="57" spans="1:12">
      <c r="A57" s="1">
        <v>45044</v>
      </c>
      <c r="B57" t="s">
        <v>18</v>
      </c>
      <c r="C57">
        <v>2500</v>
      </c>
      <c r="D57">
        <v>914.28571428571399</v>
      </c>
      <c r="E57">
        <v>714.28571428571433</v>
      </c>
      <c r="F57">
        <v>242</v>
      </c>
      <c r="G57">
        <v>0.84</v>
      </c>
      <c r="H57">
        <v>0.79</v>
      </c>
      <c r="I57">
        <v>0.8</v>
      </c>
      <c r="J57" t="s">
        <v>21</v>
      </c>
      <c r="K57" t="s">
        <v>14</v>
      </c>
      <c r="L57">
        <v>6</v>
      </c>
    </row>
    <row r="58" spans="1:12">
      <c r="A58" s="1">
        <v>44945</v>
      </c>
      <c r="B58" t="s">
        <v>18</v>
      </c>
      <c r="C58">
        <v>2200</v>
      </c>
      <c r="D58">
        <v>385.71428571428601</v>
      </c>
      <c r="E58">
        <v>285.71428571428572</v>
      </c>
      <c r="F58">
        <v>285</v>
      </c>
      <c r="G58">
        <v>0.85</v>
      </c>
      <c r="H58">
        <v>0.91</v>
      </c>
      <c r="I58">
        <v>0.84</v>
      </c>
      <c r="J58" t="s">
        <v>13</v>
      </c>
      <c r="K58" t="s">
        <v>17</v>
      </c>
      <c r="L58">
        <v>8</v>
      </c>
    </row>
    <row r="59" spans="1:12">
      <c r="A59" s="1">
        <v>45160</v>
      </c>
      <c r="B59" t="s">
        <v>15</v>
      </c>
      <c r="C59">
        <v>2150</v>
      </c>
      <c r="D59">
        <v>385.71428571428601</v>
      </c>
      <c r="E59">
        <v>285.71428571428572</v>
      </c>
      <c r="F59">
        <v>275</v>
      </c>
      <c r="G59">
        <v>0.86</v>
      </c>
      <c r="H59">
        <v>0.75</v>
      </c>
      <c r="I59">
        <v>0.96</v>
      </c>
      <c r="J59" t="s">
        <v>19</v>
      </c>
      <c r="K59" t="s">
        <v>20</v>
      </c>
      <c r="L59">
        <v>4</v>
      </c>
    </row>
    <row r="60" spans="1:12">
      <c r="A60" s="1">
        <v>45147</v>
      </c>
      <c r="B60" t="s">
        <v>24</v>
      </c>
      <c r="C60">
        <v>2400</v>
      </c>
      <c r="D60">
        <v>385.71428571428601</v>
      </c>
      <c r="E60">
        <v>285.71428571428572</v>
      </c>
      <c r="F60">
        <v>285</v>
      </c>
      <c r="G60">
        <v>0.96</v>
      </c>
      <c r="H60">
        <v>0.77</v>
      </c>
      <c r="I60">
        <v>0.92</v>
      </c>
      <c r="J60" t="s">
        <v>21</v>
      </c>
      <c r="K60" t="s">
        <v>23</v>
      </c>
      <c r="L60">
        <v>3</v>
      </c>
    </row>
    <row r="61" spans="1:12">
      <c r="A61" s="1">
        <v>45078</v>
      </c>
      <c r="B61" t="s">
        <v>18</v>
      </c>
      <c r="C61">
        <v>2450</v>
      </c>
      <c r="D61">
        <v>385.71428571428601</v>
      </c>
      <c r="E61">
        <v>285.71428571428572</v>
      </c>
      <c r="F61">
        <v>290</v>
      </c>
      <c r="G61">
        <v>0.99</v>
      </c>
      <c r="H61">
        <v>0.97</v>
      </c>
      <c r="I61">
        <v>0.73</v>
      </c>
      <c r="J61" t="s">
        <v>13</v>
      </c>
      <c r="K61" t="s">
        <v>25</v>
      </c>
      <c r="L61">
        <v>2</v>
      </c>
    </row>
    <row r="62" spans="1:12">
      <c r="A62" s="1">
        <v>44986</v>
      </c>
      <c r="B62" t="s">
        <v>15</v>
      </c>
      <c r="C62">
        <v>2500</v>
      </c>
      <c r="D62">
        <v>385.71428571428601</v>
      </c>
      <c r="E62">
        <v>285.71428571428572</v>
      </c>
      <c r="F62">
        <v>310</v>
      </c>
      <c r="G62">
        <v>0.77</v>
      </c>
      <c r="H62">
        <v>0.72</v>
      </c>
      <c r="I62">
        <v>0.85</v>
      </c>
      <c r="J62" t="s">
        <v>16</v>
      </c>
      <c r="K62" t="s">
        <v>14</v>
      </c>
      <c r="L62">
        <v>7</v>
      </c>
    </row>
    <row r="63" spans="1:12">
      <c r="A63" s="1">
        <v>45257</v>
      </c>
      <c r="B63" t="s">
        <v>24</v>
      </c>
      <c r="C63">
        <v>2450</v>
      </c>
      <c r="D63">
        <v>385.71428571428601</v>
      </c>
      <c r="E63">
        <v>285.71428571428572</v>
      </c>
      <c r="F63">
        <v>270</v>
      </c>
      <c r="G63">
        <v>0.77</v>
      </c>
      <c r="H63">
        <v>0.96</v>
      </c>
      <c r="I63">
        <v>0.78</v>
      </c>
      <c r="J63" t="s">
        <v>19</v>
      </c>
      <c r="K63" t="s">
        <v>17</v>
      </c>
      <c r="L63">
        <v>9</v>
      </c>
    </row>
    <row r="64" spans="1:12">
      <c r="A64" s="1">
        <v>45213</v>
      </c>
      <c r="B64" t="s">
        <v>18</v>
      </c>
      <c r="C64">
        <v>2400</v>
      </c>
      <c r="D64">
        <v>385.71428571428601</v>
      </c>
      <c r="E64">
        <v>285.71428571428572</v>
      </c>
      <c r="F64">
        <v>285</v>
      </c>
      <c r="G64">
        <v>0.78</v>
      </c>
      <c r="H64">
        <v>0.8</v>
      </c>
      <c r="I64">
        <v>0.85</v>
      </c>
      <c r="J64" t="s">
        <v>21</v>
      </c>
      <c r="K64" t="s">
        <v>20</v>
      </c>
      <c r="L64">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pivot_data</vt:lpstr>
      <vt:lpstr>dashboard</vt:lpstr>
      <vt:lpstr>cleaned</vt:lpstr>
      <vt:lpstr>original_data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PURPLE BEE TECH</cp:lastModifiedBy>
  <cp:lastPrinted>2025-02-26T14:21:01Z</cp:lastPrinted>
  <dcterms:created xsi:type="dcterms:W3CDTF">2025-01-31T08:22:50Z</dcterms:created>
  <dcterms:modified xsi:type="dcterms:W3CDTF">2025-02-26T14:59:37Z</dcterms:modified>
</cp:coreProperties>
</file>