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MAWYIN\Downloads\MyPersonalDocs\MIT\Course 2 - Models in Engineering\Week 2 - Making a Model\"/>
    </mc:Choice>
  </mc:AlternateContent>
  <xr:revisionPtr revIDLastSave="0" documentId="13_ncr:1_{84B64069-652B-463E-ADD4-494CBD2F70AA}" xr6:coauthVersionLast="41" xr6:coauthVersionMax="41" xr10:uidLastSave="{00000000-0000-0000-0000-000000000000}"/>
  <bookViews>
    <workbookView xWindow="-28920" yWindow="-2295" windowWidth="29040" windowHeight="16440" tabRatio="500" activeTab="1" xr2:uid="{00000000-000D-0000-FFFF-FFFF00000000}"/>
  </bookViews>
  <sheets>
    <sheet name="SAR Data" sheetId="4" r:id="rId1"/>
    <sheet name="Solver" sheetId="3" r:id="rId2"/>
  </sheets>
  <definedNames>
    <definedName name="solver_adj" localSheetId="1" hidden="1">Solver!$C$11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Solver!$C$11</definedName>
    <definedName name="solver_lhs2" localSheetId="1" hidden="1">Solver!$C$11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Solver!$C$24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Solver!$G$8</definedName>
    <definedName name="solver_rhs2" localSheetId="1" hidden="1">Solver!$G$7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4" l="1"/>
  <c r="G4" i="3"/>
  <c r="O5" i="4"/>
  <c r="H4" i="3"/>
  <c r="P5" i="4"/>
  <c r="I4" i="3"/>
  <c r="M5" i="4"/>
  <c r="F4" i="3"/>
  <c r="C15" i="3"/>
  <c r="C16" i="3"/>
  <c r="C17" i="3"/>
  <c r="C18" i="3"/>
  <c r="C14" i="3"/>
  <c r="C19" i="3"/>
  <c r="C20" i="3"/>
  <c r="C21" i="3"/>
  <c r="C24" i="3"/>
</calcChain>
</file>

<file path=xl/sharedStrings.xml><?xml version="1.0" encoding="utf-8"?>
<sst xmlns="http://schemas.openxmlformats.org/spreadsheetml/2006/main" count="47" uniqueCount="34">
  <si>
    <t>Speed</t>
  </si>
  <si>
    <t>SAR</t>
  </si>
  <si>
    <t>Problem Setup</t>
  </si>
  <si>
    <t>Flight Distance</t>
  </si>
  <si>
    <t>statute miles</t>
  </si>
  <si>
    <t>Fuel Cost</t>
  </si>
  <si>
    <t>lbs/gallon</t>
  </si>
  <si>
    <t>Crew Cost</t>
  </si>
  <si>
    <t>$ per flight hour</t>
  </si>
  <si>
    <t>$ per gallon</t>
  </si>
  <si>
    <t>Maintenance Cost</t>
  </si>
  <si>
    <t>Ownership Cost</t>
  </si>
  <si>
    <t>Calculated Variables</t>
  </si>
  <si>
    <t>mph</t>
  </si>
  <si>
    <t>miles/lb</t>
  </si>
  <si>
    <t>Total Fuel</t>
  </si>
  <si>
    <t>lbs</t>
  </si>
  <si>
    <t>gallons</t>
  </si>
  <si>
    <t>Trip Time</t>
  </si>
  <si>
    <t>hours</t>
  </si>
  <si>
    <t>Speed (mph)</t>
  </si>
  <si>
    <t>SAR (miles/lb)</t>
  </si>
  <si>
    <t>Constraints</t>
  </si>
  <si>
    <t>Objective</t>
  </si>
  <si>
    <t>Total Operating Cost</t>
  </si>
  <si>
    <t>Third-Order Polynomial Fit: SAR = f(speed)</t>
  </si>
  <si>
    <t>speed^3</t>
  </si>
  <si>
    <t>speed^2</t>
  </si>
  <si>
    <t>speed^1</t>
  </si>
  <si>
    <t>speed^0</t>
  </si>
  <si>
    <t>Variables</t>
  </si>
  <si>
    <t>Min Speed</t>
  </si>
  <si>
    <t>Max Speed</t>
  </si>
  <si>
    <t>Fuel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</si>
</sst>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2" applyNumberFormat="0" applyAlignment="0" applyProtection="0"/>
    <xf numFmtId="0" fontId="7" fillId="3" borderId="1" applyNumberFormat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7" fillId="3" borderId="13" xfId="5" applyBorder="1"/>
    <xf numFmtId="164" fontId="7" fillId="3" borderId="1" xfId="5" applyNumberFormat="1" applyBorder="1"/>
    <xf numFmtId="1" fontId="7" fillId="3" borderId="1" xfId="5" applyNumberFormat="1" applyBorder="1"/>
    <xf numFmtId="165" fontId="7" fillId="3" borderId="1" xfId="5" applyNumberFormat="1" applyBorder="1"/>
    <xf numFmtId="44" fontId="7" fillId="3" borderId="1" xfId="5" applyNumberFormat="1" applyBorder="1"/>
    <xf numFmtId="44" fontId="7" fillId="3" borderId="14" xfId="5" applyNumberFormat="1" applyBorder="1"/>
    <xf numFmtId="44" fontId="5" fillId="2" borderId="1" xfId="3" applyNumberFormat="1" applyBorder="1"/>
    <xf numFmtId="0" fontId="5" fillId="2" borderId="1" xfId="3" applyBorder="1"/>
    <xf numFmtId="166" fontId="5" fillId="2" borderId="1" xfId="3" applyNumberFormat="1" applyBorder="1"/>
    <xf numFmtId="166" fontId="5" fillId="2" borderId="14" xfId="3" applyNumberFormat="1" applyBorder="1"/>
    <xf numFmtId="1" fontId="1" fillId="4" borderId="16" xfId="6" applyNumberFormat="1" applyBorder="1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5" borderId="4" xfId="0" applyFill="1" applyBorder="1"/>
    <xf numFmtId="0" fontId="0" fillId="5" borderId="7" xfId="0" applyFill="1" applyBorder="1"/>
    <xf numFmtId="0" fontId="4" fillId="5" borderId="3" xfId="0" applyFont="1" applyFill="1" applyBorder="1"/>
    <xf numFmtId="0" fontId="8" fillId="5" borderId="5" xfId="0" applyFont="1" applyFill="1" applyBorder="1"/>
    <xf numFmtId="0" fontId="4" fillId="5" borderId="9" xfId="0" applyFont="1" applyFill="1" applyBorder="1"/>
    <xf numFmtId="0" fontId="8" fillId="5" borderId="10" xfId="0" applyFont="1" applyFill="1" applyBorder="1"/>
    <xf numFmtId="0" fontId="4" fillId="5" borderId="6" xfId="0" applyFont="1" applyFill="1" applyBorder="1"/>
    <xf numFmtId="0" fontId="8" fillId="5" borderId="8" xfId="0" applyFont="1" applyFill="1" applyBorder="1"/>
    <xf numFmtId="0" fontId="4" fillId="5" borderId="11" xfId="0" applyFont="1" applyFill="1" applyBorder="1"/>
    <xf numFmtId="0" fontId="8" fillId="5" borderId="12" xfId="0" applyFont="1" applyFill="1" applyBorder="1"/>
    <xf numFmtId="0" fontId="4" fillId="5" borderId="0" xfId="0" applyFont="1" applyFill="1" applyBorder="1"/>
    <xf numFmtId="0" fontId="0" fillId="5" borderId="12" xfId="0" applyFill="1" applyBorder="1"/>
    <xf numFmtId="44" fontId="6" fillId="3" borderId="15" xfId="4" applyNumberFormat="1" applyBorder="1"/>
    <xf numFmtId="43" fontId="5" fillId="2" borderId="13" xfId="9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1" fontId="0" fillId="5" borderId="6" xfId="0" applyNumberFormat="1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</cellXfs>
  <cellStyles count="10">
    <cellStyle name="20% - Accent5" xfId="6" builtinId="46"/>
    <cellStyle name="Calculation" xfId="5" builtinId="22"/>
    <cellStyle name="Comma" xfId="9" builtinId="3"/>
    <cellStyle name="Followed Hyperlink" xfId="2" builtinId="9" hidden="1"/>
    <cellStyle name="Followed Hyperlink" xfId="8" builtinId="9" hidden="1"/>
    <cellStyle name="Hyperlink" xfId="1" builtinId="8" hidden="1"/>
    <cellStyle name="Hyperlink" xfId="7" builtinId="8" hidden="1"/>
    <cellStyle name="Input" xfId="3" builtinId="20"/>
    <cellStyle name="Normal" xfId="0" builtinId="0"/>
    <cellStyle name="Output" xfId="4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SAR vs. Speed for a Typical Single-Aisle</a:t>
            </a:r>
            <a:r>
              <a:rPr lang="en-US" sz="2000" baseline="0"/>
              <a:t> Jet Airliner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'SAR Data'!$C$2</c:f>
              <c:strCache>
                <c:ptCount val="1"/>
                <c:pt idx="0">
                  <c:v>SAR (miles/lb)</c:v>
                </c:pt>
              </c:strCache>
            </c:strRef>
          </c:tx>
          <c:spPr>
            <a:ln w="603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2572456838379297E-3"/>
                  <c:y val="0.2681204948938905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'SAR Data'!$B$3:$B$15</c:f>
              <c:numCache>
                <c:formatCode>General</c:formatCode>
                <c:ptCount val="13"/>
                <c:pt idx="0">
                  <c:v>460</c:v>
                </c:pt>
                <c:pt idx="1">
                  <c:v>468</c:v>
                </c:pt>
                <c:pt idx="2">
                  <c:v>476</c:v>
                </c:pt>
                <c:pt idx="3">
                  <c:v>484</c:v>
                </c:pt>
                <c:pt idx="4">
                  <c:v>492</c:v>
                </c:pt>
                <c:pt idx="5">
                  <c:v>500</c:v>
                </c:pt>
                <c:pt idx="6">
                  <c:v>508</c:v>
                </c:pt>
                <c:pt idx="7">
                  <c:v>516</c:v>
                </c:pt>
                <c:pt idx="8">
                  <c:v>524</c:v>
                </c:pt>
                <c:pt idx="9">
                  <c:v>532</c:v>
                </c:pt>
                <c:pt idx="10">
                  <c:v>540</c:v>
                </c:pt>
                <c:pt idx="11">
                  <c:v>548</c:v>
                </c:pt>
                <c:pt idx="12">
                  <c:v>556</c:v>
                </c:pt>
              </c:numCache>
            </c:numRef>
          </c:xVal>
          <c:yVal>
            <c:numRef>
              <c:f>'SAR Data'!$C$3:$C$15</c:f>
              <c:numCache>
                <c:formatCode>General</c:formatCode>
                <c:ptCount val="13"/>
                <c:pt idx="0">
                  <c:v>9.2182256599999998E-2</c:v>
                </c:pt>
                <c:pt idx="1">
                  <c:v>9.2949899999999988E-2</c:v>
                </c:pt>
                <c:pt idx="2">
                  <c:v>9.3572382764539011E-2</c:v>
                </c:pt>
                <c:pt idx="3">
                  <c:v>9.3834207722676033E-2</c:v>
                </c:pt>
                <c:pt idx="4">
                  <c:v>9.3928356169907856E-2</c:v>
                </c:pt>
                <c:pt idx="5">
                  <c:v>9.3812584457392142E-2</c:v>
                </c:pt>
                <c:pt idx="6">
                  <c:v>9.3444648936286623E-2</c:v>
                </c:pt>
                <c:pt idx="7">
                  <c:v>9.2782305957748959E-2</c:v>
                </c:pt>
                <c:pt idx="8">
                  <c:v>9.1783311872937048E-2</c:v>
                </c:pt>
                <c:pt idx="9">
                  <c:v>9.0661859999999997E-2</c:v>
                </c:pt>
                <c:pt idx="10">
                  <c:v>8.9001490000000003E-2</c:v>
                </c:pt>
                <c:pt idx="11">
                  <c:v>8.6591089999999996E-2</c:v>
                </c:pt>
                <c:pt idx="12">
                  <c:v>8.3470449999999988E-2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8-4D41-996D-AABB2A37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7523120"/>
        <c:axId val="-732062976"/>
      </c:scatterChart>
      <c:valAx>
        <c:axId val="-767523120"/>
        <c:scaling>
          <c:orientation val="minMax"/>
          <c:max val="560"/>
          <c:min val="4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Airspeed (Miles per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062976"/>
        <c:crosses val="autoZero"/>
        <c:crossBetween val="midCat"/>
        <c:majorUnit val="20"/>
      </c:valAx>
      <c:valAx>
        <c:axId val="-732062976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Specific</a:t>
                </a:r>
                <a:r>
                  <a:rPr lang="en-US" sz="1600" baseline="0"/>
                  <a:t> Air Range (miles per lb)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5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Operating Cost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Solver!$B$18:$B$21</c:f>
              <c:strCache>
                <c:ptCount val="4"/>
                <c:pt idx="0">
                  <c:v>Fuel Cost</c:v>
                </c:pt>
                <c:pt idx="1">
                  <c:v>Crew Cost</c:v>
                </c:pt>
                <c:pt idx="2">
                  <c:v>Maintenance Cost</c:v>
                </c:pt>
                <c:pt idx="3">
                  <c:v>Ownership Cost</c:v>
                </c:pt>
              </c:strCache>
            </c:strRef>
          </c:cat>
          <c:val>
            <c:numRef>
              <c:f>Solver!$C$18:$C$21</c:f>
              <c:numCache>
                <c:formatCode>_("$"* #,##0.00_);_("$"* \(#,##0.00\);_("$"* "-"??_);_(@_)</c:formatCode>
                <c:ptCount val="4"/>
                <c:pt idx="0">
                  <c:v>13917.548200982903</c:v>
                </c:pt>
                <c:pt idx="1">
                  <c:v>3128.3237258115955</c:v>
                </c:pt>
                <c:pt idx="2">
                  <c:v>3435.3984473636542</c:v>
                </c:pt>
                <c:pt idx="3">
                  <c:v>3483.378872606163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821-9973-238A2E3D1E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680089104"/>
        <c:axId val="-680108656"/>
      </c:barChart>
      <c:catAx>
        <c:axId val="-6800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108656"/>
        <c:crosses val="autoZero"/>
        <c:auto val="1"/>
        <c:lblAlgn val="ctr"/>
        <c:lblOffset val="100"/>
        <c:noMultiLvlLbl val="0"/>
      </c:catAx>
      <c:valAx>
        <c:axId val="-6801086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0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50800</xdr:rowOff>
    </xdr:from>
    <xdr:to>
      <xdr:col>11</xdr:col>
      <xdr:colOff>698500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10</xdr:row>
      <xdr:rowOff>177800</xdr:rowOff>
    </xdr:from>
    <xdr:to>
      <xdr:col>9</xdr:col>
      <xdr:colOff>25400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2:C15" totalsRowShown="0">
  <autoFilter ref="B2:C15" xr:uid="{00000000-0009-0000-0100-000002000000}"/>
  <tableColumns count="2">
    <tableColumn id="1" xr3:uid="{00000000-0010-0000-0000-000001000000}" name="Speed (mph)"/>
    <tableColumn id="2" xr3:uid="{00000000-0010-0000-0000-000002000000}" name="SAR (miles/lb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5"/>
  <sheetViews>
    <sheetView zoomScale="90" zoomScaleNormal="90" workbookViewId="0">
      <selection activeCell="O10" sqref="O10"/>
    </sheetView>
  </sheetViews>
  <sheetFormatPr defaultColWidth="11.25" defaultRowHeight="15.75" x14ac:dyDescent="0.25"/>
  <cols>
    <col min="1" max="1" width="3.75" style="13" customWidth="1"/>
    <col min="2" max="2" width="14.25" style="13" customWidth="1"/>
    <col min="3" max="3" width="15.5" style="13" customWidth="1"/>
    <col min="4" max="16384" width="11.25" style="13"/>
  </cols>
  <sheetData>
    <row r="2" spans="2:16" x14ac:dyDescent="0.25">
      <c r="B2" t="s">
        <v>20</v>
      </c>
      <c r="C2" t="s">
        <v>21</v>
      </c>
    </row>
    <row r="3" spans="2:16" ht="16.5" thickBot="1" x14ac:dyDescent="0.3">
      <c r="B3" s="1">
        <v>460</v>
      </c>
      <c r="C3" s="1">
        <v>9.2182256599999998E-2</v>
      </c>
      <c r="M3" s="14" t="s">
        <v>25</v>
      </c>
    </row>
    <row r="4" spans="2:16" x14ac:dyDescent="0.25">
      <c r="B4" s="1">
        <v>468</v>
      </c>
      <c r="C4" s="1">
        <v>9.2949899999999988E-2</v>
      </c>
      <c r="M4" s="29" t="s">
        <v>26</v>
      </c>
      <c r="N4" s="30" t="s">
        <v>27</v>
      </c>
      <c r="O4" s="30" t="s">
        <v>28</v>
      </c>
      <c r="P4" s="31" t="s">
        <v>29</v>
      </c>
    </row>
    <row r="5" spans="2:16" ht="16.5" thickBot="1" x14ac:dyDescent="0.3">
      <c r="B5" s="1">
        <v>476</v>
      </c>
      <c r="C5" s="1">
        <v>9.3572382764539011E-2</v>
      </c>
      <c r="M5" s="32">
        <f>-0.000000013595</f>
        <v>-1.3595E-8</v>
      </c>
      <c r="N5" s="33">
        <f>0.000018307</f>
        <v>1.8306999999999999E-5</v>
      </c>
      <c r="O5" s="34">
        <f>- 0.008133</f>
        <v>-8.1329999999999996E-3</v>
      </c>
      <c r="P5" s="35">
        <f>1.2831</f>
        <v>1.2830999999999999</v>
      </c>
    </row>
    <row r="6" spans="2:16" x14ac:dyDescent="0.25">
      <c r="B6" s="1">
        <v>484</v>
      </c>
      <c r="C6" s="1">
        <v>9.3834207722676033E-2</v>
      </c>
    </row>
    <row r="7" spans="2:16" x14ac:dyDescent="0.25">
      <c r="B7" s="1">
        <v>492</v>
      </c>
      <c r="C7" s="1">
        <v>9.3928356169907856E-2</v>
      </c>
    </row>
    <row r="8" spans="2:16" x14ac:dyDescent="0.25">
      <c r="B8" s="1">
        <v>500</v>
      </c>
      <c r="C8" s="1">
        <v>9.3812584457392142E-2</v>
      </c>
    </row>
    <row r="9" spans="2:16" x14ac:dyDescent="0.25">
      <c r="B9" s="1">
        <v>508</v>
      </c>
      <c r="C9" s="1">
        <v>9.3444648936286623E-2</v>
      </c>
    </row>
    <row r="10" spans="2:16" x14ac:dyDescent="0.25">
      <c r="B10" s="1">
        <v>516</v>
      </c>
      <c r="C10" s="1">
        <v>9.2782305957748959E-2</v>
      </c>
    </row>
    <row r="11" spans="2:16" x14ac:dyDescent="0.25">
      <c r="B11" s="1">
        <v>524</v>
      </c>
      <c r="C11" s="1">
        <v>9.1783311872937048E-2</v>
      </c>
    </row>
    <row r="12" spans="2:16" x14ac:dyDescent="0.25">
      <c r="B12" s="1">
        <v>532</v>
      </c>
      <c r="C12" s="1">
        <v>9.0661859999999997E-2</v>
      </c>
    </row>
    <row r="13" spans="2:16" x14ac:dyDescent="0.25">
      <c r="B13" s="1">
        <v>540</v>
      </c>
      <c r="C13" s="1">
        <v>8.9001490000000003E-2</v>
      </c>
    </row>
    <row r="14" spans="2:16" x14ac:dyDescent="0.25">
      <c r="B14" s="1">
        <v>548</v>
      </c>
      <c r="C14" s="1">
        <v>8.6591089999999996E-2</v>
      </c>
    </row>
    <row r="15" spans="2:16" x14ac:dyDescent="0.25">
      <c r="B15" s="1">
        <v>556</v>
      </c>
      <c r="C15" s="1">
        <v>8.3470449999999988E-2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4"/>
  <sheetViews>
    <sheetView tabSelected="1" zoomScaleNormal="100" zoomScalePageLayoutView="120" workbookViewId="0">
      <selection activeCell="G7" sqref="G7"/>
    </sheetView>
  </sheetViews>
  <sheetFormatPr defaultColWidth="11.25" defaultRowHeight="15.75" x14ac:dyDescent="0.25"/>
  <cols>
    <col min="1" max="1" width="11.25" style="13"/>
    <col min="2" max="2" width="18.25" style="13" bestFit="1" customWidth="1"/>
    <col min="3" max="3" width="15" style="13" bestFit="1" customWidth="1"/>
    <col min="4" max="4" width="14.25" style="13" bestFit="1" customWidth="1"/>
    <col min="5" max="6" width="11.25" style="13"/>
    <col min="7" max="7" width="11.25" style="13" bestFit="1" customWidth="1"/>
    <col min="8" max="16384" width="11.25" style="13"/>
  </cols>
  <sheetData>
    <row r="2" spans="2:9" ht="16.5" thickBot="1" x14ac:dyDescent="0.3">
      <c r="B2" s="14" t="s">
        <v>2</v>
      </c>
      <c r="F2" s="14" t="s">
        <v>25</v>
      </c>
    </row>
    <row r="3" spans="2:9" x14ac:dyDescent="0.25">
      <c r="B3" s="17" t="s">
        <v>3</v>
      </c>
      <c r="C3" s="28">
        <v>2500</v>
      </c>
      <c r="D3" s="18" t="s">
        <v>4</v>
      </c>
      <c r="F3" s="29" t="s">
        <v>26</v>
      </c>
      <c r="G3" s="30" t="s">
        <v>27</v>
      </c>
      <c r="H3" s="30" t="s">
        <v>28</v>
      </c>
      <c r="I3" s="31" t="s">
        <v>29</v>
      </c>
    </row>
    <row r="4" spans="2:9" ht="16.5" thickBot="1" x14ac:dyDescent="0.3">
      <c r="B4" s="19" t="s">
        <v>5</v>
      </c>
      <c r="C4" s="8">
        <v>3.5</v>
      </c>
      <c r="D4" s="20" t="s">
        <v>9</v>
      </c>
      <c r="F4" s="32">
        <f>'SAR Data'!M5</f>
        <v>-1.3595E-8</v>
      </c>
      <c r="G4" s="33">
        <f>'SAR Data'!N5</f>
        <v>1.8306999999999999E-5</v>
      </c>
      <c r="H4" s="33">
        <f>'SAR Data'!O5</f>
        <v>-8.1329999999999996E-3</v>
      </c>
      <c r="I4" s="36">
        <f>'SAR Data'!P5</f>
        <v>1.2830999999999999</v>
      </c>
    </row>
    <row r="5" spans="2:9" x14ac:dyDescent="0.25">
      <c r="B5" s="19" t="s">
        <v>33</v>
      </c>
      <c r="C5" s="9">
        <v>6.8</v>
      </c>
      <c r="D5" s="20" t="s">
        <v>6</v>
      </c>
    </row>
    <row r="6" spans="2:9" ht="16.5" thickBot="1" x14ac:dyDescent="0.3">
      <c r="B6" s="19" t="s">
        <v>7</v>
      </c>
      <c r="C6" s="10">
        <v>652</v>
      </c>
      <c r="D6" s="20" t="s">
        <v>8</v>
      </c>
      <c r="F6" s="14" t="s">
        <v>22</v>
      </c>
    </row>
    <row r="7" spans="2:9" x14ac:dyDescent="0.25">
      <c r="B7" s="19" t="s">
        <v>10</v>
      </c>
      <c r="C7" s="10">
        <v>716</v>
      </c>
      <c r="D7" s="20" t="s">
        <v>8</v>
      </c>
      <c r="F7" s="17" t="s">
        <v>31</v>
      </c>
      <c r="G7" s="15">
        <v>460</v>
      </c>
      <c r="H7" s="18" t="s">
        <v>13</v>
      </c>
    </row>
    <row r="8" spans="2:9" ht="16.5" thickBot="1" x14ac:dyDescent="0.3">
      <c r="B8" s="21" t="s">
        <v>11</v>
      </c>
      <c r="C8" s="11">
        <v>726</v>
      </c>
      <c r="D8" s="22" t="s">
        <v>8</v>
      </c>
      <c r="F8" s="21" t="s">
        <v>32</v>
      </c>
      <c r="G8" s="16">
        <v>556</v>
      </c>
      <c r="H8" s="22" t="s">
        <v>13</v>
      </c>
    </row>
    <row r="10" spans="2:9" ht="16.5" thickBot="1" x14ac:dyDescent="0.3">
      <c r="B10" s="14" t="s">
        <v>30</v>
      </c>
    </row>
    <row r="11" spans="2:9" ht="16.5" thickBot="1" x14ac:dyDescent="0.3">
      <c r="B11" s="23" t="s">
        <v>0</v>
      </c>
      <c r="C11" s="12">
        <v>521.04581969921333</v>
      </c>
      <c r="D11" s="24" t="s">
        <v>13</v>
      </c>
    </row>
    <row r="13" spans="2:9" ht="16.5" thickBot="1" x14ac:dyDescent="0.3">
      <c r="B13" s="14" t="s">
        <v>12</v>
      </c>
    </row>
    <row r="14" spans="2:9" x14ac:dyDescent="0.25">
      <c r="B14" s="17" t="s">
        <v>18</v>
      </c>
      <c r="C14" s="2">
        <f>C3/C11</f>
        <v>4.7980425242509135</v>
      </c>
      <c r="D14" s="18" t="s">
        <v>19</v>
      </c>
    </row>
    <row r="15" spans="2:9" x14ac:dyDescent="0.25">
      <c r="B15" s="19" t="s">
        <v>1</v>
      </c>
      <c r="C15" s="3">
        <f>F4*C11^3+G4*C11^2+H4*C11+I4</f>
        <v>9.2456278023989702E-2</v>
      </c>
      <c r="D15" s="20" t="s">
        <v>14</v>
      </c>
    </row>
    <row r="16" spans="2:9" x14ac:dyDescent="0.25">
      <c r="B16" s="19" t="s">
        <v>15</v>
      </c>
      <c r="C16" s="4">
        <f>C3/C15</f>
        <v>27039.807933338212</v>
      </c>
      <c r="D16" s="20" t="s">
        <v>16</v>
      </c>
    </row>
    <row r="17" spans="2:4" x14ac:dyDescent="0.25">
      <c r="B17" s="19"/>
      <c r="C17" s="5">
        <f>C16/C5</f>
        <v>3976.4423431379723</v>
      </c>
      <c r="D17" s="20" t="s">
        <v>17</v>
      </c>
    </row>
    <row r="18" spans="2:4" x14ac:dyDescent="0.25">
      <c r="B18" s="19" t="s">
        <v>5</v>
      </c>
      <c r="C18" s="6">
        <f>C17*C4</f>
        <v>13917.548200982903</v>
      </c>
      <c r="D18" s="20"/>
    </row>
    <row r="19" spans="2:4" x14ac:dyDescent="0.25">
      <c r="B19" s="19" t="s">
        <v>7</v>
      </c>
      <c r="C19" s="6">
        <f>C14*C6</f>
        <v>3128.3237258115955</v>
      </c>
      <c r="D19" s="20"/>
    </row>
    <row r="20" spans="2:4" x14ac:dyDescent="0.25">
      <c r="B20" s="19" t="s">
        <v>10</v>
      </c>
      <c r="C20" s="6">
        <f>C7*C14</f>
        <v>3435.3984473636542</v>
      </c>
      <c r="D20" s="20"/>
    </row>
    <row r="21" spans="2:4" ht="16.5" thickBot="1" x14ac:dyDescent="0.3">
      <c r="B21" s="21" t="s">
        <v>11</v>
      </c>
      <c r="C21" s="7">
        <f>C8*C14</f>
        <v>3483.378872606163</v>
      </c>
      <c r="D21" s="22"/>
    </row>
    <row r="23" spans="2:4" ht="16.5" thickBot="1" x14ac:dyDescent="0.3">
      <c r="B23" s="25" t="s">
        <v>23</v>
      </c>
    </row>
    <row r="24" spans="2:4" ht="16.5" thickBot="1" x14ac:dyDescent="0.3">
      <c r="B24" s="23" t="s">
        <v>24</v>
      </c>
      <c r="C24" s="27">
        <f>SUM(C18:C21)</f>
        <v>23964.649246764318</v>
      </c>
      <c r="D2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 Data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Mawyin, Tomas (T.)</cp:lastModifiedBy>
  <dcterms:created xsi:type="dcterms:W3CDTF">2016-09-29T20:46:34Z</dcterms:created>
  <dcterms:modified xsi:type="dcterms:W3CDTF">2019-11-20T22:42:30Z</dcterms:modified>
</cp:coreProperties>
</file>