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NORTHEASTERN\Fall 2021\Wireless Sensors Internet of Things\HW\"/>
    </mc:Choice>
  </mc:AlternateContent>
  <xr:revisionPtr revIDLastSave="0" documentId="13_ncr:1_{67AEEA1E-49F3-444D-9025-86123F002280}" xr6:coauthVersionLast="47" xr6:coauthVersionMax="47" xr10:uidLastSave="{00000000-0000-0000-0000-000000000000}"/>
  <bookViews>
    <workbookView xWindow="40920" yWindow="-120" windowWidth="29040" windowHeight="15840" xr2:uid="{9C5E19FF-875F-4AFE-87F1-7A292A3CC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B16" i="1" s="1"/>
  <c r="E22" i="1"/>
  <c r="B22" i="1" s="1"/>
  <c r="I22" i="1" s="1"/>
  <c r="E15" i="1"/>
  <c r="B15" i="1" s="1"/>
  <c r="E14" i="1"/>
  <c r="B14" i="1" s="1"/>
  <c r="E13" i="1"/>
  <c r="B13" i="1" s="1"/>
  <c r="E12" i="1"/>
  <c r="B12" i="1" s="1"/>
  <c r="E11" i="1"/>
  <c r="B11" i="1" s="1"/>
  <c r="F2" i="1"/>
  <c r="G2" i="1" s="1"/>
  <c r="G37" i="1"/>
  <c r="I37" i="1" s="1"/>
  <c r="G38" i="1"/>
  <c r="H38" i="1" s="1"/>
  <c r="G39" i="1"/>
  <c r="H39" i="1" s="1"/>
  <c r="G36" i="1"/>
  <c r="I36" i="1" s="1"/>
  <c r="G30" i="1"/>
  <c r="H30" i="1" s="1"/>
  <c r="G31" i="1"/>
  <c r="I31" i="1" s="1"/>
  <c r="G32" i="1"/>
  <c r="I32" i="1" s="1"/>
  <c r="G29" i="1"/>
  <c r="I29" i="1" s="1"/>
  <c r="G3" i="1"/>
  <c r="G4" i="1"/>
  <c r="G5" i="1"/>
  <c r="G6" i="1"/>
  <c r="H6" i="1" s="1"/>
  <c r="G7" i="1"/>
  <c r="I7" i="1" s="1"/>
  <c r="G21" i="1"/>
  <c r="I21" i="1" s="1"/>
  <c r="G22" i="1"/>
  <c r="G23" i="1"/>
  <c r="G24" i="1"/>
  <c r="G25" i="1"/>
  <c r="I25" i="1"/>
  <c r="H3" i="1"/>
  <c r="I4" i="1"/>
  <c r="I5" i="1"/>
  <c r="F36" i="1"/>
  <c r="F37" i="1"/>
  <c r="F38" i="1"/>
  <c r="F39" i="1"/>
  <c r="F30" i="1"/>
  <c r="F31" i="1"/>
  <c r="F32" i="1"/>
  <c r="F29" i="1"/>
  <c r="F21" i="1"/>
  <c r="F22" i="1"/>
  <c r="F23" i="1"/>
  <c r="F24" i="1"/>
  <c r="F25" i="1"/>
  <c r="F20" i="1"/>
  <c r="G20" i="1" s="1"/>
  <c r="F12" i="1"/>
  <c r="G12" i="1" s="1"/>
  <c r="F13" i="1"/>
  <c r="G13" i="1" s="1"/>
  <c r="F14" i="1"/>
  <c r="G14" i="1" s="1"/>
  <c r="F15" i="1"/>
  <c r="G15" i="1" s="1"/>
  <c r="F16" i="1"/>
  <c r="G16" i="1" s="1"/>
  <c r="F11" i="1"/>
  <c r="G11" i="1" s="1"/>
  <c r="F4" i="1"/>
  <c r="F5" i="1"/>
  <c r="F6" i="1"/>
  <c r="F7" i="1"/>
  <c r="F3" i="1"/>
  <c r="B37" i="1"/>
  <c r="B38" i="1"/>
  <c r="E37" i="1"/>
  <c r="E38" i="1"/>
  <c r="E39" i="1"/>
  <c r="B39" i="1" s="1"/>
  <c r="E36" i="1"/>
  <c r="B36" i="1" s="1"/>
  <c r="B30" i="1"/>
  <c r="B31" i="1"/>
  <c r="E30" i="1"/>
  <c r="E31" i="1"/>
  <c r="E32" i="1"/>
  <c r="B32" i="1" s="1"/>
  <c r="E29" i="1"/>
  <c r="B29" i="1" s="1"/>
  <c r="B21" i="1"/>
  <c r="E21" i="1"/>
  <c r="E23" i="1"/>
  <c r="B23" i="1" s="1"/>
  <c r="E24" i="1"/>
  <c r="B24" i="1" s="1"/>
  <c r="E25" i="1"/>
  <c r="B25" i="1" s="1"/>
  <c r="E20" i="1"/>
  <c r="B20" i="1" s="1"/>
  <c r="B3" i="1"/>
  <c r="B4" i="1"/>
  <c r="E3" i="1"/>
  <c r="E4" i="1"/>
  <c r="E5" i="1"/>
  <c r="B5" i="1" s="1"/>
  <c r="E6" i="1"/>
  <c r="B6" i="1" s="1"/>
  <c r="E7" i="1"/>
  <c r="B7" i="1" s="1"/>
  <c r="B2" i="1"/>
  <c r="E2" i="1"/>
  <c r="I16" i="1" l="1"/>
  <c r="I15" i="1"/>
  <c r="I14" i="1"/>
  <c r="I13" i="1"/>
  <c r="H12" i="1"/>
  <c r="I11" i="1"/>
  <c r="H20" i="1"/>
  <c r="I2" i="1"/>
  <c r="I39" i="1"/>
  <c r="H37" i="1"/>
  <c r="I38" i="1"/>
  <c r="H36" i="1"/>
  <c r="H31" i="1"/>
  <c r="I30" i="1"/>
  <c r="H32" i="1"/>
  <c r="H29" i="1"/>
  <c r="H25" i="1"/>
  <c r="H22" i="1"/>
  <c r="H21" i="1"/>
  <c r="H23" i="1"/>
  <c r="I23" i="1"/>
  <c r="I20" i="1"/>
  <c r="H15" i="1"/>
  <c r="I12" i="1"/>
  <c r="H14" i="1"/>
  <c r="H13" i="1"/>
  <c r="H16" i="1"/>
  <c r="H11" i="1"/>
  <c r="H7" i="1"/>
  <c r="H4" i="1"/>
  <c r="I6" i="1"/>
  <c r="I3" i="1"/>
  <c r="H5" i="1"/>
  <c r="H2" i="1"/>
  <c r="I24" i="1"/>
  <c r="H24" i="1"/>
</calcChain>
</file>

<file path=xl/sharedStrings.xml><?xml version="1.0" encoding="utf-8"?>
<sst xmlns="http://schemas.openxmlformats.org/spreadsheetml/2006/main" count="90" uniqueCount="22">
  <si>
    <t>Trial</t>
  </si>
  <si>
    <t>Average Packet Latency (ms)</t>
  </si>
  <si>
    <t>Number of Nodes (N)</t>
  </si>
  <si>
    <t>Delivery Ratio (%)</t>
  </si>
  <si>
    <t>macMaxCSMABackoffs</t>
  </si>
  <si>
    <t>macMinBE</t>
  </si>
  <si>
    <t>Mean</t>
  </si>
  <si>
    <t xml:space="preserve">Std </t>
  </si>
  <si>
    <t xml:space="preserve">Run 0 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</si>
  <si>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</si>
  <si>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</si>
  <si>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</si>
  <si>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</si>
  <si>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</si>
  <si>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</si>
  <si>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</si>
  <si>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</si>
  <si>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</si>
  <si>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Energy (mJ)</t>
  </si>
  <si>
    <t>CI Range</t>
  </si>
  <si>
    <t>Upper CI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</si>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</sst>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Ratio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Sheet1!$C$2:$C$7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37.242858258310186</c:v>
                </c:pt>
                <c:pt idx="1">
                  <c:v>20.182302664035809</c:v>
                </c:pt>
                <c:pt idx="2">
                  <c:v>10.528272644064534</c:v>
                </c:pt>
                <c:pt idx="3">
                  <c:v>7.0922081103610477</c:v>
                </c:pt>
                <c:pt idx="4">
                  <c:v>5.3836017127462172</c:v>
                </c:pt>
                <c:pt idx="5">
                  <c:v>4.0874585230910956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1-4AEE-B8C8-5791C24AC21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Sheet1!$C$2:$C$7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30.289141741689814</c:v>
                </c:pt>
                <c:pt idx="1">
                  <c:v>14.085697335964197</c:v>
                </c:pt>
                <c:pt idx="2">
                  <c:v>8.6107273559354685</c:v>
                </c:pt>
                <c:pt idx="3">
                  <c:v>4.6764578896389519</c:v>
                </c:pt>
                <c:pt idx="4">
                  <c:v>3.5173982872537826</c:v>
                </c:pt>
                <c:pt idx="5">
                  <c:v>3.2689414769089029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1-4AEE-B8C8-5791C24AC21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33.765999999999998</c:v>
                </c:pt>
                <c:pt idx="1">
                  <c:v>17.134000000000004</c:v>
                </c:pt>
                <c:pt idx="2">
                  <c:v>9.5695000000000014</c:v>
                </c:pt>
                <c:pt idx="3">
                  <c:v>5.8843329999999998</c:v>
                </c:pt>
                <c:pt idx="4">
                  <c:v>4.4504999999999999</c:v>
                </c:pt>
                <c:pt idx="5">
                  <c:v>3.6781999999999995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1-4AEE-B8C8-5791C24A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41992928"/>
        <c:axId val="641991944"/>
      </c:lineChart>
      <c:catAx>
        <c:axId val="64199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1944"/>
        <c:crosses val="autoZero"/>
        <c:auto val="1"/>
        <c:lblAlgn val="ctr"/>
        <c:lblOffset val="100"/>
        <c:noMultiLvlLbl val="0"/>
      </c:catAx>
      <c:valAx>
        <c:axId val="6419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Consumption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Sheet1!$C$20:$C$25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Sheet1!$H$20:$H$25</c:f>
              <c:numCache>
                <c:formatCode>General</c:formatCode>
                <c:ptCount val="6"/>
                <c:pt idx="0">
                  <c:v>0.37797820953765388</c:v>
                </c:pt>
                <c:pt idx="1">
                  <c:v>0.63459517054806802</c:v>
                </c:pt>
                <c:pt idx="2">
                  <c:v>0.7814374110868868</c:v>
                </c:pt>
                <c:pt idx="3">
                  <c:v>1.1860681572758751</c:v>
                </c:pt>
                <c:pt idx="4">
                  <c:v>1.2681159280366621</c:v>
                </c:pt>
                <c:pt idx="5">
                  <c:v>1.7999543015051072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723-93DE-DD319B52EE2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Sheet1!$C$20:$C$25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Sheet1!$I$20:$I$25</c:f>
              <c:numCache>
                <c:formatCode>General</c:formatCode>
                <c:ptCount val="6"/>
                <c:pt idx="0">
                  <c:v>0.31861639046234619</c:v>
                </c:pt>
                <c:pt idx="1">
                  <c:v>0.39895582945193209</c:v>
                </c:pt>
                <c:pt idx="2">
                  <c:v>0.65202938891311335</c:v>
                </c:pt>
                <c:pt idx="3">
                  <c:v>0.87525884272412491</c:v>
                </c:pt>
                <c:pt idx="4">
                  <c:v>1.231440071963338</c:v>
                </c:pt>
                <c:pt idx="5">
                  <c:v>1.3335596984948928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5-4723-93DE-DD319B52EE2C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Sheet1!$C$20:$C$25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0.34829730000000003</c:v>
                </c:pt>
                <c:pt idx="1">
                  <c:v>0.51677550000000005</c:v>
                </c:pt>
                <c:pt idx="2">
                  <c:v>0.71673340000000008</c:v>
                </c:pt>
                <c:pt idx="3">
                  <c:v>1.0306635</c:v>
                </c:pt>
                <c:pt idx="4">
                  <c:v>1.2497780000000001</c:v>
                </c:pt>
                <c:pt idx="5">
                  <c:v>1.566757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5-4723-93DE-DD319B52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49963144"/>
        <c:axId val="549959864"/>
      </c:lineChart>
      <c:catAx>
        <c:axId val="54996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59864"/>
        <c:crosses val="autoZero"/>
        <c:auto val="1"/>
        <c:lblAlgn val="ctr"/>
        <c:lblOffset val="100"/>
        <c:noMultiLvlLbl val="0"/>
      </c:catAx>
      <c:valAx>
        <c:axId val="5499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Energy</a:t>
                </a:r>
                <a:r>
                  <a:rPr lang="en-US" baseline="0"/>
                  <a:t> Consumption (mJ)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6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Ratio vs macMaxCSMABackoffs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Sheet1!$C$29:$C$32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Sheet1!$H$29:$H$32</c:f>
              <c:numCache>
                <c:formatCode>General</c:formatCode>
                <c:ptCount val="4"/>
                <c:pt idx="0">
                  <c:v>3.2343635139305587</c:v>
                </c:pt>
                <c:pt idx="1">
                  <c:v>7.0323844082204969</c:v>
                </c:pt>
                <c:pt idx="2">
                  <c:v>14.253930850631077</c:v>
                </c:pt>
                <c:pt idx="3">
                  <c:v>21.220109001476626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ECA-AFB0-D1CCFF84C8A2}"/>
            </c:ext>
          </c:extLst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Sheet1!$C$29:$C$32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Sheet1!$I$29:$I$32</c:f>
              <c:numCache>
                <c:formatCode>General</c:formatCode>
                <c:ptCount val="4"/>
                <c:pt idx="0">
                  <c:v>2.6283044860694424</c:v>
                </c:pt>
                <c:pt idx="1">
                  <c:v>4.5942849917795039</c:v>
                </c:pt>
                <c:pt idx="2">
                  <c:v>11.871415149368923</c:v>
                </c:pt>
                <c:pt idx="3">
                  <c:v>15.154564998523375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ECA-AFB0-D1CCFF84C8A2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Sheet1!$C$29:$C$32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2.9313340000000006</c:v>
                </c:pt>
                <c:pt idx="1">
                  <c:v>5.8133347000000004</c:v>
                </c:pt>
                <c:pt idx="2">
                  <c:v>13.062673</c:v>
                </c:pt>
                <c:pt idx="3">
                  <c:v>18.187336999999999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2-4ECA-AFB0-D1CCFF84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45617584"/>
        <c:axId val="545613320"/>
      </c:lineChart>
      <c:catAx>
        <c:axId val="54561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macMaxCSMABackoffs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3320"/>
        <c:crosses val="autoZero"/>
        <c:auto val="1"/>
        <c:lblAlgn val="ctr"/>
        <c:lblOffset val="100"/>
        <c:noMultiLvlLbl val="0"/>
      </c:catAx>
      <c:valAx>
        <c:axId val="5456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Ratio vs</a:t>
            </a:r>
            <a:r>
              <a:rPr lang="en-US" baseline="0"/>
              <a:t> macMinBE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Sheet1!$H$35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Sheet1!$C$36:$C$39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Sheet1!$H$36:$H$39</c:f>
              <c:numCache>
                <c:formatCode>General</c:formatCode>
                <c:ptCount val="4"/>
                <c:pt idx="0">
                  <c:v>0.92394879353255699</c:v>
                </c:pt>
                <c:pt idx="1">
                  <c:v>2.8108418991513933</c:v>
                </c:pt>
                <c:pt idx="2">
                  <c:v>6.7897606112267432</c:v>
                </c:pt>
                <c:pt idx="3">
                  <c:v>12.436024875227309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B-4E0D-A4AA-D2F02DBCA7B3}"/>
            </c:ext>
          </c:extLst>
        </c:ser>
        <c:ser>
          <c:idx val="1"/>
          <c:order val="1"/>
          <c:tx>
            <c:strRef>
              <c:f>Sheet1!$I$35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Sheet1!$C$36:$C$39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Sheet1!$I$36:$I$39</c:f>
              <c:numCache>
                <c:formatCode>General</c:formatCode>
                <c:ptCount val="4"/>
                <c:pt idx="0">
                  <c:v>0.5100520064674432</c:v>
                </c:pt>
                <c:pt idx="1">
                  <c:v>1.8078261008486063</c:v>
                </c:pt>
                <c:pt idx="2">
                  <c:v>6.6649053887732563</c:v>
                </c:pt>
                <c:pt idx="3">
                  <c:v>10.33266112477269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B-4E0D-A4AA-D2F02DBCA7B3}"/>
            </c:ext>
          </c:extLst>
        </c:ser>
        <c:ser>
          <c:idx val="2"/>
          <c:order val="2"/>
          <c:tx>
            <c:strRef>
              <c:f>Sheet1!$E$35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Sheet1!$C$36:$C$39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Sheet1!$B$36:$B$39</c:f>
              <c:numCache>
                <c:formatCode>General</c:formatCode>
                <c:ptCount val="4"/>
                <c:pt idx="0">
                  <c:v>0.71700040000000009</c:v>
                </c:pt>
                <c:pt idx="1">
                  <c:v>2.3093339999999998</c:v>
                </c:pt>
                <c:pt idx="2">
                  <c:v>6.7273329999999998</c:v>
                </c:pt>
                <c:pt idx="3">
                  <c:v>11.384342999999999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B-4E0D-A4AA-D2F02DBCA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48169144"/>
        <c:axId val="648169472"/>
      </c:lineChart>
      <c:catAx>
        <c:axId val="64816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macMinBE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9472"/>
        <c:crosses val="autoZero"/>
        <c:auto val="1"/>
        <c:lblAlgn val="ctr"/>
        <c:lblOffset val="100"/>
        <c:noMultiLvlLbl val="0"/>
      </c:catAx>
      <c:valAx>
        <c:axId val="6481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Sheet1!$C$11:$C$16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Sheet1!$H$11:$H$16</c:f>
              <c:numCache>
                <c:formatCode>General</c:formatCode>
                <c:ptCount val="6"/>
                <c:pt idx="0">
                  <c:v>7.4530612942900003</c:v>
                </c:pt>
                <c:pt idx="1">
                  <c:v>10.296877982257154</c:v>
                </c:pt>
                <c:pt idx="2">
                  <c:v>11.557331478823414</c:v>
                </c:pt>
                <c:pt idx="3">
                  <c:v>12.047692938197374</c:v>
                </c:pt>
                <c:pt idx="4">
                  <c:v>12.325269030101451</c:v>
                </c:pt>
                <c:pt idx="5">
                  <c:v>12.818272842000981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1-40D2-BACD-2C523B82EE47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Sheet1!$C$11:$C$16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Sheet1!$I$11:$I$16</c:f>
              <c:numCache>
                <c:formatCode>General</c:formatCode>
                <c:ptCount val="6"/>
                <c:pt idx="0">
                  <c:v>5.1577367057099988</c:v>
                </c:pt>
                <c:pt idx="1">
                  <c:v>8.2397040177428451</c:v>
                </c:pt>
                <c:pt idx="2">
                  <c:v>11.01058852117659</c:v>
                </c:pt>
                <c:pt idx="3">
                  <c:v>11.346287061802629</c:v>
                </c:pt>
                <c:pt idx="4">
                  <c:v>11.662310969898551</c:v>
                </c:pt>
                <c:pt idx="5">
                  <c:v>12.303927157999022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1-40D2-BACD-2C523B82EE47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Sheet1!$C$11:$C$16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Sheet1!$B$11:$B$16</c:f>
              <c:numCache>
                <c:formatCode>General</c:formatCode>
                <c:ptCount val="6"/>
                <c:pt idx="0">
                  <c:v>6.3053989999999995</c:v>
                </c:pt>
                <c:pt idx="1">
                  <c:v>9.2682909999999996</c:v>
                </c:pt>
                <c:pt idx="2">
                  <c:v>11.283960000000002</c:v>
                </c:pt>
                <c:pt idx="3">
                  <c:v>11.696990000000001</c:v>
                </c:pt>
                <c:pt idx="4">
                  <c:v>11.993790000000001</c:v>
                </c:pt>
                <c:pt idx="5">
                  <c:v>12.561100000000001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1-40D2-BACD-2C523B82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57847272"/>
        <c:axId val="657844648"/>
      </c:lineChart>
      <c:catAx>
        <c:axId val="65784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44648"/>
        <c:crosses val="autoZero"/>
        <c:auto val="1"/>
        <c:lblAlgn val="ctr"/>
        <c:lblOffset val="100"/>
        <c:noMultiLvlLbl val="0"/>
      </c:catAx>
      <c:valAx>
        <c:axId val="65784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Packet 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4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242887</xdr:colOff>
      <xdr:row>0</xdr:row>
      <xdr:rowOff>144462</xdr:rowOff>
    </xdr:from>
    <xdr:to>
      <xdr:col>26</xdr:col>
      <xdr:colOff>292630</xdr:colOff>
      <xdr:row>16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F7011-1441-4B39-882B-5EFA4B6F1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161923</xdr:colOff>
      <xdr:row>16</xdr:row>
      <xdr:rowOff>163607</xdr:rowOff>
    </xdr:from>
    <xdr:to>
      <xdr:col>27</xdr:col>
      <xdr:colOff>13446</xdr:colOff>
      <xdr:row>33</xdr:row>
      <xdr:rowOff>162485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5F93C-48E3-4C13-B25D-752359636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318665</xdr:colOff>
      <xdr:row>1</xdr:row>
      <xdr:rowOff>420</xdr:rowOff>
    </xdr:from>
    <xdr:to>
      <xdr:col>34</xdr:col>
      <xdr:colOff>381698</xdr:colOff>
      <xdr:row>16</xdr:row>
      <xdr:rowOff>54209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F475F2-8FA8-423E-A510-5D645EE15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396874</xdr:colOff>
      <xdr:row>17</xdr:row>
      <xdr:rowOff>43255</xdr:rowOff>
    </xdr:from>
    <xdr:to>
      <xdr:col>34</xdr:col>
      <xdr:colOff>511967</xdr:colOff>
      <xdr:row>33</xdr:row>
      <xdr:rowOff>35716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5D3091-5BF0-4F41-8E49-9C5B4BA52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261937</xdr:colOff>
      <xdr:row>36</xdr:row>
      <xdr:rowOff>132555</xdr:rowOff>
    </xdr:from>
    <xdr:to>
      <xdr:col>28</xdr:col>
      <xdr:colOff>119061</xdr:colOff>
      <xdr:row>53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312216-6DEB-457D-AF36-CF53C576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2B2C-98F6-42AB-85C8-1B1E05893A54}">
  <dimension ref="A1:S63"/>
  <sheetViews>
    <sheetView tabSelected="1" zoomScale="90" zoomScaleNormal="90" workbookViewId="0">
      <selection activeCell="AG38" sqref="AG38"/>
    </sheetView>
  </sheetViews>
  <sheetFormatPr defaultRowHeight="14.25" x14ac:dyDescent="0.45"/>
  <cols>
    <col min="2" max="2" width="23.9296875" customWidth="1"/>
    <col min="3" max="3" width="18.796875" customWidth="1"/>
    <col min="4" max="4" width="2.796875" customWidth="1"/>
    <col min="5" max="5" width="5.86328125" customWidth="1"/>
    <col min="6" max="6" width="13.73046875" customWidth="1"/>
    <col min="7" max="7" width="13.59765625" customWidth="1"/>
    <col min="8" max="8" width="9.265625" customWidth="1"/>
    <col min="9" max="9" width="10.3984375" customWidth="1"/>
    <col min="10" max="10" width="11.33203125" customWidth="1"/>
    <col min="11" max="11" width="10.73046875" customWidth="1"/>
    <col min="12" max="12" width="9.9296875" customWidth="1"/>
    <col min="13" max="13" width="11.6640625" customWidth="1"/>
    <col min="14" max="14" width="8.3984375" customWidth="1"/>
    <col min="15" max="15" width="8" customWidth="1"/>
    <col min="16" max="16" width="11.1328125" customWidth="1"/>
    <col min="17" max="17" width="10.796875" customWidth="1"/>
  </cols>
  <sheetData>
    <row r="1" spans="1:19" x14ac:dyDescent="0.45">
      <c r="A1" s="1" t="s">
        <v>0</v>
      </c>
      <c r="B1" s="4" t="s">
        <v>3</v>
      </c>
      <c r="C1" s="4" t="s">
        <v>2</v>
      </c>
      <c r="E1" s="1" t="s">
        <v>6</v>
      </c>
      <c r="F1" s="1" t="s">
        <v>7</v>
      </c>
      <c r="G1" s="1" t="s">
        <v>19</v>
      </c>
      <c r="H1" s="4" t="s">
        <v>20</v>
      </c>
      <c r="I1" s="4" t="s">
        <v>21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5">
      <c r="A2" s="1">
        <v>1</v>
      </c>
      <c r="B2" s="3">
        <f>E2</f>
        <v>33.765999999999998</v>
      </c>
      <c r="C2" s="3">
        <v>5</v>
      </c>
      <c r="E2">
        <f>AVERAGE(J2:S2)</f>
        <v>33.765999999999998</v>
      </c>
      <c r="F2">
        <f>_xlfn.STDEV.S(J2:S2)</f>
        <v>5.6096904252076829</v>
      </c>
      <c r="G2">
        <f>_xlfn.CONFIDENCE.NORM(0.05,F2,10)</f>
        <v>3.4768582583101848</v>
      </c>
      <c r="H2" s="3">
        <f>(B2+G2)</f>
        <v>37.242858258310186</v>
      </c>
      <c r="I2" s="3">
        <f>(B2-G2)</f>
        <v>30.289141741689814</v>
      </c>
      <c r="J2">
        <v>27.9</v>
      </c>
      <c r="K2">
        <v>40.98</v>
      </c>
      <c r="L2">
        <v>29.04</v>
      </c>
      <c r="M2">
        <v>29.12</v>
      </c>
      <c r="N2">
        <v>36.799999999999997</v>
      </c>
      <c r="O2">
        <v>28.78</v>
      </c>
      <c r="P2">
        <v>36.92</v>
      </c>
      <c r="Q2">
        <v>42.34</v>
      </c>
      <c r="R2">
        <v>28.78</v>
      </c>
      <c r="S2">
        <v>37</v>
      </c>
    </row>
    <row r="3" spans="1:19" x14ac:dyDescent="0.45">
      <c r="A3" s="1">
        <v>2</v>
      </c>
      <c r="B3" s="3">
        <f t="shared" ref="B3:B7" si="0">E3</f>
        <v>17.134000000000004</v>
      </c>
      <c r="C3" s="3">
        <v>10</v>
      </c>
      <c r="E3">
        <f>AVERAGE(J3:S3)</f>
        <v>17.134000000000004</v>
      </c>
      <c r="F3">
        <f>_xlfn.STDEV.S(J3:S3)</f>
        <v>4.9182431370922961</v>
      </c>
      <c r="G3">
        <f t="shared" ref="G3:G7" si="1">_xlfn.CONFIDENCE.NORM(0.05,F3,10)</f>
        <v>3.0483026640358073</v>
      </c>
      <c r="H3" s="3">
        <f t="shared" ref="H3:H7" si="2">(B3+G3)</f>
        <v>20.182302664035809</v>
      </c>
      <c r="I3" s="3">
        <f t="shared" ref="I3:I7" si="3">(B3-G3)</f>
        <v>14.085697335964197</v>
      </c>
      <c r="J3">
        <v>5.18</v>
      </c>
      <c r="K3">
        <v>20.92</v>
      </c>
      <c r="L3">
        <v>21.16</v>
      </c>
      <c r="M3">
        <v>16.78</v>
      </c>
      <c r="N3">
        <v>21.45</v>
      </c>
      <c r="O3">
        <v>19.43</v>
      </c>
      <c r="P3">
        <v>17</v>
      </c>
      <c r="Q3">
        <v>19.18</v>
      </c>
      <c r="R3">
        <v>17.11</v>
      </c>
      <c r="S3">
        <v>13.13</v>
      </c>
    </row>
    <row r="4" spans="1:19" x14ac:dyDescent="0.45">
      <c r="A4" s="1">
        <v>3</v>
      </c>
      <c r="B4" s="3">
        <f t="shared" si="0"/>
        <v>9.5695000000000014</v>
      </c>
      <c r="C4" s="3">
        <v>20</v>
      </c>
      <c r="E4">
        <f>AVERAGE(J4:S4)</f>
        <v>9.5695000000000014</v>
      </c>
      <c r="F4">
        <f>_xlfn.STDEV.S(J4:S4)</f>
        <v>1.5469188910720426</v>
      </c>
      <c r="G4">
        <f t="shared" si="1"/>
        <v>0.95877264406453289</v>
      </c>
      <c r="H4" s="3">
        <f t="shared" si="2"/>
        <v>10.528272644064534</v>
      </c>
      <c r="I4" s="3">
        <f t="shared" si="3"/>
        <v>8.6107273559354685</v>
      </c>
      <c r="J4">
        <v>5.36</v>
      </c>
      <c r="K4">
        <v>9.3450000000000006</v>
      </c>
      <c r="L4">
        <v>10.09</v>
      </c>
      <c r="M4">
        <v>9.4</v>
      </c>
      <c r="N4">
        <v>9.5299999999999994</v>
      </c>
      <c r="O4">
        <v>10.18</v>
      </c>
      <c r="P4">
        <v>10.45</v>
      </c>
      <c r="Q4">
        <v>10.49</v>
      </c>
      <c r="R4">
        <v>10.37</v>
      </c>
      <c r="S4">
        <v>10.48</v>
      </c>
    </row>
    <row r="5" spans="1:19" x14ac:dyDescent="0.45">
      <c r="A5" s="1">
        <v>4</v>
      </c>
      <c r="B5" s="3">
        <f t="shared" si="0"/>
        <v>5.8843329999999998</v>
      </c>
      <c r="C5" s="3">
        <v>30</v>
      </c>
      <c r="E5">
        <f>AVERAGE(J5:S5)</f>
        <v>5.8843329999999998</v>
      </c>
      <c r="F5">
        <f>_xlfn.STDEV.S(J5:S5)</f>
        <v>1.9488299315176016</v>
      </c>
      <c r="G5">
        <f t="shared" si="1"/>
        <v>1.2078751103610481</v>
      </c>
      <c r="H5" s="3">
        <f t="shared" si="2"/>
        <v>7.0922081103610477</v>
      </c>
      <c r="I5" s="3">
        <f t="shared" si="3"/>
        <v>4.6764578896389519</v>
      </c>
      <c r="J5">
        <v>0.41</v>
      </c>
      <c r="K5">
        <v>6.34</v>
      </c>
      <c r="L5">
        <v>6.43</v>
      </c>
      <c r="M5">
        <v>6.54</v>
      </c>
      <c r="N5">
        <v>6.9166699999999999</v>
      </c>
      <c r="O5">
        <v>6.5233299999999996</v>
      </c>
      <c r="P5">
        <v>6.79</v>
      </c>
      <c r="Q5">
        <v>6.67333</v>
      </c>
      <c r="R5">
        <v>6.47</v>
      </c>
      <c r="S5">
        <v>5.75</v>
      </c>
    </row>
    <row r="6" spans="1:19" x14ac:dyDescent="0.45">
      <c r="A6" s="1">
        <v>5</v>
      </c>
      <c r="B6" s="3">
        <f t="shared" si="0"/>
        <v>4.4504999999999999</v>
      </c>
      <c r="C6" s="3">
        <v>40</v>
      </c>
      <c r="E6">
        <f>AVERAGE(J6:S6)</f>
        <v>4.4504999999999999</v>
      </c>
      <c r="F6">
        <f>_xlfn.STDEV.S(J6:S6)</f>
        <v>1.505500470496995</v>
      </c>
      <c r="G6">
        <f t="shared" si="1"/>
        <v>0.93310171274621734</v>
      </c>
      <c r="H6" s="3">
        <f t="shared" si="2"/>
        <v>5.3836017127462172</v>
      </c>
      <c r="I6" s="3">
        <f t="shared" si="3"/>
        <v>3.5173982872537826</v>
      </c>
      <c r="J6">
        <v>0.16750000000000001</v>
      </c>
      <c r="K6">
        <v>4.9749999999999996</v>
      </c>
      <c r="L6">
        <v>4.9574999999999996</v>
      </c>
      <c r="M6">
        <v>4.8875000000000002</v>
      </c>
      <c r="N6">
        <v>4.9249999999999998</v>
      </c>
      <c r="O6">
        <v>4.87</v>
      </c>
      <c r="P6">
        <v>4.91</v>
      </c>
      <c r="Q6">
        <v>4.8674999999999997</v>
      </c>
      <c r="R6">
        <v>4.9874999999999998</v>
      </c>
      <c r="S6">
        <v>4.9574999999999996</v>
      </c>
    </row>
    <row r="7" spans="1:19" x14ac:dyDescent="0.45">
      <c r="A7" s="1">
        <v>6</v>
      </c>
      <c r="B7" s="3">
        <f t="shared" si="0"/>
        <v>3.6781999999999995</v>
      </c>
      <c r="C7" s="3">
        <v>50</v>
      </c>
      <c r="E7">
        <f>AVERAGE(J7:S7)</f>
        <v>3.6781999999999995</v>
      </c>
      <c r="F7">
        <f>_xlfn.STDEV.S(J7:S7)</f>
        <v>0.66031268687224753</v>
      </c>
      <c r="G7">
        <f t="shared" si="1"/>
        <v>0.40925852309109639</v>
      </c>
      <c r="H7" s="3">
        <f t="shared" si="2"/>
        <v>4.0874585230910956</v>
      </c>
      <c r="I7" s="3">
        <f t="shared" si="3"/>
        <v>3.2689414769089029</v>
      </c>
      <c r="J7">
        <v>1.806</v>
      </c>
      <c r="K7">
        <v>3.7879999999999998</v>
      </c>
      <c r="L7">
        <v>3.85</v>
      </c>
      <c r="M7">
        <v>3.9079999999999999</v>
      </c>
      <c r="N7">
        <v>3.82</v>
      </c>
      <c r="O7">
        <v>3.9279999999999999</v>
      </c>
      <c r="P7">
        <v>3.8860000000000001</v>
      </c>
      <c r="Q7">
        <v>3.8759999999999999</v>
      </c>
      <c r="R7">
        <v>3.9380000000000002</v>
      </c>
      <c r="S7">
        <v>3.9820000000000002</v>
      </c>
    </row>
    <row r="8" spans="1:19" x14ac:dyDescent="0.45">
      <c r="A8" s="1"/>
      <c r="H8" s="3"/>
      <c r="I8" s="3"/>
    </row>
    <row r="9" spans="1:19" x14ac:dyDescent="0.45">
      <c r="A9" s="1"/>
      <c r="H9" s="3"/>
      <c r="I9" s="3"/>
    </row>
    <row r="10" spans="1:19" x14ac:dyDescent="0.45">
      <c r="A10" s="1" t="s">
        <v>0</v>
      </c>
      <c r="B10" s="4" t="s">
        <v>1</v>
      </c>
      <c r="C10" s="4" t="s">
        <v>2</v>
      </c>
      <c r="E10" s="1" t="s">
        <v>6</v>
      </c>
      <c r="F10" s="1" t="s">
        <v>7</v>
      </c>
      <c r="G10" s="1" t="s">
        <v>19</v>
      </c>
      <c r="H10" s="4" t="s">
        <v>20</v>
      </c>
      <c r="I10" s="4" t="s">
        <v>21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45">
      <c r="A11" s="1">
        <v>1</v>
      </c>
      <c r="B11" s="3">
        <f>E11</f>
        <v>6.3053989999999995</v>
      </c>
      <c r="C11" s="3">
        <v>5</v>
      </c>
      <c r="E11">
        <f>AVERAGE(J11:S11)</f>
        <v>6.3053989999999995</v>
      </c>
      <c r="F11">
        <f>_xlfn.STDEV.S(J11:S11)</f>
        <v>1.8516803692709343</v>
      </c>
      <c r="G11">
        <f>_xlfn.CONFIDENCE.NORM(0.05,F11,10)</f>
        <v>1.1476622942900008</v>
      </c>
      <c r="H11" s="3">
        <f>B11+G11</f>
        <v>7.4530612942900003</v>
      </c>
      <c r="I11" s="3">
        <f>B11-G11</f>
        <v>5.1577367057099988</v>
      </c>
      <c r="J11">
        <v>4.5759999999999996</v>
      </c>
      <c r="K11">
        <v>8.5956100000000006</v>
      </c>
      <c r="L11">
        <v>7.7900999999999998</v>
      </c>
      <c r="M11">
        <v>4.5759999999999996</v>
      </c>
      <c r="N11">
        <v>4.5764199999999997</v>
      </c>
      <c r="O11">
        <v>4.5759999999999996</v>
      </c>
      <c r="P11">
        <v>4.5759999999999996</v>
      </c>
      <c r="Q11">
        <v>7.6105499999999999</v>
      </c>
      <c r="R11">
        <v>7.6453699999999998</v>
      </c>
      <c r="S11">
        <v>8.5319400000000005</v>
      </c>
    </row>
    <row r="12" spans="1:19" x14ac:dyDescent="0.45">
      <c r="A12" s="1">
        <v>2</v>
      </c>
      <c r="B12" s="3">
        <f t="shared" ref="B12:B16" si="4">E12</f>
        <v>9.2682909999999996</v>
      </c>
      <c r="C12" s="3">
        <v>10</v>
      </c>
      <c r="E12">
        <f>AVERAGE(J12:S12)</f>
        <v>9.2682909999999996</v>
      </c>
      <c r="F12">
        <f>_xlfn.STDEV.S(J12:S12)</f>
        <v>1.6595599006861932</v>
      </c>
      <c r="G12">
        <f t="shared" ref="G12:G16" si="5">_xlfn.CONFIDENCE.NORM(0.05,F12,10)</f>
        <v>1.0285869822571538</v>
      </c>
      <c r="H12" s="3">
        <f t="shared" ref="H12:H16" si="6">B12+G12</f>
        <v>10.296877982257154</v>
      </c>
      <c r="I12" s="3">
        <f t="shared" ref="I12:I16" si="7">B12-G12</f>
        <v>8.2397040177428451</v>
      </c>
      <c r="J12">
        <v>4.5759999999999996</v>
      </c>
      <c r="K12">
        <v>9.7787699999999997</v>
      </c>
      <c r="L12">
        <v>10.023300000000001</v>
      </c>
      <c r="M12">
        <v>9.5858600000000003</v>
      </c>
      <c r="N12">
        <v>9.5321700000000007</v>
      </c>
      <c r="O12">
        <v>10.030900000000001</v>
      </c>
      <c r="P12">
        <v>9.6152499999999996</v>
      </c>
      <c r="Q12">
        <v>9.9336900000000004</v>
      </c>
      <c r="R12">
        <v>9.6438400000000009</v>
      </c>
      <c r="S12">
        <v>9.9631299999999996</v>
      </c>
    </row>
    <row r="13" spans="1:19" x14ac:dyDescent="0.45">
      <c r="A13" s="1">
        <v>3</v>
      </c>
      <c r="B13" s="3">
        <f t="shared" si="4"/>
        <v>11.283960000000002</v>
      </c>
      <c r="C13" s="3">
        <v>20</v>
      </c>
      <c r="E13">
        <f>AVERAGE(J13:S13)</f>
        <v>11.283960000000002</v>
      </c>
      <c r="F13">
        <f>_xlfn.STDEV.S(J13:S13)</f>
        <v>0.44106755390882152</v>
      </c>
      <c r="G13">
        <f t="shared" si="5"/>
        <v>0.27337147882341195</v>
      </c>
      <c r="H13" s="3">
        <f t="shared" si="6"/>
        <v>11.557331478823414</v>
      </c>
      <c r="I13" s="3">
        <f t="shared" si="7"/>
        <v>11.01058852117659</v>
      </c>
      <c r="J13">
        <v>10.58</v>
      </c>
      <c r="K13">
        <v>11.3658</v>
      </c>
      <c r="L13">
        <v>12.2584</v>
      </c>
      <c r="M13">
        <v>11.0482</v>
      </c>
      <c r="N13">
        <v>11.5936</v>
      </c>
      <c r="O13">
        <v>11.222799999999999</v>
      </c>
      <c r="P13">
        <v>11.333399999999999</v>
      </c>
      <c r="Q13">
        <v>10.911</v>
      </c>
      <c r="R13">
        <v>11.2903</v>
      </c>
      <c r="S13">
        <v>11.2361</v>
      </c>
    </row>
    <row r="14" spans="1:19" x14ac:dyDescent="0.45">
      <c r="A14" s="1">
        <v>4</v>
      </c>
      <c r="B14" s="3">
        <f t="shared" si="4"/>
        <v>11.696990000000001</v>
      </c>
      <c r="C14" s="3">
        <v>30</v>
      </c>
      <c r="E14">
        <f>AVERAGE(J14:S14)</f>
        <v>11.696990000000001</v>
      </c>
      <c r="F14">
        <f>_xlfn.STDEV.S(J14:S14)</f>
        <v>0.56583696208949308</v>
      </c>
      <c r="G14">
        <f t="shared" si="5"/>
        <v>0.35070293819737225</v>
      </c>
      <c r="H14" s="3">
        <f t="shared" si="6"/>
        <v>12.047692938197374</v>
      </c>
      <c r="I14" s="3">
        <f t="shared" si="7"/>
        <v>11.346287061802629</v>
      </c>
      <c r="J14">
        <v>10.616300000000001</v>
      </c>
      <c r="K14">
        <v>12.888999999999999</v>
      </c>
      <c r="L14">
        <v>11.8147</v>
      </c>
      <c r="M14">
        <v>11.2927</v>
      </c>
      <c r="N14">
        <v>11.88</v>
      </c>
      <c r="O14">
        <v>11.4658</v>
      </c>
      <c r="P14">
        <v>11.7087</v>
      </c>
      <c r="Q14">
        <v>11.848599999999999</v>
      </c>
      <c r="R14">
        <v>11.684699999999999</v>
      </c>
      <c r="S14">
        <v>11.769399999999999</v>
      </c>
    </row>
    <row r="15" spans="1:19" x14ac:dyDescent="0.45">
      <c r="A15" s="1">
        <v>5</v>
      </c>
      <c r="B15" s="3">
        <f t="shared" si="4"/>
        <v>11.993790000000001</v>
      </c>
      <c r="C15" s="3">
        <v>40</v>
      </c>
      <c r="E15">
        <f>AVERAGE(J15:S15)</f>
        <v>11.993790000000001</v>
      </c>
      <c r="F15">
        <f>_xlfn.STDEV.S(J15:S15)</f>
        <v>0.53482040485049198</v>
      </c>
      <c r="G15">
        <f t="shared" si="5"/>
        <v>0.3314790301014493</v>
      </c>
      <c r="H15" s="3">
        <f t="shared" si="6"/>
        <v>12.325269030101451</v>
      </c>
      <c r="I15" s="3">
        <f t="shared" si="7"/>
        <v>11.662310969898551</v>
      </c>
      <c r="J15">
        <v>11.4392</v>
      </c>
      <c r="K15">
        <v>13.001099999999999</v>
      </c>
      <c r="L15">
        <v>12.235799999999999</v>
      </c>
      <c r="M15">
        <v>11.394600000000001</v>
      </c>
      <c r="N15">
        <v>11.3771</v>
      </c>
      <c r="O15">
        <v>11.667400000000001</v>
      </c>
      <c r="P15">
        <v>12.213200000000001</v>
      </c>
      <c r="Q15">
        <v>12.321099999999999</v>
      </c>
      <c r="R15">
        <v>11.872999999999999</v>
      </c>
      <c r="S15">
        <v>12.4154</v>
      </c>
    </row>
    <row r="16" spans="1:19" x14ac:dyDescent="0.45">
      <c r="A16" s="1">
        <v>6</v>
      </c>
      <c r="B16" s="3">
        <f t="shared" si="4"/>
        <v>12.561100000000001</v>
      </c>
      <c r="C16" s="3">
        <v>50</v>
      </c>
      <c r="E16" s="2">
        <f>AVERAGE(J16:S16)</f>
        <v>12.561100000000001</v>
      </c>
      <c r="F16">
        <f>_xlfn.STDEV.S(J16:S16)</f>
        <v>0.41493208011807314</v>
      </c>
      <c r="G16">
        <f t="shared" si="5"/>
        <v>0.25717284200098001</v>
      </c>
      <c r="H16" s="3">
        <f t="shared" si="6"/>
        <v>12.818272842000981</v>
      </c>
      <c r="I16" s="3">
        <f t="shared" si="7"/>
        <v>12.303927157999022</v>
      </c>
      <c r="J16">
        <v>11.9711</v>
      </c>
      <c r="K16">
        <v>12.1921</v>
      </c>
      <c r="L16">
        <v>12.8591</v>
      </c>
      <c r="M16">
        <v>12.6286</v>
      </c>
      <c r="N16">
        <v>12.365600000000001</v>
      </c>
      <c r="O16">
        <v>12.8424</v>
      </c>
      <c r="P16">
        <v>12.617900000000001</v>
      </c>
      <c r="Q16">
        <v>13.4336</v>
      </c>
      <c r="R16">
        <v>12.374700000000001</v>
      </c>
      <c r="S16">
        <v>12.325900000000001</v>
      </c>
    </row>
    <row r="17" spans="1:19" x14ac:dyDescent="0.45">
      <c r="H17" s="3"/>
      <c r="I17" s="3"/>
    </row>
    <row r="18" spans="1:19" x14ac:dyDescent="0.45">
      <c r="H18" s="3"/>
      <c r="I18" s="3"/>
    </row>
    <row r="19" spans="1:19" x14ac:dyDescent="0.45">
      <c r="A19" s="1" t="s">
        <v>0</v>
      </c>
      <c r="B19" s="4" t="s">
        <v>18</v>
      </c>
      <c r="C19" s="4" t="s">
        <v>2</v>
      </c>
      <c r="E19" s="1" t="s">
        <v>6</v>
      </c>
      <c r="F19" s="1" t="s">
        <v>7</v>
      </c>
      <c r="G19" s="1" t="s">
        <v>19</v>
      </c>
      <c r="H19" s="4" t="s">
        <v>20</v>
      </c>
      <c r="I19" s="4" t="s">
        <v>21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13</v>
      </c>
      <c r="P19" s="1" t="s">
        <v>14</v>
      </c>
      <c r="Q19" s="1" t="s">
        <v>15</v>
      </c>
      <c r="R19" s="1" t="s">
        <v>16</v>
      </c>
      <c r="S19" s="1" t="s">
        <v>17</v>
      </c>
    </row>
    <row r="20" spans="1:19" x14ac:dyDescent="0.45">
      <c r="A20" s="1">
        <v>1</v>
      </c>
      <c r="B20" s="3">
        <f>E20</f>
        <v>0.34829730000000003</v>
      </c>
      <c r="C20" s="3">
        <v>5</v>
      </c>
      <c r="E20">
        <f>AVERAGE(J20:S20)</f>
        <v>0.34829730000000003</v>
      </c>
      <c r="F20">
        <f>_xlfn.STDEV.S(J20:S20)</f>
        <v>4.788826626649844E-2</v>
      </c>
      <c r="G20">
        <f>_xlfn.CONFIDENCE.NORM(0.05,F20,10)</f>
        <v>2.9680909537653836E-2</v>
      </c>
      <c r="H20" s="3">
        <f>B20+G20</f>
        <v>0.37797820953765388</v>
      </c>
      <c r="I20" s="3">
        <f>B20-G20</f>
        <v>0.31861639046234619</v>
      </c>
      <c r="J20">
        <v>0.47778799999999999</v>
      </c>
      <c r="K20">
        <v>0.32187900000000003</v>
      </c>
      <c r="L20">
        <v>0.34894599999999998</v>
      </c>
      <c r="M20">
        <v>0.34680499999999997</v>
      </c>
      <c r="N20">
        <v>0.32293500000000003</v>
      </c>
      <c r="O20">
        <v>0.35248200000000002</v>
      </c>
      <c r="P20">
        <v>0.32226300000000002</v>
      </c>
      <c r="Q20">
        <v>0.31506699999999999</v>
      </c>
      <c r="R20">
        <v>0.35307300000000003</v>
      </c>
      <c r="S20">
        <v>0.32173499999999999</v>
      </c>
    </row>
    <row r="21" spans="1:19" x14ac:dyDescent="0.45">
      <c r="A21" s="1">
        <v>2</v>
      </c>
      <c r="B21" s="3">
        <f t="shared" ref="B21:B25" si="8">E21</f>
        <v>0.51677550000000005</v>
      </c>
      <c r="C21" s="3">
        <v>10</v>
      </c>
      <c r="E21">
        <f>AVERAGE(J21:S21)</f>
        <v>0.51677550000000005</v>
      </c>
      <c r="F21">
        <f>_xlfn.STDEV.S(J21:S21)</f>
        <v>0.19009457063568802</v>
      </c>
      <c r="G21">
        <f t="shared" ref="G21:G25" si="9">_xlfn.CONFIDENCE.NORM(0.05,F21,10)</f>
        <v>0.11781967054806798</v>
      </c>
      <c r="H21" s="3">
        <f t="shared" ref="H21:H25" si="10">B21+G21</f>
        <v>0.63459517054806802</v>
      </c>
      <c r="I21" s="3">
        <f t="shared" ref="I21:I25" si="11">B21-G21</f>
        <v>0.39895582945193209</v>
      </c>
      <c r="J21">
        <v>1.0511200000000001</v>
      </c>
      <c r="K21">
        <v>0.43753700000000001</v>
      </c>
      <c r="L21">
        <v>0.433533</v>
      </c>
      <c r="M21">
        <v>0.47614899999999999</v>
      </c>
      <c r="N21">
        <v>0.42626799999999998</v>
      </c>
      <c r="O21">
        <v>0.44235799999999997</v>
      </c>
      <c r="P21">
        <v>0.46144499999999999</v>
      </c>
      <c r="Q21">
        <v>0.44795099999999999</v>
      </c>
      <c r="R21">
        <v>0.46088000000000001</v>
      </c>
      <c r="S21">
        <v>0.53051400000000004</v>
      </c>
    </row>
    <row r="22" spans="1:19" x14ac:dyDescent="0.45">
      <c r="A22" s="1">
        <v>3</v>
      </c>
      <c r="B22" s="3">
        <f t="shared" si="8"/>
        <v>0.71673340000000008</v>
      </c>
      <c r="C22" s="3">
        <v>20</v>
      </c>
      <c r="E22">
        <f>AVERAGE(J22:S22)</f>
        <v>0.71673340000000008</v>
      </c>
      <c r="F22">
        <f>_xlfn.STDEV.S(J22:S22)</f>
        <v>0.10439582073818848</v>
      </c>
      <c r="G22">
        <f t="shared" si="9"/>
        <v>6.4704011086886726E-2</v>
      </c>
      <c r="H22" s="3">
        <f t="shared" si="10"/>
        <v>0.7814374110868868</v>
      </c>
      <c r="I22" s="3">
        <f t="shared" si="11"/>
        <v>0.65202938891311335</v>
      </c>
      <c r="J22">
        <v>1.01257</v>
      </c>
      <c r="K22">
        <v>0.70296199999999998</v>
      </c>
      <c r="L22">
        <v>0.66890099999999997</v>
      </c>
      <c r="M22">
        <v>0.69366399999999995</v>
      </c>
      <c r="N22">
        <v>0.68452900000000005</v>
      </c>
      <c r="O22">
        <v>0.67980200000000002</v>
      </c>
      <c r="P22">
        <v>0.677091</v>
      </c>
      <c r="Q22">
        <v>0.67725400000000002</v>
      </c>
      <c r="R22">
        <v>0.69015599999999999</v>
      </c>
      <c r="S22">
        <v>0.68040500000000004</v>
      </c>
    </row>
    <row r="23" spans="1:19" x14ac:dyDescent="0.45">
      <c r="A23" s="1">
        <v>4</v>
      </c>
      <c r="B23" s="3">
        <f t="shared" si="8"/>
        <v>1.0306635</v>
      </c>
      <c r="C23" s="3">
        <v>30</v>
      </c>
      <c r="E23">
        <f>AVERAGE(J23:S23)</f>
        <v>1.0306635</v>
      </c>
      <c r="F23">
        <f>_xlfn.STDEV.S(J23:S23)</f>
        <v>0.25073556446239903</v>
      </c>
      <c r="G23">
        <f t="shared" si="9"/>
        <v>0.15540465727587505</v>
      </c>
      <c r="H23" s="3">
        <f t="shared" si="10"/>
        <v>1.1860681572758751</v>
      </c>
      <c r="I23" s="3">
        <f t="shared" si="11"/>
        <v>0.87525884272412491</v>
      </c>
      <c r="J23">
        <v>1.7370000000000001</v>
      </c>
      <c r="K23">
        <v>0.96697</v>
      </c>
      <c r="L23">
        <v>0.92246799999999995</v>
      </c>
      <c r="M23">
        <v>0.92996699999999999</v>
      </c>
      <c r="N23">
        <v>0.909107</v>
      </c>
      <c r="O23">
        <v>0.98316400000000004</v>
      </c>
      <c r="P23">
        <v>0.99865599999999999</v>
      </c>
      <c r="Q23">
        <v>0.92395700000000003</v>
      </c>
      <c r="R23">
        <v>0.92511600000000005</v>
      </c>
      <c r="S23">
        <v>1.01023</v>
      </c>
    </row>
    <row r="24" spans="1:19" x14ac:dyDescent="0.45">
      <c r="A24" s="1">
        <v>5</v>
      </c>
      <c r="B24" s="3">
        <f t="shared" si="8"/>
        <v>1.2497780000000001</v>
      </c>
      <c r="C24" s="3">
        <v>40</v>
      </c>
      <c r="E24">
        <f>AVERAGE(J24:S24)</f>
        <v>1.2497780000000001</v>
      </c>
      <c r="F24">
        <f>_xlfn.STDEV.S(J24:S24)</f>
        <v>2.9587084569678946E-2</v>
      </c>
      <c r="G24">
        <f t="shared" si="9"/>
        <v>1.8337928036661951E-2</v>
      </c>
      <c r="H24" s="3">
        <f t="shared" si="10"/>
        <v>1.2681159280366621</v>
      </c>
      <c r="I24" s="3">
        <f t="shared" si="11"/>
        <v>1.231440071963338</v>
      </c>
      <c r="J24">
        <v>1.3019000000000001</v>
      </c>
      <c r="K24">
        <v>1.2056199999999999</v>
      </c>
      <c r="L24">
        <v>1.24786</v>
      </c>
      <c r="M24">
        <v>1.2453399999999999</v>
      </c>
      <c r="N24">
        <v>1.2555799999999999</v>
      </c>
      <c r="O24">
        <v>1.2293499999999999</v>
      </c>
      <c r="P24">
        <v>1.26427</v>
      </c>
      <c r="Q24">
        <v>1.2897799999999999</v>
      </c>
      <c r="R24">
        <v>1.2232400000000001</v>
      </c>
      <c r="S24">
        <v>1.2348399999999999</v>
      </c>
    </row>
    <row r="25" spans="1:19" x14ac:dyDescent="0.45">
      <c r="A25" s="1">
        <v>6</v>
      </c>
      <c r="B25" s="3">
        <f t="shared" si="8"/>
        <v>1.566757</v>
      </c>
      <c r="C25" s="3">
        <v>50</v>
      </c>
      <c r="E25">
        <f>AVERAGE(J25:S25)</f>
        <v>1.566757</v>
      </c>
      <c r="F25">
        <f>_xlfn.STDEV.S(J25:S25)</f>
        <v>0.37624906517565676</v>
      </c>
      <c r="G25">
        <f t="shared" si="9"/>
        <v>0.2331973015051072</v>
      </c>
      <c r="H25" s="3">
        <f t="shared" si="10"/>
        <v>1.7999543015051072</v>
      </c>
      <c r="I25" s="3">
        <f t="shared" si="11"/>
        <v>1.3335596984948928</v>
      </c>
      <c r="J25">
        <v>2.62818</v>
      </c>
      <c r="K25">
        <v>1.5801000000000001</v>
      </c>
      <c r="L25">
        <v>1.4143699999999999</v>
      </c>
      <c r="M25">
        <v>1.41265</v>
      </c>
      <c r="N25">
        <v>1.42195</v>
      </c>
      <c r="O25">
        <v>1.4446399999999999</v>
      </c>
      <c r="P25">
        <v>1.4185399999999999</v>
      </c>
      <c r="Q25">
        <v>1.43222</v>
      </c>
      <c r="R25">
        <v>1.4726399999999999</v>
      </c>
      <c r="S25">
        <v>1.44228</v>
      </c>
    </row>
    <row r="26" spans="1:19" x14ac:dyDescent="0.45">
      <c r="H26" s="3"/>
      <c r="I26" s="3"/>
    </row>
    <row r="27" spans="1:19" x14ac:dyDescent="0.45">
      <c r="H27" s="3"/>
      <c r="I27" s="3"/>
    </row>
    <row r="28" spans="1:19" x14ac:dyDescent="0.45">
      <c r="A28" s="1" t="s">
        <v>0</v>
      </c>
      <c r="B28" s="4" t="s">
        <v>3</v>
      </c>
      <c r="C28" s="4" t="s">
        <v>4</v>
      </c>
      <c r="E28" s="1" t="s">
        <v>6</v>
      </c>
      <c r="F28" s="1" t="s">
        <v>7</v>
      </c>
      <c r="G28" s="1" t="s">
        <v>19</v>
      </c>
      <c r="H28" s="4" t="s">
        <v>20</v>
      </c>
      <c r="I28" s="4" t="s">
        <v>21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17</v>
      </c>
    </row>
    <row r="29" spans="1:19" x14ac:dyDescent="0.45">
      <c r="A29" s="1">
        <v>1</v>
      </c>
      <c r="B29" s="3">
        <f>E29</f>
        <v>2.9313340000000006</v>
      </c>
      <c r="C29" s="3">
        <v>1</v>
      </c>
      <c r="E29">
        <f>AVERAGE(J29:S29)</f>
        <v>2.9313340000000006</v>
      </c>
      <c r="F29">
        <f>_xlfn.STDEV.S(J29:S29)</f>
        <v>0.48891891373155183</v>
      </c>
      <c r="G29">
        <f>_xlfn.CONFIDENCE.NORM(0.05,F29,10)</f>
        <v>0.30302951393055821</v>
      </c>
      <c r="H29" s="3">
        <f>B29+G29</f>
        <v>3.2343635139305587</v>
      </c>
      <c r="I29" s="3">
        <f>B29-G29</f>
        <v>2.6283044860694424</v>
      </c>
      <c r="J29">
        <v>1.56667</v>
      </c>
      <c r="K29">
        <v>2.98</v>
      </c>
      <c r="L29">
        <v>2.87</v>
      </c>
      <c r="M29">
        <v>3.1566700000000001</v>
      </c>
      <c r="N29">
        <v>3.1766700000000001</v>
      </c>
      <c r="O29">
        <v>3.0433300000000001</v>
      </c>
      <c r="P29">
        <v>3.16</v>
      </c>
      <c r="Q29">
        <v>3.1066699999999998</v>
      </c>
      <c r="R29">
        <v>3.12</v>
      </c>
      <c r="S29">
        <v>3.1333299999999999</v>
      </c>
    </row>
    <row r="30" spans="1:19" x14ac:dyDescent="0.45">
      <c r="A30" s="1">
        <v>2</v>
      </c>
      <c r="B30" s="3">
        <f t="shared" ref="B30:B32" si="12">E30</f>
        <v>5.8133347000000004</v>
      </c>
      <c r="C30" s="3">
        <v>2</v>
      </c>
      <c r="E30">
        <f>AVERAGE(J30:S30)</f>
        <v>5.8133347000000004</v>
      </c>
      <c r="F30">
        <f>_xlfn.STDEV.S(J30:S30)</f>
        <v>1.9668594368814933</v>
      </c>
      <c r="G30">
        <f t="shared" ref="G30:G32" si="13">_xlfn.CONFIDENCE.NORM(0.05,F30,10)</f>
        <v>1.2190497082204965</v>
      </c>
      <c r="H30" s="3">
        <f t="shared" ref="H30:H32" si="14">B30+G30</f>
        <v>7.0323844082204969</v>
      </c>
      <c r="I30" s="3">
        <f t="shared" ref="I30:I32" si="15">B30-G30</f>
        <v>4.5942849917795039</v>
      </c>
      <c r="J30">
        <v>0.346667</v>
      </c>
      <c r="K30">
        <v>6.7466699999999999</v>
      </c>
      <c r="L30">
        <v>6.78667</v>
      </c>
      <c r="M30">
        <v>5.3133299999999997</v>
      </c>
      <c r="N30">
        <v>6.6</v>
      </c>
      <c r="O30">
        <v>6.67</v>
      </c>
      <c r="P30">
        <v>6.5466699999999998</v>
      </c>
      <c r="Q30">
        <v>6.43</v>
      </c>
      <c r="R30">
        <v>6.2366700000000002</v>
      </c>
      <c r="S30">
        <v>6.4566699999999999</v>
      </c>
    </row>
    <row r="31" spans="1:19" x14ac:dyDescent="0.45">
      <c r="A31" s="1">
        <v>3</v>
      </c>
      <c r="B31" s="3">
        <f t="shared" si="12"/>
        <v>13.062673</v>
      </c>
      <c r="C31" s="3">
        <v>3</v>
      </c>
      <c r="E31">
        <f>AVERAGE(J31:S31)</f>
        <v>13.062673</v>
      </c>
      <c r="F31">
        <f>_xlfn.STDEV.S(J31:S31)</f>
        <v>1.922019036199218</v>
      </c>
      <c r="G31">
        <f t="shared" si="13"/>
        <v>1.1912578506310763</v>
      </c>
      <c r="H31" s="3">
        <f t="shared" si="14"/>
        <v>14.253930850631077</v>
      </c>
      <c r="I31" s="3">
        <f t="shared" si="15"/>
        <v>11.871415149368923</v>
      </c>
      <c r="J31">
        <v>7.7233299999999998</v>
      </c>
      <c r="K31">
        <v>14.0967</v>
      </c>
      <c r="L31">
        <v>14.4933</v>
      </c>
      <c r="M31">
        <v>12.9567</v>
      </c>
      <c r="N31">
        <v>13.85</v>
      </c>
      <c r="O31">
        <v>13.4033</v>
      </c>
      <c r="P31">
        <v>13.566700000000001</v>
      </c>
      <c r="Q31">
        <v>13.44</v>
      </c>
      <c r="R31">
        <v>13.61</v>
      </c>
      <c r="S31">
        <v>13.486700000000001</v>
      </c>
    </row>
    <row r="32" spans="1:19" x14ac:dyDescent="0.45">
      <c r="A32" s="1">
        <v>4</v>
      </c>
      <c r="B32" s="3">
        <f t="shared" si="12"/>
        <v>18.187336999999999</v>
      </c>
      <c r="C32" s="3">
        <v>4</v>
      </c>
      <c r="E32">
        <f>AVERAGE(J32:S32)</f>
        <v>18.187336999999999</v>
      </c>
      <c r="F32">
        <f>_xlfn.STDEV.S(J32:S32)</f>
        <v>4.8931853974369224</v>
      </c>
      <c r="G32">
        <f t="shared" si="13"/>
        <v>3.0327720014766251</v>
      </c>
      <c r="H32" s="3">
        <f t="shared" si="14"/>
        <v>21.220109001476626</v>
      </c>
      <c r="I32" s="3">
        <f t="shared" si="15"/>
        <v>15.154564998523375</v>
      </c>
      <c r="J32">
        <v>7.0266700000000002</v>
      </c>
      <c r="K32">
        <v>19.326699999999999</v>
      </c>
      <c r="L32">
        <v>17.886700000000001</v>
      </c>
      <c r="M32">
        <v>25.8933</v>
      </c>
      <c r="N32">
        <v>20.576699999999999</v>
      </c>
      <c r="O32">
        <v>20.3</v>
      </c>
      <c r="P32">
        <v>17.933299999999999</v>
      </c>
      <c r="Q32">
        <v>16.736699999999999</v>
      </c>
      <c r="R32">
        <v>21.08</v>
      </c>
      <c r="S32">
        <v>15.113300000000001</v>
      </c>
    </row>
    <row r="33" spans="1:19" x14ac:dyDescent="0.45">
      <c r="H33" s="3"/>
      <c r="I33" s="3"/>
    </row>
    <row r="34" spans="1:19" x14ac:dyDescent="0.45">
      <c r="A34" s="1"/>
      <c r="H34" s="3"/>
      <c r="I34" s="3"/>
    </row>
    <row r="35" spans="1:19" x14ac:dyDescent="0.45">
      <c r="A35" s="1" t="s">
        <v>0</v>
      </c>
      <c r="B35" s="4" t="s">
        <v>3</v>
      </c>
      <c r="C35" s="4" t="s">
        <v>5</v>
      </c>
      <c r="E35" s="1" t="s">
        <v>6</v>
      </c>
      <c r="F35" s="1" t="s">
        <v>7</v>
      </c>
      <c r="G35" s="1" t="s">
        <v>19</v>
      </c>
      <c r="H35" s="4" t="s">
        <v>20</v>
      </c>
      <c r="I35" s="4" t="s">
        <v>21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</row>
    <row r="36" spans="1:19" x14ac:dyDescent="0.45">
      <c r="A36" s="1">
        <v>1</v>
      </c>
      <c r="B36" s="3">
        <f>E36</f>
        <v>0.71700040000000009</v>
      </c>
      <c r="C36" s="3">
        <v>1</v>
      </c>
      <c r="E36">
        <f>AVERAGE(J36:S36)</f>
        <v>0.71700040000000009</v>
      </c>
      <c r="F36">
        <f>_xlfn.STDEV.S(J36:S36)</f>
        <v>0.33389811590303997</v>
      </c>
      <c r="G36">
        <f>_xlfn.CONFIDENCE.NORM(0.05,F36,10)</f>
        <v>0.20694839353255684</v>
      </c>
      <c r="H36" s="3">
        <f>B36+G36</f>
        <v>0.92394879353255699</v>
      </c>
      <c r="I36" s="3">
        <f>B36-G36</f>
        <v>0.5100520064674432</v>
      </c>
      <c r="J36">
        <v>0</v>
      </c>
      <c r="K36">
        <v>0.94333299999999998</v>
      </c>
      <c r="L36">
        <v>1.32667</v>
      </c>
      <c r="M36">
        <v>0.6</v>
      </c>
      <c r="N36">
        <v>0.58666700000000005</v>
      </c>
      <c r="O36">
        <v>0.77</v>
      </c>
      <c r="P36">
        <v>0.75666699999999998</v>
      </c>
      <c r="Q36">
        <v>0.81666700000000003</v>
      </c>
      <c r="R36">
        <v>0.58666700000000005</v>
      </c>
      <c r="S36">
        <v>0.78333299999999995</v>
      </c>
    </row>
    <row r="37" spans="1:19" x14ac:dyDescent="0.45">
      <c r="A37" s="1">
        <v>2</v>
      </c>
      <c r="B37" s="3">
        <f t="shared" ref="B37:B39" si="16">E37</f>
        <v>2.3093339999999998</v>
      </c>
      <c r="C37" s="3">
        <v>2</v>
      </c>
      <c r="E37">
        <f>AVERAGE(J37:S37)</f>
        <v>2.3093339999999998</v>
      </c>
      <c r="F37">
        <f>_xlfn.STDEV.S(J37:S37)</f>
        <v>0.80915120808028218</v>
      </c>
      <c r="G37">
        <f t="shared" ref="G37:G39" si="17">_xlfn.CONFIDENCE.NORM(0.05,F37,10)</f>
        <v>0.50150789915139338</v>
      </c>
      <c r="H37" s="3">
        <f t="shared" ref="H37:H39" si="18">B37+G37</f>
        <v>2.8108418991513933</v>
      </c>
      <c r="I37" s="3">
        <f t="shared" ref="I37:I39" si="19">B37-G37</f>
        <v>1.8078261008486063</v>
      </c>
      <c r="J37">
        <v>0.03</v>
      </c>
      <c r="K37">
        <v>2.71333</v>
      </c>
      <c r="L37">
        <v>2.5333299999999999</v>
      </c>
      <c r="M37">
        <v>2.6066699999999998</v>
      </c>
      <c r="N37">
        <v>2.3766699999999998</v>
      </c>
      <c r="O37">
        <v>2.36</v>
      </c>
      <c r="P37">
        <v>2.55667</v>
      </c>
      <c r="Q37">
        <v>2.65</v>
      </c>
      <c r="R37">
        <v>2.61</v>
      </c>
      <c r="S37">
        <v>2.6566700000000001</v>
      </c>
    </row>
    <row r="38" spans="1:19" x14ac:dyDescent="0.45">
      <c r="A38" s="1">
        <v>3</v>
      </c>
      <c r="B38" s="3">
        <f t="shared" si="16"/>
        <v>6.7273329999999998</v>
      </c>
      <c r="C38" s="3">
        <v>3</v>
      </c>
      <c r="E38">
        <f>AVERAGE(J38:S38)</f>
        <v>6.7273329999999998</v>
      </c>
      <c r="F38">
        <f>_xlfn.STDEV.S(J38:S38)</f>
        <v>0.10072299384946823</v>
      </c>
      <c r="G38">
        <f t="shared" si="17"/>
        <v>6.2427611226743306E-2</v>
      </c>
      <c r="H38" s="3">
        <f t="shared" si="18"/>
        <v>6.7897606112267432</v>
      </c>
      <c r="I38" s="3">
        <f t="shared" si="19"/>
        <v>6.6649053887732563</v>
      </c>
      <c r="J38">
        <v>6.8733300000000002</v>
      </c>
      <c r="K38">
        <v>6.6366699999999996</v>
      </c>
      <c r="L38">
        <v>6.63</v>
      </c>
      <c r="M38">
        <v>6.67</v>
      </c>
      <c r="N38">
        <v>6.67333</v>
      </c>
      <c r="O38">
        <v>6.78</v>
      </c>
      <c r="P38">
        <v>6.7166699999999997</v>
      </c>
      <c r="Q38">
        <v>6.8366699999999998</v>
      </c>
      <c r="R38">
        <v>6.8533299999999997</v>
      </c>
      <c r="S38">
        <v>6.6033299999999997</v>
      </c>
    </row>
    <row r="39" spans="1:19" x14ac:dyDescent="0.45">
      <c r="A39" s="1">
        <v>4</v>
      </c>
      <c r="B39" s="3">
        <f t="shared" si="16"/>
        <v>11.384342999999999</v>
      </c>
      <c r="C39" s="3">
        <v>4</v>
      </c>
      <c r="E39">
        <f>AVERAGE(J39:S39)</f>
        <v>11.384342999999999</v>
      </c>
      <c r="F39">
        <f>_xlfn.STDEV.S(J39:S39)</f>
        <v>1.6968220466641679</v>
      </c>
      <c r="G39">
        <f t="shared" si="17"/>
        <v>1.05168187522731</v>
      </c>
      <c r="H39" s="3">
        <f t="shared" si="18"/>
        <v>12.436024875227309</v>
      </c>
      <c r="I39" s="3">
        <f t="shared" si="19"/>
        <v>10.33266112477269</v>
      </c>
      <c r="J39">
        <v>7.0933299999999999</v>
      </c>
      <c r="K39">
        <v>13.263299999999999</v>
      </c>
      <c r="L39">
        <v>11.81</v>
      </c>
      <c r="M39">
        <v>12.23</v>
      </c>
      <c r="N39">
        <v>11.5967</v>
      </c>
      <c r="O39">
        <v>11.51</v>
      </c>
      <c r="P39">
        <v>11.1167</v>
      </c>
      <c r="Q39">
        <v>13.0367</v>
      </c>
      <c r="R39">
        <v>11.236700000000001</v>
      </c>
      <c r="S39">
        <v>10.95</v>
      </c>
    </row>
    <row r="45" spans="1:19" x14ac:dyDescent="0.45">
      <c r="A45" s="1"/>
    </row>
    <row r="46" spans="1:19" x14ac:dyDescent="0.45">
      <c r="A46" s="1"/>
    </row>
    <row r="47" spans="1:19" x14ac:dyDescent="0.45">
      <c r="A47" s="1"/>
    </row>
    <row r="48" spans="1:19" x14ac:dyDescent="0.45">
      <c r="A48" s="1"/>
    </row>
    <row r="49" spans="1:1" x14ac:dyDescent="0.45">
      <c r="A49" s="1"/>
    </row>
    <row r="50" spans="1:1" x14ac:dyDescent="0.45">
      <c r="A50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McKean</dc:creator>
  <cp:lastModifiedBy>Tyler McKean</cp:lastModifiedBy>
  <dcterms:created xsi:type="dcterms:W3CDTF">2021-10-27T23:11:26Z</dcterms:created>
  <dcterms:modified xsi:type="dcterms:W3CDTF">2021-10-29T03:41:36Z</dcterms:modified>
</cp:coreProperties>
</file>