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B87F50CC-30D7-4749-9547-B88C8F294D77}" xr6:coauthVersionLast="47" xr6:coauthVersionMax="47" xr10:uidLastSave="{00000000-0000-0000-0000-000000000000}"/>
  <bookViews>
    <workbookView xWindow="3585" yWindow="1665" windowWidth="32415" windowHeight="17685" activeTab="3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</sheets>
  <definedNames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9" i="4" s="1"/>
  <c r="C3" i="3" a="1"/>
  <c r="C3" i="3" s="1"/>
  <c r="B3" i="3" a="1"/>
  <c r="B3" i="3" s="1"/>
  <c r="E3" i="1"/>
  <c r="J5" i="4" a="1"/>
  <c r="K5" i="4" a="1"/>
  <c r="B3" i="1" a="1"/>
  <c r="B3" i="2" a="1"/>
  <c r="I3" i="2" a="1"/>
  <c r="G3" i="1" a="1"/>
  <c r="K2" i="1" a="1"/>
  <c r="E5" i="1" a="1"/>
  <c r="C3" i="4" a="1"/>
  <c r="E2" i="3" a="1"/>
  <c r="J5" i="4" l="1"/>
  <c r="K5" i="4"/>
  <c r="B3" i="1"/>
  <c r="C3" i="4"/>
  <c r="E2" i="3"/>
  <c r="I3" i="2"/>
  <c r="B3" i="2"/>
  <c r="K2" i="1"/>
  <c r="G3" i="1"/>
  <c r="E5" i="1"/>
  <c r="K2" i="4" a="1"/>
  <c r="C8" i="4" a="1"/>
  <c r="E3" i="3" a="1"/>
  <c r="K2" i="4" l="1"/>
  <c r="C3" i="2" a="1"/>
  <c r="C3" i="2" s="1"/>
  <c r="C8" i="4"/>
  <c r="E3" i="3"/>
  <c r="K3" i="4" a="1"/>
  <c r="F2" i="2" a="1"/>
  <c r="C10" i="4" a="1"/>
  <c r="K3" i="4" l="1"/>
  <c r="C10" i="4"/>
  <c r="F2" i="2"/>
  <c r="N2" i="4" a="1"/>
  <c r="O2" i="4" a="1"/>
  <c r="M2" i="4" a="1"/>
  <c r="K3" i="2" a="1"/>
  <c r="L3" i="2" a="1"/>
  <c r="J3" i="2" a="1"/>
  <c r="F3" i="2" a="1"/>
  <c r="F2" i="4" a="1"/>
  <c r="O2" i="4" l="1"/>
  <c r="N2" i="4"/>
  <c r="M2" i="4"/>
  <c r="L3" i="2"/>
  <c r="J3" i="2"/>
  <c r="F3" i="2"/>
  <c r="K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<sst xmlns="http://schemas.openxmlformats.org/spreadsheetml/2006/main" count="32" uniqueCount="31">
  <si>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</si>
  <si>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</si>
  <si>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</si>
  <si>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</si>
  <si>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</si>
  <si>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</si>
  <si>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</si>
  <si>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</si>
  <si>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TMX_FREQUENCY_QUARTERLY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</si>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</sst>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1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2" borderId="1" applyNumberFormat="0" applyAlignment="0" applyProtection="0"/>
    <xf numFmtId="0" fontId="9" fillId="3" borderId="2" applyNumberFormat="0" applyAlignment="0" applyProtection="0"/>
  </cellStyleXfs>
  <cellXfs count="2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11" fillId="2" borderId="1" xfId="1" applyFont="1"/>
    <xf numFmtId="14" fontId="11" fillId="2" borderId="1" xfId="1" applyNumberFormat="1" applyFont="1"/>
    <xf numFmtId="0" fontId="12" fillId="3" borderId="2" xfId="2" applyFont="1"/>
    <xf numFmtId="0" fontId="10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1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8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9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NumberFormat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0.46209133381616785</c:v>
                </c:pt>
                <c:pt idx="1">
                  <c:v>0.46209133381616785</c:v>
                </c:pt>
                <c:pt idx="2">
                  <c:v>0.46209133381616785</c:v>
                </c:pt>
                <c:pt idx="3">
                  <c:v>0.46209133381616785</c:v>
                </c:pt>
                <c:pt idx="4">
                  <c:v>0.46209133381616785</c:v>
                </c:pt>
                <c:pt idx="5">
                  <c:v>0.46209133381616785</c:v>
                </c:pt>
                <c:pt idx="6">
                  <c:v>0.46209133381616785</c:v>
                </c:pt>
                <c:pt idx="7">
                  <c:v>0.46209133381616785</c:v>
                </c:pt>
                <c:pt idx="8">
                  <c:v>0.46209133381616785</c:v>
                </c:pt>
                <c:pt idx="9">
                  <c:v>0.46209133381616785</c:v>
                </c:pt>
                <c:pt idx="10">
                  <c:v>0.46209133381616785</c:v>
                </c:pt>
                <c:pt idx="11">
                  <c:v>0.82240442003473646</c:v>
                </c:pt>
                <c:pt idx="12">
                  <c:v>0.82240442003473646</c:v>
                </c:pt>
                <c:pt idx="13">
                  <c:v>0.82240442003473646</c:v>
                </c:pt>
                <c:pt idx="14">
                  <c:v>0.82240442003473646</c:v>
                </c:pt>
                <c:pt idx="15">
                  <c:v>0.82240442003473646</c:v>
                </c:pt>
                <c:pt idx="16">
                  <c:v>0.82240442003473646</c:v>
                </c:pt>
                <c:pt idx="17">
                  <c:v>0.82240442003473646</c:v>
                </c:pt>
                <c:pt idx="18">
                  <c:v>0.82240442003473646</c:v>
                </c:pt>
                <c:pt idx="19">
                  <c:v>0.82240442003473646</c:v>
                </c:pt>
                <c:pt idx="20">
                  <c:v>0.82240442003473646</c:v>
                </c:pt>
                <c:pt idx="21">
                  <c:v>0.60281688158253521</c:v>
                </c:pt>
                <c:pt idx="22">
                  <c:v>0.60281688158253521</c:v>
                </c:pt>
                <c:pt idx="23">
                  <c:v>0.60281688158253521</c:v>
                </c:pt>
                <c:pt idx="24">
                  <c:v>0.60281688158253521</c:v>
                </c:pt>
                <c:pt idx="25">
                  <c:v>0.60281688158253521</c:v>
                </c:pt>
                <c:pt idx="26">
                  <c:v>0.60281688158253521</c:v>
                </c:pt>
                <c:pt idx="27">
                  <c:v>0.60281688158253521</c:v>
                </c:pt>
                <c:pt idx="28">
                  <c:v>0.60281688158253521</c:v>
                </c:pt>
                <c:pt idx="29">
                  <c:v>0.60281688158253521</c:v>
                </c:pt>
                <c:pt idx="30">
                  <c:v>0.60281688158253521</c:v>
                </c:pt>
                <c:pt idx="31">
                  <c:v>0.72774176038664984</c:v>
                </c:pt>
                <c:pt idx="32">
                  <c:v>0.72774176038664984</c:v>
                </c:pt>
                <c:pt idx="33">
                  <c:v>0.72774176038664984</c:v>
                </c:pt>
                <c:pt idx="34">
                  <c:v>0.72774176038664984</c:v>
                </c:pt>
                <c:pt idx="35">
                  <c:v>0.72774176038664984</c:v>
                </c:pt>
                <c:pt idx="36">
                  <c:v>0.72774176038664984</c:v>
                </c:pt>
                <c:pt idx="37">
                  <c:v>0.72774176038664984</c:v>
                </c:pt>
                <c:pt idx="38">
                  <c:v>0.72774176038664984</c:v>
                </c:pt>
                <c:pt idx="39">
                  <c:v>0.72774176038664984</c:v>
                </c:pt>
                <c:pt idx="40">
                  <c:v>0.72774176038664984</c:v>
                </c:pt>
                <c:pt idx="41">
                  <c:v>0.87733257312813939</c:v>
                </c:pt>
                <c:pt idx="42">
                  <c:v>0.87733257312813939</c:v>
                </c:pt>
                <c:pt idx="43">
                  <c:v>0.87733257312813939</c:v>
                </c:pt>
                <c:pt idx="44">
                  <c:v>0.87733257312813939</c:v>
                </c:pt>
                <c:pt idx="45">
                  <c:v>0.87733257312813939</c:v>
                </c:pt>
                <c:pt idx="46">
                  <c:v>0.87733257312813939</c:v>
                </c:pt>
                <c:pt idx="47">
                  <c:v>0.87733257312813939</c:v>
                </c:pt>
                <c:pt idx="48">
                  <c:v>0.87733257312813939</c:v>
                </c:pt>
                <c:pt idx="49">
                  <c:v>0.87733257312813939</c:v>
                </c:pt>
                <c:pt idx="50">
                  <c:v>0.87733257312813939</c:v>
                </c:pt>
                <c:pt idx="51">
                  <c:v>0.23965450518923004</c:v>
                </c:pt>
                <c:pt idx="52">
                  <c:v>0.23965450518923004</c:v>
                </c:pt>
                <c:pt idx="53">
                  <c:v>0.23965450518923004</c:v>
                </c:pt>
                <c:pt idx="54">
                  <c:v>0.23965450518923004</c:v>
                </c:pt>
                <c:pt idx="55">
                  <c:v>0.23965450518923004</c:v>
                </c:pt>
                <c:pt idx="56">
                  <c:v>0.23965450518923004</c:v>
                </c:pt>
                <c:pt idx="57">
                  <c:v>0.23965450518923004</c:v>
                </c:pt>
                <c:pt idx="58">
                  <c:v>0.23965450518923004</c:v>
                </c:pt>
                <c:pt idx="59">
                  <c:v>0.23965450518923004</c:v>
                </c:pt>
                <c:pt idx="60">
                  <c:v>0.23965450518923004</c:v>
                </c:pt>
                <c:pt idx="61">
                  <c:v>0.68211266360338141</c:v>
                </c:pt>
                <c:pt idx="62">
                  <c:v>0.68211266360338141</c:v>
                </c:pt>
                <c:pt idx="63">
                  <c:v>0.68211266360338141</c:v>
                </c:pt>
                <c:pt idx="64">
                  <c:v>0.68211266360338141</c:v>
                </c:pt>
                <c:pt idx="65">
                  <c:v>0.68211266360338141</c:v>
                </c:pt>
                <c:pt idx="66">
                  <c:v>0.68211266360338141</c:v>
                </c:pt>
                <c:pt idx="67">
                  <c:v>0.68211266360338141</c:v>
                </c:pt>
                <c:pt idx="68">
                  <c:v>0.68211266360338141</c:v>
                </c:pt>
                <c:pt idx="69">
                  <c:v>0.68211266360338141</c:v>
                </c:pt>
                <c:pt idx="70">
                  <c:v>0.68211266360338141</c:v>
                </c:pt>
                <c:pt idx="71">
                  <c:v>0.75396280285085293</c:v>
                </c:pt>
                <c:pt idx="72">
                  <c:v>0.75396280285085293</c:v>
                </c:pt>
                <c:pt idx="73">
                  <c:v>0.75396280285085293</c:v>
                </c:pt>
                <c:pt idx="74">
                  <c:v>0.75396280285085293</c:v>
                </c:pt>
                <c:pt idx="75">
                  <c:v>0.75396280285085293</c:v>
                </c:pt>
                <c:pt idx="76">
                  <c:v>0.75396280285085293</c:v>
                </c:pt>
                <c:pt idx="77">
                  <c:v>0.75396280285085293</c:v>
                </c:pt>
                <c:pt idx="78">
                  <c:v>0.75396280285085293</c:v>
                </c:pt>
                <c:pt idx="79">
                  <c:v>0.75396280285085293</c:v>
                </c:pt>
                <c:pt idx="80">
                  <c:v>0.75396280285085293</c:v>
                </c:pt>
                <c:pt idx="81">
                  <c:v>0.98327063785538837</c:v>
                </c:pt>
                <c:pt idx="82">
                  <c:v>0.98327063785538837</c:v>
                </c:pt>
                <c:pt idx="83">
                  <c:v>0.98327063785538837</c:v>
                </c:pt>
                <c:pt idx="84">
                  <c:v>0.98327063785538837</c:v>
                </c:pt>
                <c:pt idx="85">
                  <c:v>0.98327063785538837</c:v>
                </c:pt>
                <c:pt idx="86">
                  <c:v>0.98327063785538837</c:v>
                </c:pt>
                <c:pt idx="87">
                  <c:v>0.98327063785538837</c:v>
                </c:pt>
                <c:pt idx="88">
                  <c:v>0.98327063785538837</c:v>
                </c:pt>
                <c:pt idx="89">
                  <c:v>0.98327063785538837</c:v>
                </c:pt>
                <c:pt idx="90">
                  <c:v>0.98327063785538837</c:v>
                </c:pt>
                <c:pt idx="91">
                  <c:v>0.53451892387430244</c:v>
                </c:pt>
                <c:pt idx="92">
                  <c:v>0.53451892387430244</c:v>
                </c:pt>
                <c:pt idx="93">
                  <c:v>0.53451892387430244</c:v>
                </c:pt>
                <c:pt idx="94">
                  <c:v>0.53451892387430244</c:v>
                </c:pt>
                <c:pt idx="95">
                  <c:v>0.53451892387430244</c:v>
                </c:pt>
                <c:pt idx="96">
                  <c:v>0.53451892387430244</c:v>
                </c:pt>
                <c:pt idx="97">
                  <c:v>0.53451892387430244</c:v>
                </c:pt>
                <c:pt idx="98">
                  <c:v>0.53451892387430244</c:v>
                </c:pt>
                <c:pt idx="99">
                  <c:v>0.53451892387430244</c:v>
                </c:pt>
                <c:pt idx="100">
                  <c:v>0.53451892387430244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0.46209133381616785</c:v>
                </c:pt>
                <c:pt idx="1">
                  <c:v>0.46209133381616785</c:v>
                </c:pt>
                <c:pt idx="2">
                  <c:v>0.46209133381616785</c:v>
                </c:pt>
                <c:pt idx="3">
                  <c:v>0.46209133381616779</c:v>
                </c:pt>
                <c:pt idx="4">
                  <c:v>0.46209133381616785</c:v>
                </c:pt>
                <c:pt idx="5">
                  <c:v>0.46209133381616785</c:v>
                </c:pt>
                <c:pt idx="6">
                  <c:v>0.46209133381616779</c:v>
                </c:pt>
                <c:pt idx="7">
                  <c:v>0.46209133381616785</c:v>
                </c:pt>
                <c:pt idx="8">
                  <c:v>0.46209133381616785</c:v>
                </c:pt>
                <c:pt idx="9">
                  <c:v>0.46209133381616785</c:v>
                </c:pt>
                <c:pt idx="10">
                  <c:v>0.46209133381616785</c:v>
                </c:pt>
                <c:pt idx="11">
                  <c:v>0.4948470689269468</c:v>
                </c:pt>
                <c:pt idx="12">
                  <c:v>0.52214351485259591</c:v>
                </c:pt>
                <c:pt idx="13">
                  <c:v>0.5452405075589144</c:v>
                </c:pt>
                <c:pt idx="14">
                  <c:v>0.56503792987861612</c:v>
                </c:pt>
                <c:pt idx="15">
                  <c:v>0.58219569588902409</c:v>
                </c:pt>
                <c:pt idx="16">
                  <c:v>0.59720874114813105</c:v>
                </c:pt>
                <c:pt idx="17">
                  <c:v>0.61045554578851979</c:v>
                </c:pt>
                <c:pt idx="18">
                  <c:v>0.62223048324664287</c:v>
                </c:pt>
                <c:pt idx="19">
                  <c:v>0.63276595360391086</c:v>
                </c:pt>
                <c:pt idx="20">
                  <c:v>0.64224787692545215</c:v>
                </c:pt>
                <c:pt idx="21">
                  <c:v>0.64037021048055132</c:v>
                </c:pt>
                <c:pt idx="22">
                  <c:v>0.63866324098518701</c:v>
                </c:pt>
                <c:pt idx="23">
                  <c:v>0.63710470361985427</c:v>
                </c:pt>
                <c:pt idx="24">
                  <c:v>0.63567604436829928</c:v>
                </c:pt>
                <c:pt idx="25">
                  <c:v>0.63436167785686881</c:v>
                </c:pt>
                <c:pt idx="26">
                  <c:v>0.63314841646170206</c:v>
                </c:pt>
                <c:pt idx="27">
                  <c:v>0.63202502628099222</c:v>
                </c:pt>
                <c:pt idx="28">
                  <c:v>0.63098187825604735</c:v>
                </c:pt>
                <c:pt idx="29">
                  <c:v>0.63001067147420209</c:v>
                </c:pt>
                <c:pt idx="30">
                  <c:v>0.62910421181114651</c:v>
                </c:pt>
                <c:pt idx="31">
                  <c:v>0.63228606821680788</c:v>
                </c:pt>
                <c:pt idx="32">
                  <c:v>0.63526905859711547</c:v>
                </c:pt>
                <c:pt idx="33">
                  <c:v>0.63807126168164685</c:v>
                </c:pt>
                <c:pt idx="34">
                  <c:v>0.64070862929061745</c:v>
                </c:pt>
                <c:pt idx="35">
                  <c:v>0.64319529017907562</c:v>
                </c:pt>
                <c:pt idx="36">
                  <c:v>0.64554380324039706</c:v>
                </c:pt>
                <c:pt idx="37">
                  <c:v>0.64776536964975517</c:v>
                </c:pt>
                <c:pt idx="38">
                  <c:v>0.64987001151125245</c:v>
                </c:pt>
                <c:pt idx="39">
                  <c:v>0.651866723020878</c:v>
                </c:pt>
                <c:pt idx="40">
                  <c:v>0.65376359895502234</c:v>
                </c:pt>
                <c:pt idx="41">
                  <c:v>0.65921650076412275</c:v>
                </c:pt>
                <c:pt idx="42">
                  <c:v>0.66440974058231361</c:v>
                </c:pt>
                <c:pt idx="43">
                  <c:v>0.6693614343624491</c:v>
                </c:pt>
                <c:pt idx="44">
                  <c:v>0.67408805115257842</c:v>
                </c:pt>
                <c:pt idx="45">
                  <c:v>0.67860459608536872</c:v>
                </c:pt>
                <c:pt idx="46">
                  <c:v>0.682924769499342</c:v>
                </c:pt>
                <c:pt idx="47">
                  <c:v>0.68706110574676316</c:v>
                </c:pt>
                <c:pt idx="48">
                  <c:v>0.69102509465054185</c:v>
                </c:pt>
                <c:pt idx="49">
                  <c:v>0.69482728808886018</c:v>
                </c:pt>
                <c:pt idx="50">
                  <c:v>0.6984773937896458</c:v>
                </c:pt>
                <c:pt idx="51">
                  <c:v>0.68948086656218666</c:v>
                </c:pt>
                <c:pt idx="52">
                  <c:v>0.68083035961270677</c:v>
                </c:pt>
                <c:pt idx="53">
                  <c:v>0.67250628688773539</c:v>
                </c:pt>
                <c:pt idx="54">
                  <c:v>0.66449051315257801</c:v>
                </c:pt>
                <c:pt idx="55">
                  <c:v>0.65676622209869884</c:v>
                </c:pt>
                <c:pt idx="56">
                  <c:v>0.64931779858245831</c:v>
                </c:pt>
                <c:pt idx="57">
                  <c:v>0.64213072325977016</c:v>
                </c:pt>
                <c:pt idx="58">
                  <c:v>0.63519147812062282</c:v>
                </c:pt>
                <c:pt idx="59">
                  <c:v>0.62848746163026037</c:v>
                </c:pt>
                <c:pt idx="60">
                  <c:v>0.62200691235624317</c:v>
                </c:pt>
                <c:pt idx="61">
                  <c:v>0.6229922525406224</c:v>
                </c:pt>
                <c:pt idx="62">
                  <c:v>0.62394580755776374</c:v>
                </c:pt>
                <c:pt idx="63">
                  <c:v>0.62486909098705923</c:v>
                </c:pt>
                <c:pt idx="64">
                  <c:v>0.62576352180918926</c:v>
                </c:pt>
                <c:pt idx="65">
                  <c:v>0.62663043168294608</c:v>
                </c:pt>
                <c:pt idx="66">
                  <c:v>0.62747107156052839</c:v>
                </c:pt>
                <c:pt idx="67">
                  <c:v>0.62828661771042171</c:v>
                </c:pt>
                <c:pt idx="68">
                  <c:v>0.62907817720884773</c:v>
                </c:pt>
                <c:pt idx="69">
                  <c:v>0.62984679295369594</c:v>
                </c:pt>
                <c:pt idx="70">
                  <c:v>0.63059344824869146</c:v>
                </c:pt>
                <c:pt idx="71">
                  <c:v>0.63233104479238378</c:v>
                </c:pt>
                <c:pt idx="72">
                  <c:v>0.63402037476541817</c:v>
                </c:pt>
                <c:pt idx="73">
                  <c:v>0.63566342172549251</c:v>
                </c:pt>
                <c:pt idx="74">
                  <c:v>0.63726206201097046</c:v>
                </c:pt>
                <c:pt idx="75">
                  <c:v>0.63881807188883544</c:v>
                </c:pt>
                <c:pt idx="76">
                  <c:v>0.64033313413833581</c:v>
                </c:pt>
                <c:pt idx="77">
                  <c:v>0.6418088441216151</c:v>
                </c:pt>
                <c:pt idx="78">
                  <c:v>0.64324671538737466</c:v>
                </c:pt>
                <c:pt idx="79">
                  <c:v>0.6446481848489376</c:v>
                </c:pt>
                <c:pt idx="80">
                  <c:v>0.64601461757396161</c:v>
                </c:pt>
                <c:pt idx="81">
                  <c:v>0.6501782721453373</c:v>
                </c:pt>
                <c:pt idx="82">
                  <c:v>0.65424037416619163</c:v>
                </c:pt>
                <c:pt idx="83">
                  <c:v>0.65820459421063982</c:v>
                </c:pt>
                <c:pt idx="84">
                  <c:v>0.66207442806355332</c:v>
                </c:pt>
                <c:pt idx="85">
                  <c:v>0.6658532070022809</c:v>
                </c:pt>
                <c:pt idx="86">
                  <c:v>0.66954410736103787</c:v>
                </c:pt>
                <c:pt idx="87">
                  <c:v>0.67315015943568568</c:v>
                </c:pt>
                <c:pt idx="88">
                  <c:v>0.67667425578136409</c:v>
                </c:pt>
                <c:pt idx="89">
                  <c:v>0.68011915895073516</c:v>
                </c:pt>
                <c:pt idx="90">
                  <c:v>0.68348750871634234</c:v>
                </c:pt>
                <c:pt idx="91">
                  <c:v>0.68185049130049569</c:v>
                </c:pt>
                <c:pt idx="92">
                  <c:v>0.68024906121977624</c:v>
                </c:pt>
                <c:pt idx="93">
                  <c:v>0.67868207049563134</c:v>
                </c:pt>
                <c:pt idx="94">
                  <c:v>0.6771484199996598</c:v>
                </c:pt>
                <c:pt idx="95">
                  <c:v>0.67564705688255078</c:v>
                </c:pt>
                <c:pt idx="96">
                  <c:v>0.67417697216371486</c:v>
                </c:pt>
                <c:pt idx="97">
                  <c:v>0.67273719847000957</c:v>
                </c:pt>
                <c:pt idx="98">
                  <c:v>0.67132680791291055</c:v>
                </c:pt>
                <c:pt idx="99">
                  <c:v>0.66994491009433865</c:v>
                </c:pt>
                <c:pt idx="100">
                  <c:v>0.66859065023213837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23812</xdr:rowOff>
    </xdr:from>
    <xdr:to>
      <xdr:col>20</xdr:col>
      <xdr:colOff>119062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B12" sqref="B12"/>
    </sheetView>
  </sheetViews>
  <sheetFormatPr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8</v>
      </c>
      <c r="K2" s="1" cm="1">
        <f t="array" ref="K2">_xll.ENUM(J2)</f>
        <v>4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45410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E12" sqref="E12"/>
    </sheetView>
  </sheetViews>
  <sheetFormatPr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15">
        <v>10</v>
      </c>
      <c r="D2" s="14" t="s">
        <v>16</v>
      </c>
      <c r="E2" s="11" cm="1">
        <f t="array" aca="1" ref="E2" ca="1">_xll.\TMX.INSTRUMENT(_xlfn.ANCHORARRAY(B3),_xlfn.ANCHORARRAY(C3))</f>
        <v>2617378073920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0.89417281596496623</v>
      </c>
      <c r="E3" s="13" cm="1">
        <f t="array" aca="1" ref="E3:F12" ca="1">_xll.TMX.INSTRUMENT(E2)</f>
        <v>1</v>
      </c>
      <c r="F3" s="13">
        <f ca="1"/>
        <v>0.89417281596496623</v>
      </c>
    </row>
    <row r="4" spans="2:6" x14ac:dyDescent="0.3">
      <c r="B4" s="13">
        <v>2</v>
      </c>
      <c r="C4" s="13">
        <f ca="1"/>
        <v>0.91065523831528772</v>
      </c>
      <c r="E4" s="13">
        <f ca="1"/>
        <v>2</v>
      </c>
      <c r="F4" s="13">
        <f ca="1"/>
        <v>0.91065523831528772</v>
      </c>
    </row>
    <row r="5" spans="2:6" x14ac:dyDescent="0.3">
      <c r="B5" s="13">
        <v>3</v>
      </c>
      <c r="C5" s="13">
        <f ca="1"/>
        <v>0.85235911852149671</v>
      </c>
      <c r="E5" s="13">
        <f ca="1"/>
        <v>3</v>
      </c>
      <c r="F5" s="13">
        <f ca="1"/>
        <v>0.85235911852149671</v>
      </c>
    </row>
    <row r="6" spans="2:6" x14ac:dyDescent="0.3">
      <c r="B6" s="13">
        <v>4</v>
      </c>
      <c r="C6" s="13">
        <f ca="1"/>
        <v>0.54040216585233436</v>
      </c>
      <c r="E6" s="13">
        <f ca="1"/>
        <v>4</v>
      </c>
      <c r="F6" s="13">
        <f ca="1"/>
        <v>0.54040216585233436</v>
      </c>
    </row>
    <row r="7" spans="2:6" x14ac:dyDescent="0.3">
      <c r="B7" s="13">
        <v>5</v>
      </c>
      <c r="C7" s="13">
        <f ca="1"/>
        <v>0.52134226445879506</v>
      </c>
      <c r="E7" s="13">
        <f ca="1"/>
        <v>5</v>
      </c>
      <c r="F7" s="13">
        <f ca="1"/>
        <v>0.52134226445879506</v>
      </c>
    </row>
    <row r="8" spans="2:6" x14ac:dyDescent="0.3">
      <c r="B8" s="13">
        <v>6</v>
      </c>
      <c r="C8" s="13">
        <f ca="1"/>
        <v>0.28774165283111675</v>
      </c>
      <c r="E8" s="13">
        <f ca="1"/>
        <v>6</v>
      </c>
      <c r="F8" s="13">
        <f ca="1"/>
        <v>0.28774165283111675</v>
      </c>
    </row>
    <row r="9" spans="2:6" x14ac:dyDescent="0.3">
      <c r="B9" s="13">
        <v>7</v>
      </c>
      <c r="C9" s="13">
        <f ca="1"/>
        <v>0.52143078888038241</v>
      </c>
      <c r="E9" s="13">
        <f ca="1"/>
        <v>7</v>
      </c>
      <c r="F9" s="13">
        <f ca="1"/>
        <v>0.52143078888038241</v>
      </c>
    </row>
    <row r="10" spans="2:6" x14ac:dyDescent="0.3">
      <c r="B10" s="13">
        <v>8</v>
      </c>
      <c r="C10" s="13">
        <f ca="1"/>
        <v>0.27373583471829743</v>
      </c>
      <c r="E10" s="13">
        <f ca="1"/>
        <v>8</v>
      </c>
      <c r="F10" s="13">
        <f ca="1"/>
        <v>0.27373583471829743</v>
      </c>
    </row>
    <row r="11" spans="2:6" x14ac:dyDescent="0.3">
      <c r="B11" s="13">
        <v>9</v>
      </c>
      <c r="C11" s="13">
        <f ca="1"/>
        <v>0.30044654161900364</v>
      </c>
      <c r="E11" s="13">
        <f ca="1"/>
        <v>9</v>
      </c>
      <c r="F11" s="13">
        <f ca="1"/>
        <v>0.30044654161900364</v>
      </c>
    </row>
    <row r="12" spans="2:6" x14ac:dyDescent="0.3">
      <c r="B12" s="13">
        <v>10</v>
      </c>
      <c r="C12" s="13">
        <f ca="1"/>
        <v>0.27538746088383159</v>
      </c>
      <c r="E12" s="13">
        <f ca="1"/>
        <v>10</v>
      </c>
      <c r="F12" s="13">
        <f ca="1"/>
        <v>0.27538746088383159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L103"/>
  <sheetViews>
    <sheetView workbookViewId="0">
      <selection activeCell="F2" sqref="F2"/>
    </sheetView>
  </sheetViews>
  <sheetFormatPr defaultRowHeight="18.75" x14ac:dyDescent="0.3"/>
  <cols>
    <col min="1" max="1" width="3.7109375" style="8" customWidth="1"/>
    <col min="2" max="5" width="9.140625" style="8"/>
    <col min="6" max="6" width="13.7109375" style="8" bestFit="1" customWidth="1"/>
    <col min="7" max="16384" width="9.140625" style="8"/>
  </cols>
  <sheetData>
    <row r="2" spans="2:12" x14ac:dyDescent="0.3">
      <c r="B2" s="9" t="s">
        <v>9</v>
      </c>
      <c r="C2" s="9" t="s">
        <v>10</v>
      </c>
      <c r="E2" s="10" t="s">
        <v>14</v>
      </c>
      <c r="F2" s="11" cm="1">
        <f t="array" aca="1" ref="F2" ca="1">_xll.\TMX.CURVE.PWFLAT(time,rate)</f>
        <v>2617479162944</v>
      </c>
      <c r="I2" s="12" t="s">
        <v>15</v>
      </c>
      <c r="J2" s="9" t="s">
        <v>11</v>
      </c>
      <c r="K2" s="9" t="s">
        <v>12</v>
      </c>
      <c r="L2" s="9" t="s">
        <v>13</v>
      </c>
    </row>
    <row r="3" spans="2:12" x14ac:dyDescent="0.3">
      <c r="B3" s="8" cm="1">
        <f t="array" ref="B3:B12">_xll.ARRAY.SEQUENCE(1,10)</f>
        <v>1</v>
      </c>
      <c r="C3" s="8" cm="1">
        <f t="array" aca="1" ref="C3:C12" ca="1">_xlfn.RANDARRAY(ROWS(_xlfn.ANCHORARRAY(B3)))</f>
        <v>0.46209133381616785</v>
      </c>
      <c r="F3" s="8" cm="1">
        <f t="array" aca="1" ref="F3:G13" ca="1">TRANSPOSE(_xll.TMX.CURVE.PWFLAT(F2))</f>
        <v>1</v>
      </c>
      <c r="G3" s="8">
        <f ca="1"/>
        <v>0.46209133381616785</v>
      </c>
      <c r="I3" s="8" cm="1">
        <f t="array" ref="I3:I103">_xll.ARRAY.SEQUENCE(0,10,0.1)</f>
        <v>0</v>
      </c>
      <c r="J3" s="8" cm="1">
        <f t="array" aca="1" ref="J3:J103" ca="1">_xlfn.MAP(_xlfn.ANCHORARRAY($I3),_xlfn.LAMBDA(_xlpm.t,_xll.TMX.CURVE.PWFLAT.FORWARD(pwflat,_xlpm.t)))</f>
        <v>0.46209133381616785</v>
      </c>
      <c r="K3" s="8" cm="1">
        <f t="array" aca="1" ref="K3:K103" ca="1">_xlfn.MAP(_xlfn.ANCHORARRAY($I3),_xlfn.LAMBDA(_xlpm.t,_xll.TMX.CURVE.PWFLAT.SPOT(pwflat,_xlpm.t)))</f>
        <v>0.46209133381616785</v>
      </c>
      <c r="L3" s="8" cm="1">
        <f t="array" aca="1" ref="L3:L103" ca="1">_xlfn.MAP(_xlfn.ANCHORARRAY($I3),_xlfn.LAMBDA(_xlpm.t,_xll.TMX.CURVE.PWFLAT.DISCOUNT(pwflat,_xlpm.t)))</f>
        <v>1</v>
      </c>
    </row>
    <row r="4" spans="2:12" x14ac:dyDescent="0.3">
      <c r="B4" s="8">
        <v>2</v>
      </c>
      <c r="C4" s="8">
        <f ca="1"/>
        <v>0.82240442003473646</v>
      </c>
      <c r="F4" s="8">
        <f ca="1"/>
        <v>2</v>
      </c>
      <c r="G4" s="8">
        <f ca="1"/>
        <v>0.82240442003473646</v>
      </c>
      <c r="I4" s="8">
        <v>0.1</v>
      </c>
      <c r="J4" s="8">
        <f ca="1"/>
        <v>0.46209133381616785</v>
      </c>
      <c r="K4" s="8">
        <f ca="1"/>
        <v>0.46209133381616785</v>
      </c>
      <c r="L4" s="8">
        <f ca="1"/>
        <v>0.95484225190591288</v>
      </c>
    </row>
    <row r="5" spans="2:12" x14ac:dyDescent="0.3">
      <c r="B5" s="8">
        <v>3</v>
      </c>
      <c r="C5" s="8">
        <f ca="1"/>
        <v>0.60281688158253521</v>
      </c>
      <c r="F5" s="8">
        <f ca="1"/>
        <v>3</v>
      </c>
      <c r="G5" s="8">
        <f ca="1"/>
        <v>0.60281688158253521</v>
      </c>
      <c r="I5" s="8">
        <v>0.2</v>
      </c>
      <c r="J5" s="8">
        <f ca="1"/>
        <v>0.46209133381616785</v>
      </c>
      <c r="K5" s="8">
        <f ca="1"/>
        <v>0.46209133381616785</v>
      </c>
      <c r="L5" s="8">
        <f ca="1"/>
        <v>0.91172372606170238</v>
      </c>
    </row>
    <row r="6" spans="2:12" x14ac:dyDescent="0.3">
      <c r="B6" s="8">
        <v>4</v>
      </c>
      <c r="C6" s="8">
        <f ca="1"/>
        <v>0.72774176038664984</v>
      </c>
      <c r="F6" s="8">
        <f ca="1"/>
        <v>4</v>
      </c>
      <c r="G6" s="8">
        <f ca="1"/>
        <v>0.72774176038664984</v>
      </c>
      <c r="I6" s="8">
        <v>0.30000000000000004</v>
      </c>
      <c r="J6" s="8">
        <f ca="1"/>
        <v>0.46209133381616785</v>
      </c>
      <c r="K6" s="8">
        <f ca="1"/>
        <v>0.46209133381616779</v>
      </c>
      <c r="L6" s="8">
        <f ca="1"/>
        <v>0.87055233590215131</v>
      </c>
    </row>
    <row r="7" spans="2:12" x14ac:dyDescent="0.3">
      <c r="B7" s="8">
        <v>5</v>
      </c>
      <c r="C7" s="8">
        <f ca="1"/>
        <v>0.87733257312813939</v>
      </c>
      <c r="F7" s="8">
        <f ca="1"/>
        <v>5</v>
      </c>
      <c r="G7" s="8">
        <f ca="1"/>
        <v>0.87733257312813939</v>
      </c>
      <c r="I7" s="8">
        <v>0.4</v>
      </c>
      <c r="J7" s="8">
        <f ca="1"/>
        <v>0.46209133381616785</v>
      </c>
      <c r="K7" s="8">
        <f ca="1"/>
        <v>0.46209133381616785</v>
      </c>
      <c r="L7" s="8">
        <f ca="1"/>
        <v>0.83124015261013029</v>
      </c>
    </row>
    <row r="8" spans="2:12" x14ac:dyDescent="0.3">
      <c r="B8" s="8">
        <v>6</v>
      </c>
      <c r="C8" s="8">
        <f ca="1"/>
        <v>0.23965450518923004</v>
      </c>
      <c r="F8" s="8">
        <f ca="1"/>
        <v>6</v>
      </c>
      <c r="G8" s="8">
        <f ca="1"/>
        <v>0.23965450518923004</v>
      </c>
      <c r="I8" s="8">
        <v>0.5</v>
      </c>
      <c r="J8" s="8">
        <f ca="1"/>
        <v>0.46209133381616785</v>
      </c>
      <c r="K8" s="8">
        <f ca="1"/>
        <v>0.46209133381616785</v>
      </c>
      <c r="L8" s="8">
        <f ca="1"/>
        <v>0.79370321903930274</v>
      </c>
    </row>
    <row r="9" spans="2:12" x14ac:dyDescent="0.3">
      <c r="B9" s="8">
        <v>7</v>
      </c>
      <c r="C9" s="8">
        <f ca="1"/>
        <v>0.68211266360338141</v>
      </c>
      <c r="F9" s="8">
        <f ca="1"/>
        <v>7</v>
      </c>
      <c r="G9" s="8">
        <f ca="1"/>
        <v>0.68211266360338141</v>
      </c>
      <c r="I9" s="8">
        <v>0.60000000000000009</v>
      </c>
      <c r="J9" s="8">
        <f ca="1"/>
        <v>0.46209133381616785</v>
      </c>
      <c r="K9" s="8">
        <f ca="1"/>
        <v>0.46209133381616779</v>
      </c>
      <c r="L9" s="8">
        <f ca="1"/>
        <v>0.75786136923655922</v>
      </c>
    </row>
    <row r="10" spans="2:12" x14ac:dyDescent="0.3">
      <c r="B10" s="8">
        <v>8</v>
      </c>
      <c r="C10" s="8">
        <f ca="1"/>
        <v>0.75396280285085293</v>
      </c>
      <c r="F10" s="8">
        <f ca="1"/>
        <v>8</v>
      </c>
      <c r="G10" s="8">
        <f ca="1"/>
        <v>0.75396280285085293</v>
      </c>
      <c r="I10" s="8">
        <v>0.70000000000000007</v>
      </c>
      <c r="J10" s="8">
        <f ca="1"/>
        <v>0.46209133381616785</v>
      </c>
      <c r="K10" s="8">
        <f ca="1"/>
        <v>0.46209133381616785</v>
      </c>
      <c r="L10" s="8">
        <f ca="1"/>
        <v>0.72363805652319868</v>
      </c>
    </row>
    <row r="11" spans="2:12" x14ac:dyDescent="0.3">
      <c r="B11" s="8">
        <v>9</v>
      </c>
      <c r="C11" s="8">
        <f ca="1"/>
        <v>0.98327063785538837</v>
      </c>
      <c r="F11" s="8">
        <f ca="1"/>
        <v>9</v>
      </c>
      <c r="G11" s="8">
        <f ca="1"/>
        <v>0.98327063785538837</v>
      </c>
      <c r="I11" s="8">
        <v>0.8</v>
      </c>
      <c r="J11" s="8">
        <f ca="1"/>
        <v>0.46209133381616785</v>
      </c>
      <c r="K11" s="8">
        <f ca="1"/>
        <v>0.46209133381616785</v>
      </c>
      <c r="L11" s="8">
        <f ca="1"/>
        <v>0.69096019170894996</v>
      </c>
    </row>
    <row r="12" spans="2:12" x14ac:dyDescent="0.3">
      <c r="B12" s="8">
        <v>10</v>
      </c>
      <c r="C12" s="8">
        <f ca="1"/>
        <v>0.53451892387430244</v>
      </c>
      <c r="F12" s="8">
        <f ca="1"/>
        <v>10</v>
      </c>
      <c r="G12" s="8">
        <f ca="1"/>
        <v>0.53451892387430244</v>
      </c>
      <c r="I12" s="8">
        <v>0.9</v>
      </c>
      <c r="J12" s="8">
        <f ca="1"/>
        <v>0.46209133381616785</v>
      </c>
      <c r="K12" s="8">
        <f ca="1"/>
        <v>0.46209133381616785</v>
      </c>
      <c r="L12" s="8">
        <f ca="1"/>
        <v>0.65975798506977856</v>
      </c>
    </row>
    <row r="13" spans="2:12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0.46209133381616785</v>
      </c>
      <c r="K13" s="8">
        <f ca="1"/>
        <v>0.46209133381616785</v>
      </c>
      <c r="L13" s="8">
        <f ca="1"/>
        <v>0.62996480010765799</v>
      </c>
    </row>
    <row r="14" spans="2:12" x14ac:dyDescent="0.3">
      <c r="I14" s="8">
        <v>1.1000000000000001</v>
      </c>
      <c r="J14" s="8">
        <f ca="1"/>
        <v>0.82240442003473646</v>
      </c>
      <c r="K14" s="8">
        <f ca="1"/>
        <v>0.4948470689269468</v>
      </c>
      <c r="L14" s="8">
        <f ca="1"/>
        <v>0.58022937652606643</v>
      </c>
    </row>
    <row r="15" spans="2:12" x14ac:dyDescent="0.3">
      <c r="I15" s="8">
        <v>1.2000000000000002</v>
      </c>
      <c r="J15" s="8">
        <f ca="1"/>
        <v>0.82240442003473646</v>
      </c>
      <c r="K15" s="8">
        <f ca="1"/>
        <v>0.52214351485259591</v>
      </c>
      <c r="L15" s="8">
        <f ca="1"/>
        <v>0.53442054230162217</v>
      </c>
    </row>
    <row r="16" spans="2:12" x14ac:dyDescent="0.3">
      <c r="I16" s="8">
        <v>1.3</v>
      </c>
      <c r="J16" s="8">
        <f ca="1"/>
        <v>0.82240442003473646</v>
      </c>
      <c r="K16" s="8">
        <f ca="1"/>
        <v>0.5452405075589144</v>
      </c>
      <c r="L16" s="8">
        <f ca="1"/>
        <v>0.49222829359571191</v>
      </c>
    </row>
    <row r="17" spans="9:12" x14ac:dyDescent="0.3">
      <c r="I17" s="8">
        <v>1.4000000000000001</v>
      </c>
      <c r="J17" s="8">
        <f ca="1"/>
        <v>0.82240442003473646</v>
      </c>
      <c r="K17" s="8">
        <f ca="1"/>
        <v>0.56503792987861612</v>
      </c>
      <c r="L17" s="8">
        <f ca="1"/>
        <v>0.45336710195369095</v>
      </c>
    </row>
    <row r="18" spans="9:12" x14ac:dyDescent="0.3">
      <c r="I18" s="8">
        <v>1.5</v>
      </c>
      <c r="J18" s="8">
        <f ca="1"/>
        <v>0.82240442003473646</v>
      </c>
      <c r="K18" s="8">
        <f ca="1"/>
        <v>0.58219569588902409</v>
      </c>
      <c r="L18" s="8">
        <f ca="1"/>
        <v>0.41757398335272244</v>
      </c>
    </row>
    <row r="19" spans="9:12" x14ac:dyDescent="0.3">
      <c r="I19" s="8">
        <v>1.6</v>
      </c>
      <c r="J19" s="8">
        <f ca="1"/>
        <v>0.82240442003473646</v>
      </c>
      <c r="K19" s="8">
        <f ca="1"/>
        <v>0.59720874114813105</v>
      </c>
      <c r="L19" s="8">
        <f ca="1"/>
        <v>0.38460671525414997</v>
      </c>
    </row>
    <row r="20" spans="9:12" x14ac:dyDescent="0.3">
      <c r="I20" s="8">
        <v>1.7000000000000002</v>
      </c>
      <c r="J20" s="8">
        <f ca="1"/>
        <v>0.82240442003473646</v>
      </c>
      <c r="K20" s="8">
        <f ca="1"/>
        <v>0.61045554578851979</v>
      </c>
      <c r="L20" s="8">
        <f ca="1"/>
        <v>0.35424219711119653</v>
      </c>
    </row>
    <row r="21" spans="9:12" x14ac:dyDescent="0.3">
      <c r="I21" s="8">
        <v>1.8</v>
      </c>
      <c r="J21" s="8">
        <f ca="1"/>
        <v>0.82240442003473646</v>
      </c>
      <c r="K21" s="8">
        <f ca="1"/>
        <v>0.62223048324664287</v>
      </c>
      <c r="L21" s="8">
        <f ca="1"/>
        <v>0.3262749435781776</v>
      </c>
    </row>
    <row r="22" spans="9:12" x14ac:dyDescent="0.3">
      <c r="I22" s="8">
        <v>1.9000000000000001</v>
      </c>
      <c r="J22" s="8">
        <f ca="1"/>
        <v>0.82240442003473646</v>
      </c>
      <c r="K22" s="8">
        <f ca="1"/>
        <v>0.63276595360391086</v>
      </c>
      <c r="L22" s="8">
        <f ca="1"/>
        <v>0.30051569032410413</v>
      </c>
    </row>
    <row r="23" spans="9:12" x14ac:dyDescent="0.3">
      <c r="I23" s="8">
        <v>2</v>
      </c>
      <c r="J23" s="8">
        <f ca="1"/>
        <v>0.82240442003473646</v>
      </c>
      <c r="K23" s="8">
        <f ca="1"/>
        <v>0.64224787692545215</v>
      </c>
      <c r="L23" s="8">
        <f ca="1"/>
        <v>0.27679011844893842</v>
      </c>
    </row>
    <row r="24" spans="9:12" x14ac:dyDescent="0.3">
      <c r="I24" s="8">
        <v>2.1</v>
      </c>
      <c r="J24" s="8">
        <f ca="1"/>
        <v>0.60281688158253521</v>
      </c>
      <c r="K24" s="8">
        <f ca="1"/>
        <v>0.64037021048055132</v>
      </c>
      <c r="L24" s="8">
        <f ca="1"/>
        <v>0.26059769884129041</v>
      </c>
    </row>
    <row r="25" spans="9:12" x14ac:dyDescent="0.3">
      <c r="I25" s="8">
        <v>2.2000000000000002</v>
      </c>
      <c r="J25" s="8">
        <f ca="1"/>
        <v>0.60281688158253521</v>
      </c>
      <c r="K25" s="8">
        <f ca="1"/>
        <v>0.63866324098518701</v>
      </c>
      <c r="L25" s="8">
        <f ca="1"/>
        <v>0.2453525470614854</v>
      </c>
    </row>
    <row r="26" spans="9:12" x14ac:dyDescent="0.3">
      <c r="I26" s="8">
        <v>2.3000000000000003</v>
      </c>
      <c r="J26" s="8">
        <f ca="1"/>
        <v>0.60281688158253521</v>
      </c>
      <c r="K26" s="8">
        <f ca="1"/>
        <v>0.63710470361985427</v>
      </c>
      <c r="L26" s="8">
        <f ca="1"/>
        <v>0.23099924949827397</v>
      </c>
    </row>
    <row r="27" spans="9:12" x14ac:dyDescent="0.3">
      <c r="I27" s="8">
        <v>2.4000000000000004</v>
      </c>
      <c r="J27" s="8">
        <f ca="1"/>
        <v>0.60281688158253521</v>
      </c>
      <c r="K27" s="8">
        <f ca="1"/>
        <v>0.63567604436829928</v>
      </c>
      <c r="L27" s="8">
        <f ca="1"/>
        <v>0.2174856288971507</v>
      </c>
    </row>
    <row r="28" spans="9:12" x14ac:dyDescent="0.3">
      <c r="I28" s="8">
        <v>2.5</v>
      </c>
      <c r="J28" s="8">
        <f ca="1"/>
        <v>0.60281688158253521</v>
      </c>
      <c r="K28" s="8">
        <f ca="1"/>
        <v>0.63436167785686881</v>
      </c>
      <c r="L28" s="8">
        <f ca="1"/>
        <v>0.20476256487656311</v>
      </c>
    </row>
    <row r="29" spans="9:12" x14ac:dyDescent="0.3">
      <c r="I29" s="8">
        <v>2.6</v>
      </c>
      <c r="J29" s="8">
        <f ca="1"/>
        <v>0.60281688158253521</v>
      </c>
      <c r="K29" s="8">
        <f ca="1"/>
        <v>0.63314841646170206</v>
      </c>
      <c r="L29" s="8">
        <f ca="1"/>
        <v>0.19278380940457496</v>
      </c>
    </row>
    <row r="30" spans="9:12" x14ac:dyDescent="0.3">
      <c r="I30" s="8">
        <v>2.7</v>
      </c>
      <c r="J30" s="8">
        <f ca="1"/>
        <v>0.60281688158253521</v>
      </c>
      <c r="K30" s="8">
        <f ca="1"/>
        <v>0.63202502628099222</v>
      </c>
      <c r="L30" s="8">
        <f ca="1"/>
        <v>0.18150581772756966</v>
      </c>
    </row>
    <row r="31" spans="9:12" x14ac:dyDescent="0.3">
      <c r="I31" s="8">
        <v>2.8000000000000003</v>
      </c>
      <c r="J31" s="8">
        <f ca="1"/>
        <v>0.60281688158253521</v>
      </c>
      <c r="K31" s="8">
        <f ca="1"/>
        <v>0.63098187825604735</v>
      </c>
      <c r="L31" s="8">
        <f ca="1"/>
        <v>0.17088759780323712</v>
      </c>
    </row>
    <row r="32" spans="9:12" x14ac:dyDescent="0.3">
      <c r="I32" s="8">
        <v>2.9000000000000004</v>
      </c>
      <c r="J32" s="8">
        <f ca="1"/>
        <v>0.60281688158253521</v>
      </c>
      <c r="K32" s="8">
        <f ca="1"/>
        <v>0.63001067147420209</v>
      </c>
      <c r="L32" s="8">
        <f ca="1"/>
        <v>0.16089055119583615</v>
      </c>
    </row>
    <row r="33" spans="9:12" x14ac:dyDescent="0.3">
      <c r="I33" s="8">
        <v>3</v>
      </c>
      <c r="J33" s="8">
        <f ca="1"/>
        <v>0.60281688158253521</v>
      </c>
      <c r="K33" s="8">
        <f ca="1"/>
        <v>0.62910421181114651</v>
      </c>
      <c r="L33" s="8">
        <f ca="1"/>
        <v>0.15147833875224881</v>
      </c>
    </row>
    <row r="34" spans="9:12" x14ac:dyDescent="0.3">
      <c r="I34" s="8">
        <v>3.1</v>
      </c>
      <c r="J34" s="8">
        <f ca="1"/>
        <v>0.72774176038664984</v>
      </c>
      <c r="K34" s="8">
        <f ca="1"/>
        <v>0.63228606821680788</v>
      </c>
      <c r="L34" s="8">
        <f ca="1"/>
        <v>0.14084619356069672</v>
      </c>
    </row>
    <row r="35" spans="9:12" x14ac:dyDescent="0.3">
      <c r="I35" s="8">
        <v>3.2</v>
      </c>
      <c r="J35" s="8">
        <f ca="1"/>
        <v>0.72774176038664984</v>
      </c>
      <c r="K35" s="8">
        <f ca="1"/>
        <v>0.63526905859711547</v>
      </c>
      <c r="L35" s="8">
        <f ca="1"/>
        <v>0.13096030929410754</v>
      </c>
    </row>
    <row r="36" spans="9:12" x14ac:dyDescent="0.3">
      <c r="I36" s="8">
        <v>3.3000000000000003</v>
      </c>
      <c r="J36" s="8">
        <f ca="1"/>
        <v>0.72774176038664984</v>
      </c>
      <c r="K36" s="8">
        <f ca="1"/>
        <v>0.63807126168164685</v>
      </c>
      <c r="L36" s="8">
        <f ca="1"/>
        <v>0.12176830770213215</v>
      </c>
    </row>
    <row r="37" spans="9:12" x14ac:dyDescent="0.3">
      <c r="I37" s="8">
        <v>3.4000000000000004</v>
      </c>
      <c r="J37" s="8">
        <f ca="1"/>
        <v>0.72774176038664984</v>
      </c>
      <c r="K37" s="8">
        <f ca="1"/>
        <v>0.64070862929061745</v>
      </c>
      <c r="L37" s="8">
        <f ca="1"/>
        <v>0.11322148581702719</v>
      </c>
    </row>
    <row r="38" spans="9:12" x14ac:dyDescent="0.3">
      <c r="I38" s="8">
        <v>3.5</v>
      </c>
      <c r="J38" s="8">
        <f ca="1"/>
        <v>0.72774176038664984</v>
      </c>
      <c r="K38" s="8">
        <f ca="1"/>
        <v>0.64319529017907562</v>
      </c>
      <c r="L38" s="8">
        <f ca="1"/>
        <v>0.10527455641253257</v>
      </c>
    </row>
    <row r="39" spans="9:12" x14ac:dyDescent="0.3">
      <c r="I39" s="8">
        <v>3.6</v>
      </c>
      <c r="J39" s="8">
        <f ca="1"/>
        <v>0.72774176038664984</v>
      </c>
      <c r="K39" s="8">
        <f ca="1"/>
        <v>0.64554380324039706</v>
      </c>
      <c r="L39" s="8">
        <f ca="1"/>
        <v>9.788541714108194E-2</v>
      </c>
    </row>
    <row r="40" spans="9:12" x14ac:dyDescent="0.3">
      <c r="I40" s="8">
        <v>3.7</v>
      </c>
      <c r="J40" s="8">
        <f ca="1"/>
        <v>0.72774176038664984</v>
      </c>
      <c r="K40" s="8">
        <f ca="1"/>
        <v>0.64776536964975517</v>
      </c>
      <c r="L40" s="8">
        <f ca="1"/>
        <v>9.1014915611757702E-2</v>
      </c>
    </row>
    <row r="41" spans="9:12" x14ac:dyDescent="0.3">
      <c r="I41" s="8">
        <v>3.8000000000000003</v>
      </c>
      <c r="J41" s="8">
        <f ca="1"/>
        <v>0.72774176038664984</v>
      </c>
      <c r="K41" s="8">
        <f ca="1"/>
        <v>0.64987001151125245</v>
      </c>
      <c r="L41" s="8">
        <f ca="1"/>
        <v>8.4626648931003065E-2</v>
      </c>
    </row>
    <row r="42" spans="9:12" x14ac:dyDescent="0.3">
      <c r="I42" s="8">
        <v>3.9000000000000004</v>
      </c>
      <c r="J42" s="8">
        <f ca="1"/>
        <v>0.72774176038664984</v>
      </c>
      <c r="K42" s="8">
        <f ca="1"/>
        <v>0.651866723020878</v>
      </c>
      <c r="L42" s="8">
        <f ca="1"/>
        <v>7.8686772303784638E-2</v>
      </c>
    </row>
    <row r="43" spans="9:12" x14ac:dyDescent="0.3">
      <c r="I43" s="8">
        <v>4</v>
      </c>
      <c r="J43" s="8">
        <f ca="1"/>
        <v>0.72774176038664984</v>
      </c>
      <c r="K43" s="8">
        <f ca="1"/>
        <v>0.65376359895502234</v>
      </c>
      <c r="L43" s="8">
        <f ca="1"/>
        <v>7.3163809403784308E-2</v>
      </c>
    </row>
    <row r="44" spans="9:12" x14ac:dyDescent="0.3">
      <c r="I44" s="8">
        <v>4.1000000000000005</v>
      </c>
      <c r="J44" s="8">
        <f ca="1"/>
        <v>0.87733257312813939</v>
      </c>
      <c r="K44" s="8">
        <f ca="1"/>
        <v>0.65921650076412275</v>
      </c>
      <c r="L44" s="8">
        <f ca="1"/>
        <v>6.7018429125226361E-2</v>
      </c>
    </row>
    <row r="45" spans="9:12" x14ac:dyDescent="0.3">
      <c r="I45" s="8">
        <v>4.2</v>
      </c>
      <c r="J45" s="8">
        <f ca="1"/>
        <v>0.87733257312813939</v>
      </c>
      <c r="K45" s="8">
        <f ca="1"/>
        <v>0.66440974058231361</v>
      </c>
      <c r="L45" s="8">
        <f ca="1"/>
        <v>6.1389226997640441E-2</v>
      </c>
    </row>
    <row r="46" spans="9:12" x14ac:dyDescent="0.3">
      <c r="I46" s="8">
        <v>4.3</v>
      </c>
      <c r="J46" s="8">
        <f ca="1"/>
        <v>0.87733257312813939</v>
      </c>
      <c r="K46" s="8">
        <f ca="1"/>
        <v>0.6693614343624491</v>
      </c>
      <c r="L46" s="8">
        <f ca="1"/>
        <v>5.623284976015732E-2</v>
      </c>
    </row>
    <row r="47" spans="9:12" x14ac:dyDescent="0.3">
      <c r="I47" s="8">
        <v>4.4000000000000004</v>
      </c>
      <c r="J47" s="8">
        <f ca="1"/>
        <v>0.87733257312813939</v>
      </c>
      <c r="K47" s="8">
        <f ca="1"/>
        <v>0.67408805115257842</v>
      </c>
      <c r="L47" s="8">
        <f ca="1"/>
        <v>5.1509581273735998E-2</v>
      </c>
    </row>
    <row r="48" spans="9:12" x14ac:dyDescent="0.3">
      <c r="I48" s="8">
        <v>4.5</v>
      </c>
      <c r="J48" s="8">
        <f ca="1"/>
        <v>0.87733257312813939</v>
      </c>
      <c r="K48" s="8">
        <f ca="1"/>
        <v>0.67860459608536872</v>
      </c>
      <c r="L48" s="8">
        <f ca="1"/>
        <v>4.7183042492257674E-2</v>
      </c>
    </row>
    <row r="49" spans="9:12" x14ac:dyDescent="0.3">
      <c r="I49" s="8">
        <v>4.6000000000000005</v>
      </c>
      <c r="J49" s="8">
        <f ca="1"/>
        <v>0.87733257312813939</v>
      </c>
      <c r="K49" s="8">
        <f ca="1"/>
        <v>0.682924769499342</v>
      </c>
      <c r="L49" s="8">
        <f ca="1"/>
        <v>4.3219913521490176E-2</v>
      </c>
    </row>
    <row r="50" spans="9:12" x14ac:dyDescent="0.3">
      <c r="I50" s="8">
        <v>4.7</v>
      </c>
      <c r="J50" s="8">
        <f ca="1"/>
        <v>0.87733257312813939</v>
      </c>
      <c r="K50" s="8">
        <f ca="1"/>
        <v>0.68706110574676316</v>
      </c>
      <c r="L50" s="8">
        <f ca="1"/>
        <v>3.9589665149222582E-2</v>
      </c>
    </row>
    <row r="51" spans="9:12" x14ac:dyDescent="0.3">
      <c r="I51" s="8">
        <v>4.8000000000000007</v>
      </c>
      <c r="J51" s="8">
        <f ca="1"/>
        <v>0.87733257312813939</v>
      </c>
      <c r="K51" s="8">
        <f ca="1"/>
        <v>0.69102509465054185</v>
      </c>
      <c r="L51" s="8">
        <f ca="1"/>
        <v>3.6264339121219867E-2</v>
      </c>
    </row>
    <row r="52" spans="9:12" x14ac:dyDescent="0.3">
      <c r="I52" s="8">
        <v>4.9000000000000004</v>
      </c>
      <c r="J52" s="8">
        <f ca="1"/>
        <v>0.87733257312813939</v>
      </c>
      <c r="K52" s="8">
        <f ca="1"/>
        <v>0.69482728808886018</v>
      </c>
      <c r="L52" s="8">
        <f ca="1"/>
        <v>3.3218320815479381E-2</v>
      </c>
    </row>
    <row r="53" spans="9:12" x14ac:dyDescent="0.3">
      <c r="I53" s="8">
        <v>5</v>
      </c>
      <c r="J53" s="8">
        <f ca="1"/>
        <v>0.87733257312813939</v>
      </c>
      <c r="K53" s="8">
        <f ca="1"/>
        <v>0.6984773937896458</v>
      </c>
      <c r="L53" s="8">
        <f ca="1"/>
        <v>3.0428153672736376E-2</v>
      </c>
    </row>
    <row r="54" spans="9:12" x14ac:dyDescent="0.3">
      <c r="I54" s="8">
        <v>5.1000000000000005</v>
      </c>
      <c r="J54" s="8">
        <f ca="1"/>
        <v>0.23965450518923004</v>
      </c>
      <c r="K54" s="8">
        <f ca="1"/>
        <v>0.68948086656218666</v>
      </c>
      <c r="L54" s="8">
        <f ca="1"/>
        <v>2.9707597842510453E-2</v>
      </c>
    </row>
    <row r="55" spans="9:12" x14ac:dyDescent="0.3">
      <c r="I55" s="8">
        <v>5.2</v>
      </c>
      <c r="J55" s="8">
        <f ca="1"/>
        <v>0.23965450518923004</v>
      </c>
      <c r="K55" s="8">
        <f ca="1"/>
        <v>0.68083035961270677</v>
      </c>
      <c r="L55" s="8">
        <f ca="1"/>
        <v>2.9004105157972217E-2</v>
      </c>
    </row>
    <row r="56" spans="9:12" x14ac:dyDescent="0.3">
      <c r="I56" s="8">
        <v>5.3000000000000007</v>
      </c>
      <c r="J56" s="8">
        <f ca="1"/>
        <v>0.23965450518923004</v>
      </c>
      <c r="K56" s="8">
        <f ca="1"/>
        <v>0.67250628688773539</v>
      </c>
      <c r="L56" s="8">
        <f ca="1"/>
        <v>2.8317271551445887E-2</v>
      </c>
    </row>
    <row r="57" spans="9:12" x14ac:dyDescent="0.3">
      <c r="I57" s="8">
        <v>5.4</v>
      </c>
      <c r="J57" s="8">
        <f ca="1"/>
        <v>0.23965450518923004</v>
      </c>
      <c r="K57" s="8">
        <f ca="1"/>
        <v>0.66449051315257801</v>
      </c>
      <c r="L57" s="8">
        <f ca="1"/>
        <v>2.7646702523414148E-2</v>
      </c>
    </row>
    <row r="58" spans="9:12" x14ac:dyDescent="0.3">
      <c r="I58" s="8">
        <v>5.5</v>
      </c>
      <c r="J58" s="8">
        <f ca="1"/>
        <v>0.23965450518923004</v>
      </c>
      <c r="K58" s="8">
        <f ca="1"/>
        <v>0.65676622209869884</v>
      </c>
      <c r="L58" s="8">
        <f ca="1"/>
        <v>2.6992012915888597E-2</v>
      </c>
    </row>
    <row r="59" spans="9:12" x14ac:dyDescent="0.3">
      <c r="I59" s="8">
        <v>5.6000000000000005</v>
      </c>
      <c r="J59" s="8">
        <f ca="1"/>
        <v>0.23965450518923004</v>
      </c>
      <c r="K59" s="8">
        <f ca="1"/>
        <v>0.64931779858245831</v>
      </c>
      <c r="L59" s="8">
        <f ca="1"/>
        <v>2.6352826691141671E-2</v>
      </c>
    </row>
    <row r="60" spans="9:12" x14ac:dyDescent="0.3">
      <c r="I60" s="8">
        <v>5.7</v>
      </c>
      <c r="J60" s="8">
        <f ca="1"/>
        <v>0.23965450518923004</v>
      </c>
      <c r="K60" s="8">
        <f ca="1"/>
        <v>0.64213072325977016</v>
      </c>
      <c r="L60" s="8">
        <f ca="1"/>
        <v>2.5728776715669952E-2</v>
      </c>
    </row>
    <row r="61" spans="9:12" x14ac:dyDescent="0.3">
      <c r="I61" s="8">
        <v>5.8000000000000007</v>
      </c>
      <c r="J61" s="8">
        <f ca="1"/>
        <v>0.23965450518923004</v>
      </c>
      <c r="K61" s="8">
        <f ca="1"/>
        <v>0.63519147812062282</v>
      </c>
      <c r="L61" s="8">
        <f ca="1"/>
        <v>2.5119507111106106E-2</v>
      </c>
    </row>
    <row r="62" spans="9:12" x14ac:dyDescent="0.3">
      <c r="I62" s="8">
        <v>5.9</v>
      </c>
      <c r="J62" s="8">
        <f ca="1"/>
        <v>0.23965450518923004</v>
      </c>
      <c r="K62" s="8">
        <f ca="1"/>
        <v>0.62848746163026037</v>
      </c>
      <c r="L62" s="8">
        <f ca="1"/>
        <v>2.4524663193713034E-2</v>
      </c>
    </row>
    <row r="63" spans="9:12" x14ac:dyDescent="0.3">
      <c r="I63" s="8">
        <v>6</v>
      </c>
      <c r="J63" s="8">
        <f ca="1"/>
        <v>0.23965450518923004</v>
      </c>
      <c r="K63" s="8">
        <f ca="1"/>
        <v>0.62200691235624317</v>
      </c>
      <c r="L63" s="8">
        <f ca="1"/>
        <v>2.3943905523060381E-2</v>
      </c>
    </row>
    <row r="64" spans="9:12" x14ac:dyDescent="0.3">
      <c r="I64" s="8">
        <v>6.1000000000000005</v>
      </c>
      <c r="J64" s="8">
        <f ca="1"/>
        <v>0.68211266360338141</v>
      </c>
      <c r="K64" s="8">
        <f ca="1"/>
        <v>0.6229922525406224</v>
      </c>
      <c r="L64" s="8">
        <f ca="1"/>
        <v>2.2365119293397E-2</v>
      </c>
    </row>
    <row r="65" spans="9:12" x14ac:dyDescent="0.3">
      <c r="I65" s="8">
        <v>6.2</v>
      </c>
      <c r="J65" s="8">
        <f ca="1"/>
        <v>0.68211266360338141</v>
      </c>
      <c r="K65" s="8">
        <f ca="1"/>
        <v>0.62394580755776374</v>
      </c>
      <c r="L65" s="8">
        <f ca="1"/>
        <v>2.0890433441066815E-2</v>
      </c>
    </row>
    <row r="66" spans="9:12" x14ac:dyDescent="0.3">
      <c r="I66" s="8">
        <v>6.3000000000000007</v>
      </c>
      <c r="J66" s="8">
        <f ca="1"/>
        <v>0.68211266360338141</v>
      </c>
      <c r="K66" s="8">
        <f ca="1"/>
        <v>0.62486909098705923</v>
      </c>
      <c r="L66" s="8">
        <f ca="1"/>
        <v>1.951298397215754E-2</v>
      </c>
    </row>
    <row r="67" spans="9:12" x14ac:dyDescent="0.3">
      <c r="I67" s="8">
        <v>6.4</v>
      </c>
      <c r="J67" s="8">
        <f ca="1"/>
        <v>0.68211266360338141</v>
      </c>
      <c r="K67" s="8">
        <f ca="1"/>
        <v>0.62576352180918926</v>
      </c>
      <c r="L67" s="8">
        <f ca="1"/>
        <v>1.8226356709170499E-2</v>
      </c>
    </row>
    <row r="68" spans="9:12" x14ac:dyDescent="0.3">
      <c r="I68" s="8">
        <v>6.5</v>
      </c>
      <c r="J68" s="8">
        <f ca="1"/>
        <v>0.68211266360338141</v>
      </c>
      <c r="K68" s="8">
        <f ca="1"/>
        <v>0.62663043168294608</v>
      </c>
      <c r="L68" s="8">
        <f ca="1"/>
        <v>1.7024567326122026E-2</v>
      </c>
    </row>
    <row r="69" spans="9:12" x14ac:dyDescent="0.3">
      <c r="I69" s="8">
        <v>6.6000000000000005</v>
      </c>
      <c r="J69" s="8">
        <f ca="1"/>
        <v>0.68211266360338141</v>
      </c>
      <c r="K69" s="8">
        <f ca="1"/>
        <v>0.62747107156052839</v>
      </c>
      <c r="L69" s="8">
        <f ca="1"/>
        <v>1.5902020083271646E-2</v>
      </c>
    </row>
    <row r="70" spans="9:12" x14ac:dyDescent="0.3">
      <c r="I70" s="8">
        <v>6.7</v>
      </c>
      <c r="J70" s="8">
        <f ca="1"/>
        <v>0.68211266360338141</v>
      </c>
      <c r="K70" s="8">
        <f ca="1"/>
        <v>0.62828661771042171</v>
      </c>
      <c r="L70" s="8">
        <f ca="1"/>
        <v>1.4853489954074478E-2</v>
      </c>
    </row>
    <row r="71" spans="9:12" x14ac:dyDescent="0.3">
      <c r="I71" s="8">
        <v>6.8000000000000007</v>
      </c>
      <c r="J71" s="8">
        <f ca="1"/>
        <v>0.68211266360338141</v>
      </c>
      <c r="K71" s="8">
        <f ca="1"/>
        <v>0.62907817720884773</v>
      </c>
      <c r="L71" s="8">
        <f ca="1"/>
        <v>1.3874096414653826E-2</v>
      </c>
    </row>
    <row r="72" spans="9:12" x14ac:dyDescent="0.3">
      <c r="I72" s="8">
        <v>6.9</v>
      </c>
      <c r="J72" s="8">
        <f ca="1"/>
        <v>0.68211266360338141</v>
      </c>
      <c r="K72" s="8">
        <f ca="1"/>
        <v>0.62984679295369594</v>
      </c>
      <c r="L72" s="8">
        <f ca="1"/>
        <v>1.2959284042245773E-2</v>
      </c>
    </row>
    <row r="73" spans="9:12" x14ac:dyDescent="0.3">
      <c r="I73" s="8">
        <v>7</v>
      </c>
      <c r="J73" s="8">
        <f ca="1"/>
        <v>0.68211266360338141</v>
      </c>
      <c r="K73" s="8">
        <f ca="1"/>
        <v>0.63059344824869146</v>
      </c>
      <c r="L73" s="8">
        <f ca="1"/>
        <v>1.210478950783328E-2</v>
      </c>
    </row>
    <row r="74" spans="9:12" x14ac:dyDescent="0.3">
      <c r="I74" s="8">
        <v>7.1000000000000005</v>
      </c>
      <c r="J74" s="8">
        <f ca="1"/>
        <v>0.75396280285085293</v>
      </c>
      <c r="K74" s="8">
        <f ca="1"/>
        <v>0.63233104479238378</v>
      </c>
      <c r="L74" s="8">
        <f ca="1"/>
        <v>1.1225690651831688E-2</v>
      </c>
    </row>
    <row r="75" spans="9:12" x14ac:dyDescent="0.3">
      <c r="I75" s="8">
        <v>7.2</v>
      </c>
      <c r="J75" s="8">
        <f ca="1"/>
        <v>0.75396280285085293</v>
      </c>
      <c r="K75" s="8">
        <f ca="1"/>
        <v>0.63402037476541817</v>
      </c>
      <c r="L75" s="8">
        <f ca="1"/>
        <v>1.0410435763066911E-2</v>
      </c>
    </row>
    <row r="76" spans="9:12" x14ac:dyDescent="0.3">
      <c r="I76" s="8">
        <v>7.3000000000000007</v>
      </c>
      <c r="J76" s="8">
        <f ca="1"/>
        <v>0.75396280285085293</v>
      </c>
      <c r="K76" s="8">
        <f ca="1"/>
        <v>0.63566342172549251</v>
      </c>
      <c r="L76" s="8">
        <f ca="1"/>
        <v>9.654385359595145E-3</v>
      </c>
    </row>
    <row r="77" spans="9:12" x14ac:dyDescent="0.3">
      <c r="I77" s="8">
        <v>7.4</v>
      </c>
      <c r="J77" s="8">
        <f ca="1"/>
        <v>0.75396280285085293</v>
      </c>
      <c r="K77" s="8">
        <f ca="1"/>
        <v>0.63726206201097046</v>
      </c>
      <c r="L77" s="8">
        <f ca="1"/>
        <v>8.9532441678660448E-3</v>
      </c>
    </row>
    <row r="78" spans="9:12" x14ac:dyDescent="0.3">
      <c r="I78" s="8">
        <v>7.5</v>
      </c>
      <c r="J78" s="8">
        <f ca="1"/>
        <v>0.75396280285085293</v>
      </c>
      <c r="K78" s="8">
        <f ca="1"/>
        <v>0.63881807188883544</v>
      </c>
      <c r="L78" s="8">
        <f ca="1"/>
        <v>8.3030225843145657E-3</v>
      </c>
    </row>
    <row r="79" spans="9:12" x14ac:dyDescent="0.3">
      <c r="I79" s="8">
        <v>7.6000000000000005</v>
      </c>
      <c r="J79" s="8">
        <f ca="1"/>
        <v>0.75396280285085293</v>
      </c>
      <c r="K79" s="8">
        <f ca="1"/>
        <v>0.64033313413833581</v>
      </c>
      <c r="L79" s="8">
        <f ca="1"/>
        <v>7.7000225582809396E-3</v>
      </c>
    </row>
    <row r="80" spans="9:12" x14ac:dyDescent="0.3">
      <c r="I80" s="8">
        <v>7.7</v>
      </c>
      <c r="J80" s="8">
        <f ca="1"/>
        <v>0.75396280285085293</v>
      </c>
      <c r="K80" s="8">
        <f ca="1"/>
        <v>0.6418088441216151</v>
      </c>
      <c r="L80" s="8">
        <f ca="1"/>
        <v>7.1408145802940391E-3</v>
      </c>
    </row>
    <row r="81" spans="9:12" x14ac:dyDescent="0.3">
      <c r="I81" s="8">
        <v>7.8000000000000007</v>
      </c>
      <c r="J81" s="8">
        <f ca="1"/>
        <v>0.75396280285085293</v>
      </c>
      <c r="K81" s="8">
        <f ca="1"/>
        <v>0.64324671538737466</v>
      </c>
      <c r="L81" s="8">
        <f ca="1"/>
        <v>6.6222222112870674E-3</v>
      </c>
    </row>
    <row r="82" spans="9:12" x14ac:dyDescent="0.3">
      <c r="I82" s="8">
        <v>7.9</v>
      </c>
      <c r="J82" s="8">
        <f ca="1"/>
        <v>0.75396280285085293</v>
      </c>
      <c r="K82" s="8">
        <f ca="1"/>
        <v>0.6446481848489376</v>
      </c>
      <c r="L82" s="8">
        <f ca="1"/>
        <v>6.1412897270568508E-3</v>
      </c>
    </row>
    <row r="83" spans="9:12" x14ac:dyDescent="0.3">
      <c r="I83" s="8">
        <v>8</v>
      </c>
      <c r="J83" s="8">
        <f ca="1"/>
        <v>0.75396280285085293</v>
      </c>
      <c r="K83" s="8">
        <f ca="1"/>
        <v>0.64601461757396161</v>
      </c>
      <c r="L83" s="8">
        <f ca="1"/>
        <v>5.6952846943117376E-3</v>
      </c>
    </row>
    <row r="84" spans="9:12" x14ac:dyDescent="0.3">
      <c r="I84" s="8">
        <v>8.1</v>
      </c>
      <c r="J84" s="8">
        <f ca="1"/>
        <v>0.98327063785538837</v>
      </c>
      <c r="K84" s="8">
        <f ca="1"/>
        <v>0.6501782721453373</v>
      </c>
      <c r="L84" s="8">
        <f ca="1"/>
        <v>5.1619361265733627E-3</v>
      </c>
    </row>
    <row r="85" spans="9:12" x14ac:dyDescent="0.3">
      <c r="I85" s="8">
        <v>8.2000000000000011</v>
      </c>
      <c r="J85" s="8">
        <f ca="1"/>
        <v>0.98327063785538837</v>
      </c>
      <c r="K85" s="8">
        <f ca="1"/>
        <v>0.65424037416619163</v>
      </c>
      <c r="L85" s="8">
        <f ca="1"/>
        <v>4.6785304427303734E-3</v>
      </c>
    </row>
    <row r="86" spans="9:12" x14ac:dyDescent="0.3">
      <c r="I86" s="8">
        <v>8.3000000000000007</v>
      </c>
      <c r="J86" s="8">
        <f ca="1"/>
        <v>0.98327063785538837</v>
      </c>
      <c r="K86" s="8">
        <f ca="1"/>
        <v>0.65820459421063982</v>
      </c>
      <c r="L86" s="8">
        <f ca="1"/>
        <v>4.2403968335722386E-3</v>
      </c>
    </row>
    <row r="87" spans="9:12" x14ac:dyDescent="0.3">
      <c r="I87" s="8">
        <v>8.4</v>
      </c>
      <c r="J87" s="8">
        <f ca="1"/>
        <v>0.98327063785538837</v>
      </c>
      <c r="K87" s="8">
        <f ca="1"/>
        <v>0.66207442806355332</v>
      </c>
      <c r="L87" s="8">
        <f ca="1"/>
        <v>3.8432930288161129E-3</v>
      </c>
    </row>
    <row r="88" spans="9:12" x14ac:dyDescent="0.3">
      <c r="I88" s="8">
        <v>8.5</v>
      </c>
      <c r="J88" s="8">
        <f ca="1"/>
        <v>0.98327063785538837</v>
      </c>
      <c r="K88" s="8">
        <f ca="1"/>
        <v>0.6658532070022809</v>
      </c>
      <c r="L88" s="8">
        <f ca="1"/>
        <v>3.4833804099221829E-3</v>
      </c>
    </row>
    <row r="89" spans="9:12" x14ac:dyDescent="0.3">
      <c r="I89" s="8">
        <v>8.6</v>
      </c>
      <c r="J89" s="8">
        <f ca="1"/>
        <v>0.98327063785538837</v>
      </c>
      <c r="K89" s="8">
        <f ca="1"/>
        <v>0.66954410736103787</v>
      </c>
      <c r="L89" s="8">
        <f ca="1"/>
        <v>3.1571707399870343E-3</v>
      </c>
    </row>
    <row r="90" spans="9:12" x14ac:dyDescent="0.3">
      <c r="I90" s="8">
        <v>8.7000000000000011</v>
      </c>
      <c r="J90" s="8">
        <f ca="1"/>
        <v>0.98327063785538837</v>
      </c>
      <c r="K90" s="8">
        <f ca="1"/>
        <v>0.67315015943568568</v>
      </c>
      <c r="L90" s="8">
        <f ca="1"/>
        <v>2.8615101070145329E-3</v>
      </c>
    </row>
    <row r="91" spans="9:12" x14ac:dyDescent="0.3">
      <c r="I91" s="8">
        <v>8.8000000000000007</v>
      </c>
      <c r="J91" s="8">
        <f ca="1"/>
        <v>0.98327063785538837</v>
      </c>
      <c r="K91" s="8">
        <f ca="1"/>
        <v>0.67667425578136409</v>
      </c>
      <c r="L91" s="8">
        <f ca="1"/>
        <v>2.5935344903663185E-3</v>
      </c>
    </row>
    <row r="92" spans="9:12" x14ac:dyDescent="0.3">
      <c r="I92" s="8">
        <v>8.9</v>
      </c>
      <c r="J92" s="8">
        <f ca="1"/>
        <v>0.98327063785538837</v>
      </c>
      <c r="K92" s="8">
        <f ca="1"/>
        <v>0.68011915895073516</v>
      </c>
      <c r="L92" s="8">
        <f ca="1"/>
        <v>2.3506558594210791E-3</v>
      </c>
    </row>
    <row r="93" spans="9:12" x14ac:dyDescent="0.3">
      <c r="I93" s="8">
        <v>9</v>
      </c>
      <c r="J93" s="8">
        <f ca="1"/>
        <v>0.98327063785538837</v>
      </c>
      <c r="K93" s="8">
        <f ca="1"/>
        <v>0.68348750871634234</v>
      </c>
      <c r="L93" s="8">
        <f ca="1"/>
        <v>2.1305219822668983E-3</v>
      </c>
    </row>
    <row r="94" spans="9:12" x14ac:dyDescent="0.3">
      <c r="I94" s="8">
        <v>9.1</v>
      </c>
      <c r="J94" s="8">
        <f ca="1"/>
        <v>0.53451892387430244</v>
      </c>
      <c r="K94" s="8">
        <f ca="1"/>
        <v>0.68185049130049569</v>
      </c>
      <c r="L94" s="8">
        <f ca="1"/>
        <v>2.0196310932738301E-3</v>
      </c>
    </row>
    <row r="95" spans="9:12" x14ac:dyDescent="0.3">
      <c r="I95" s="8">
        <v>9.2000000000000011</v>
      </c>
      <c r="J95" s="8">
        <f ca="1"/>
        <v>0.53451892387430244</v>
      </c>
      <c r="K95" s="8">
        <f ca="1"/>
        <v>0.68024906121977624</v>
      </c>
      <c r="L95" s="8">
        <f ca="1"/>
        <v>1.9145117596050243E-3</v>
      </c>
    </row>
    <row r="96" spans="9:12" x14ac:dyDescent="0.3">
      <c r="I96" s="8">
        <v>9.3000000000000007</v>
      </c>
      <c r="J96" s="8">
        <f ca="1"/>
        <v>0.53451892387430244</v>
      </c>
      <c r="K96" s="8">
        <f ca="1"/>
        <v>0.67868207049563134</v>
      </c>
      <c r="L96" s="8">
        <f ca="1"/>
        <v>1.8148673506439099E-3</v>
      </c>
    </row>
    <row r="97" spans="9:12" x14ac:dyDescent="0.3">
      <c r="I97" s="8">
        <v>9.4</v>
      </c>
      <c r="J97" s="8">
        <f ca="1"/>
        <v>0.53451892387430244</v>
      </c>
      <c r="K97" s="8">
        <f ca="1"/>
        <v>0.6771484199996598</v>
      </c>
      <c r="L97" s="8">
        <f ca="1"/>
        <v>1.7204065323465922E-3</v>
      </c>
    </row>
    <row r="98" spans="9:12" x14ac:dyDescent="0.3">
      <c r="I98" s="8">
        <v>9.5</v>
      </c>
      <c r="J98" s="8">
        <f ca="1"/>
        <v>0.53451892387430244</v>
      </c>
      <c r="K98" s="8">
        <f ca="1"/>
        <v>0.67564705688255078</v>
      </c>
      <c r="L98" s="8">
        <f ca="1"/>
        <v>1.6308623185228646E-3</v>
      </c>
    </row>
    <row r="99" spans="9:12" x14ac:dyDescent="0.3">
      <c r="I99" s="8">
        <v>9.6000000000000014</v>
      </c>
      <c r="J99" s="8">
        <f ca="1"/>
        <v>0.53451892387430244</v>
      </c>
      <c r="K99" s="8">
        <f ca="1"/>
        <v>0.67417697216371486</v>
      </c>
      <c r="L99" s="8">
        <f ca="1"/>
        <v>1.5459788252709442E-3</v>
      </c>
    </row>
    <row r="100" spans="9:12" x14ac:dyDescent="0.3">
      <c r="I100" s="8">
        <v>9.7000000000000011</v>
      </c>
      <c r="J100" s="8">
        <f ca="1"/>
        <v>0.53451892387430244</v>
      </c>
      <c r="K100" s="8">
        <f ca="1"/>
        <v>0.67273719847000957</v>
      </c>
      <c r="L100" s="8">
        <f ca="1"/>
        <v>1.4655134916752423E-3</v>
      </c>
    </row>
    <row r="101" spans="9:12" x14ac:dyDescent="0.3">
      <c r="I101" s="8">
        <v>9.8000000000000007</v>
      </c>
      <c r="J101" s="8">
        <f ca="1"/>
        <v>0.53451892387430244</v>
      </c>
      <c r="K101" s="8">
        <f ca="1"/>
        <v>0.67132680791291055</v>
      </c>
      <c r="L101" s="8">
        <f ca="1"/>
        <v>1.3892363875800894E-3</v>
      </c>
    </row>
    <row r="102" spans="9:12" x14ac:dyDescent="0.3">
      <c r="I102" s="8">
        <v>9.9</v>
      </c>
      <c r="J102" s="8">
        <f ca="1"/>
        <v>0.53451892387430244</v>
      </c>
      <c r="K102" s="8">
        <f ca="1"/>
        <v>0.66994491009433865</v>
      </c>
      <c r="L102" s="8">
        <f ca="1"/>
        <v>1.3169259528128655E-3</v>
      </c>
    </row>
    <row r="103" spans="9:12" x14ac:dyDescent="0.3">
      <c r="I103" s="8">
        <v>10</v>
      </c>
      <c r="J103" s="8">
        <f ca="1"/>
        <v>0.53451892387430244</v>
      </c>
      <c r="K103" s="8">
        <f ca="1"/>
        <v>0.66859065023213837</v>
      </c>
      <c r="L103" s="8">
        <f ca="1"/>
        <v>1.2483817764634686E-3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R15"/>
  <sheetViews>
    <sheetView tabSelected="1" workbookViewId="0">
      <selection activeCell="D5" sqref="D5"/>
    </sheetView>
  </sheetViews>
  <sheetFormatPr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14.5703125" style="17" bestFit="1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8" x14ac:dyDescent="0.3">
      <c r="B2" s="16" t="s">
        <v>17</v>
      </c>
      <c r="C2" s="18">
        <f ca="1">TODAY()</f>
        <v>45410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45775</v>
      </c>
      <c r="J2" s="20" t="s">
        <v>25</v>
      </c>
      <c r="K2" s="11" cm="1">
        <f t="array" aca="1" ref="K2" ca="1">_xll.\AKA.Bond(dated, maturity, coupon, _xll.ENUM(D5), _xll.ENUM(D6))</f>
        <v>2617378770032</v>
      </c>
      <c r="M2" s="18" cm="1">
        <f t="array" aca="1" ref="M2:M12" ca="1">_xll.AKA.Value.FlowDate(K3)</f>
        <v>45410</v>
      </c>
      <c r="N2" s="17" cm="1">
        <f t="array" aca="1" ref="N2:N12" ca="1">_xll.AKA.Value.Interest(K3)</f>
        <v>0</v>
      </c>
      <c r="O2" s="17" cm="1">
        <f t="array" aca="1" ref="O2:O12" ca="1">_xll.AKA.Value.Principal(K3)</f>
        <v>0</v>
      </c>
    </row>
    <row r="3" spans="2:18" x14ac:dyDescent="0.3">
      <c r="B3" s="16" t="s">
        <v>18</v>
      </c>
      <c r="C3" s="18" cm="1">
        <f t="array" aca="1" ref="C3" ca="1">_xll.TMX.DATE.ADDYEARS(dated,D3)</f>
        <v>49062.425000000003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46140</v>
      </c>
      <c r="J3" s="20" t="s">
        <v>26</v>
      </c>
      <c r="K3" s="11" cm="1">
        <f t="array" aca="1" ref="K3" ca="1">_xll.\AKA.Value(K2, pvdate, pvdate)</f>
        <v>2617375835648</v>
      </c>
      <c r="M3" s="18">
        <f ca="1"/>
        <v>45775</v>
      </c>
      <c r="N3" s="17">
        <f ca="1"/>
        <v>5</v>
      </c>
      <c r="O3" s="17">
        <f ca="1"/>
        <v>0</v>
      </c>
      <c r="R3" s="21"/>
    </row>
    <row r="4" spans="2:18" x14ac:dyDescent="0.3">
      <c r="B4" s="16" t="s">
        <v>19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46505</v>
      </c>
      <c r="M4" s="18">
        <f ca="1"/>
        <v>46140</v>
      </c>
      <c r="N4" s="17">
        <f ca="1"/>
        <v>5</v>
      </c>
      <c r="O4" s="17">
        <f ca="1"/>
        <v>0</v>
      </c>
    </row>
    <row r="5" spans="2:18" x14ac:dyDescent="0.3">
      <c r="B5" s="16" t="s">
        <v>20</v>
      </c>
      <c r="C5" s="16" t="s">
        <v>29</v>
      </c>
      <c r="D5" s="17" t="s">
        <v>30</v>
      </c>
      <c r="F5" s="17">
        <f ca="1"/>
        <v>3.5072588759522785</v>
      </c>
      <c r="G5" s="17">
        <f ca="1"/>
        <v>5.083333333333333</v>
      </c>
      <c r="H5" s="18">
        <f ca="1"/>
        <v>46871</v>
      </c>
      <c r="J5" s="17" t="str" cm="1">
        <f t="array" ref="J5:J15">TRANSPOSE(_xll.FREQ_ENUM())</f>
        <v>FREQ_INT_AT_MATURITY</v>
      </c>
      <c r="K5" s="17" t="str" cm="1">
        <f t="array" ref="K5:K14">TRANSPOSE(_xll.DC_ENUM())</f>
        <v>DC_30_360</v>
      </c>
      <c r="M5" s="18">
        <f ca="1"/>
        <v>46505</v>
      </c>
      <c r="N5" s="17">
        <f ca="1"/>
        <v>5</v>
      </c>
      <c r="O5" s="17">
        <f ca="1"/>
        <v>0</v>
      </c>
    </row>
    <row r="6" spans="2:18" x14ac:dyDescent="0.3">
      <c r="B6" s="16" t="s">
        <v>21</v>
      </c>
      <c r="C6" s="16" t="s">
        <v>5</v>
      </c>
      <c r="D6" s="17" t="s">
        <v>28</v>
      </c>
      <c r="F6" s="17">
        <f ca="1"/>
        <v>4.5065949335030835</v>
      </c>
      <c r="G6" s="17">
        <f ca="1"/>
        <v>5.0694444444444446</v>
      </c>
      <c r="H6" s="18">
        <f ca="1"/>
        <v>47236</v>
      </c>
      <c r="J6" s="17" t="str">
        <v>FREQ_ANNUAL</v>
      </c>
      <c r="K6" s="17" t="str">
        <v>DC_30E_360</v>
      </c>
      <c r="M6" s="18">
        <f ca="1"/>
        <v>46871</v>
      </c>
      <c r="N6" s="17">
        <f ca="1"/>
        <v>5</v>
      </c>
      <c r="O6" s="17">
        <f ca="1"/>
        <v>0</v>
      </c>
    </row>
    <row r="7" spans="2:18" x14ac:dyDescent="0.3">
      <c r="B7" s="20" t="s">
        <v>27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47601</v>
      </c>
      <c r="J7" s="17" t="str">
        <v>FREQ_SEMIANNUAL</v>
      </c>
      <c r="K7" s="17" t="str">
        <v>DC_ACT_360</v>
      </c>
      <c r="M7" s="18">
        <f ca="1"/>
        <v>47236</v>
      </c>
      <c r="N7" s="17">
        <f ca="1"/>
        <v>5</v>
      </c>
      <c r="O7" s="17">
        <f ca="1"/>
        <v>0</v>
      </c>
    </row>
    <row r="8" spans="2:18" x14ac:dyDescent="0.3">
      <c r="B8" s="16" t="s">
        <v>22</v>
      </c>
      <c r="C8" s="11" cm="1">
        <f t="array" aca="1" ref="C8" ca="1">_xll.\TMX.BOND.BASIC(dated, maturity, coupon, _xll.ENUM(frequency), _xll.ENUM(day_count))</f>
        <v>2617379319808</v>
      </c>
      <c r="F8" s="17">
        <f ca="1"/>
        <v>6.5052670486046944</v>
      </c>
      <c r="G8" s="17">
        <f ca="1"/>
        <v>5.0694444444444446</v>
      </c>
      <c r="H8" s="18">
        <f ca="1"/>
        <v>47966</v>
      </c>
      <c r="J8" s="17" t="str">
        <v>FREQ_QUARTERLY</v>
      </c>
      <c r="K8" s="17" t="str">
        <v>DC_ACT_365</v>
      </c>
      <c r="M8" s="18">
        <f ca="1"/>
        <v>47601</v>
      </c>
      <c r="N8" s="17">
        <f ca="1"/>
        <v>5</v>
      </c>
      <c r="O8" s="17">
        <f ca="1"/>
        <v>0</v>
      </c>
    </row>
    <row r="9" spans="2:18" x14ac:dyDescent="0.3">
      <c r="B9" s="17" t="s">
        <v>23</v>
      </c>
      <c r="C9" s="18">
        <f ca="1">dated+D9</f>
        <v>45590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48332</v>
      </c>
      <c r="J9" s="17" t="str">
        <v>FREQ_MONTHLY</v>
      </c>
      <c r="K9" s="17" t="str">
        <v>DC_ACT_ACT</v>
      </c>
      <c r="M9" s="18">
        <f ca="1"/>
        <v>47966</v>
      </c>
      <c r="N9" s="17">
        <f ca="1"/>
        <v>5</v>
      </c>
      <c r="O9" s="17">
        <f ca="1"/>
        <v>0</v>
      </c>
    </row>
    <row r="10" spans="2:18" x14ac:dyDescent="0.3">
      <c r="B10" s="16" t="s">
        <v>24</v>
      </c>
      <c r="C10" s="11" cm="1">
        <f t="array" aca="1" ref="C10" ca="1">_xll.\TMX.BOND.BASIC.INSTRUMENT(bond_basic,pvdate)</f>
        <v>2617378079024</v>
      </c>
      <c r="F10" s="17">
        <f ca="1"/>
        <v>8.5066770707132928</v>
      </c>
      <c r="G10" s="17">
        <f ca="1"/>
        <v>5.0694444444444446</v>
      </c>
      <c r="H10" s="18">
        <f ca="1"/>
        <v>48697</v>
      </c>
      <c r="J10" s="17" t="str">
        <v>FREQ_SEMIANNUAL_COMPOUNDED</v>
      </c>
      <c r="K10" s="17" t="str">
        <v>DC_CD_365</v>
      </c>
      <c r="M10" s="18">
        <f ca="1"/>
        <v>48332</v>
      </c>
      <c r="N10" s="17">
        <f ca="1"/>
        <v>5</v>
      </c>
      <c r="O10" s="17">
        <f ca="1"/>
        <v>0</v>
      </c>
    </row>
    <row r="11" spans="2:18" x14ac:dyDescent="0.3">
      <c r="F11" s="17">
        <f ca="1"/>
        <v>9.5060131282640992</v>
      </c>
      <c r="G11" s="17">
        <f ca="1"/>
        <v>105.06944444444444</v>
      </c>
      <c r="H11" s="18">
        <f ca="1"/>
        <v>49062</v>
      </c>
      <c r="J11" s="17" t="str">
        <v>FREQ_QUARTERLY_COMPOUNDED</v>
      </c>
      <c r="K11" s="17" t="str">
        <v>DC_30_360_ISDA</v>
      </c>
      <c r="M11" s="18">
        <f ca="1"/>
        <v>48697</v>
      </c>
      <c r="N11" s="17">
        <f ca="1"/>
        <v>5</v>
      </c>
      <c r="O11" s="17">
        <f ca="1"/>
        <v>0</v>
      </c>
    </row>
    <row r="12" spans="2:18" x14ac:dyDescent="0.3">
      <c r="J12" s="17" t="str">
        <v>FREQ_ANNUAL_BY_WEEKS</v>
      </c>
      <c r="K12" s="17" t="str">
        <v>DC_30E_360_ISDA</v>
      </c>
      <c r="M12" s="18">
        <f ca="1"/>
        <v>49062</v>
      </c>
      <c r="N12" s="17">
        <f ca="1"/>
        <v>5</v>
      </c>
      <c r="O12" s="17">
        <f ca="1"/>
        <v>100</v>
      </c>
    </row>
    <row r="13" spans="2:18" x14ac:dyDescent="0.3">
      <c r="J13" s="17" t="str">
        <v>FREQ_SEMIANNUAL_BY_WEEKS</v>
      </c>
      <c r="K13" s="17" t="str">
        <v>DC_NO_LEAP_365</v>
      </c>
    </row>
    <row r="14" spans="2:18" x14ac:dyDescent="0.3">
      <c r="J14" s="17" t="str">
        <v>FREQ_QUARTERLY_BY_WEEKS</v>
      </c>
      <c r="K14" s="17" t="str">
        <v>DC_BUS_252</v>
      </c>
    </row>
    <row r="15" spans="2:18" x14ac:dyDescent="0.3">
      <c r="J15" s="17" t="str">
        <v>FREQ_MONTHLY_BY_WEEKS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ENUM</vt:lpstr>
      <vt:lpstr>INSTRUMENT</vt:lpstr>
      <vt:lpstr>PWFLAT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2024-04-28T14:13:19Z</dcterms:modified>
</cp:coreProperties>
</file>