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6313CEB9-1E64-420E-AC13-9F335A7F0AEA}" xr6:coauthVersionLast="47" xr6:coauthVersionMax="47" xr10:uidLastSave="{00000000-0000-0000-0000-000000000000}"/>
  <bookViews>
    <workbookView xWindow="3585" yWindow="1665" windowWidth="32415" windowHeight="17685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VALUATION!$C$3</definedName>
    <definedName name="bond_basic">BOND!$C$8</definedName>
    <definedName name="coupon">BOND!$C$4</definedName>
    <definedName name="date">ENUM!$E$3</definedName>
    <definedName name="dated">BOND!$C$2</definedName>
    <definedName name="day_count" localSheetId="3">BOND!$C$6</definedName>
    <definedName name="DAY_COUNT">ENUM!$E$2</definedName>
    <definedName name="days">ENUM!$E$4</definedName>
    <definedName name="dcf">ENUM!$E$5</definedName>
    <definedName name="face">BOND!$C$7</definedName>
    <definedName name="frequency">BOND!$C$5</definedName>
    <definedName name="maturity">BOND!$C$3</definedName>
    <definedName name="pvdate" localSheetId="4">VALUATION!$C$2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4"/>
  <c r="C9" i="4" s="1"/>
  <c r="C3" i="3" a="1"/>
  <c r="C3" i="3" s="1"/>
  <c r="B3" i="3" a="1"/>
  <c r="B3" i="3" s="1"/>
  <c r="E3" i="1"/>
  <c r="J5" i="4" a="1"/>
  <c r="K5" i="4" a="1"/>
  <c r="G3" i="1" a="1"/>
  <c r="B3" i="1" a="1"/>
  <c r="K2" i="1" a="1"/>
  <c r="B3" i="2" a="1"/>
  <c r="I3" i="2" a="1"/>
  <c r="C3" i="5" a="1"/>
  <c r="C3" i="4" a="1"/>
  <c r="E5" i="1" a="1"/>
  <c r="E2" i="3" a="1"/>
  <c r="I3" i="2" l="1"/>
  <c r="B3" i="2"/>
  <c r="C3" i="5"/>
  <c r="B3" i="1"/>
  <c r="J5" i="4"/>
  <c r="K5" i="4"/>
  <c r="C3" i="4"/>
  <c r="E2" i="3"/>
  <c r="K2" i="1"/>
  <c r="G3" i="1"/>
  <c r="E5" i="1"/>
  <c r="E3" i="3" a="1"/>
  <c r="J3" i="5" a="1"/>
  <c r="C4" i="5" a="1"/>
  <c r="C8" i="4" a="1"/>
  <c r="K2" i="4" a="1"/>
  <c r="J3" i="5" l="1"/>
  <c r="C4" i="5"/>
  <c r="K2" i="4"/>
  <c r="C3" i="2" a="1"/>
  <c r="C3" i="2" s="1"/>
  <c r="C8" i="4"/>
  <c r="E3" i="3"/>
  <c r="K3" i="4" a="1"/>
  <c r="K2" i="5" a="1"/>
  <c r="G3" i="5" a="1"/>
  <c r="C6" i="5" a="1"/>
  <c r="C10" i="4" a="1"/>
  <c r="G6" i="5" a="1"/>
  <c r="M2" i="2" a="1"/>
  <c r="G5" i="5" a="1"/>
  <c r="F2" i="2" a="1"/>
  <c r="K2" i="5" l="1"/>
  <c r="C6" i="5"/>
  <c r="G3" i="5"/>
  <c r="G5" i="5"/>
  <c r="G6" i="5"/>
  <c r="M2" i="2"/>
  <c r="F2" i="2"/>
  <c r="K3" i="4"/>
  <c r="C10" i="4"/>
  <c r="N2" i="4" a="1"/>
  <c r="O2" i="4" a="1"/>
  <c r="M2" i="4" a="1"/>
  <c r="K3" i="5" a="1"/>
  <c r="K3" i="2" a="1"/>
  <c r="G4" i="5" a="1"/>
  <c r="J3" i="2" a="1"/>
  <c r="L3" i="2" a="1"/>
  <c r="F2" i="4" a="1"/>
  <c r="M3" i="2" a="1"/>
  <c r="F3" i="2" a="1"/>
  <c r="L8" i="5" l="1"/>
  <c r="L7" i="5"/>
  <c r="L6" i="5"/>
  <c r="L5" i="5"/>
  <c r="L4" i="5"/>
  <c r="K3" i="5"/>
  <c r="L3" i="5" s="1"/>
  <c r="G4" i="5"/>
  <c r="M3" i="2"/>
  <c r="L3" i="2"/>
  <c r="K3" i="2"/>
  <c r="J3" i="2"/>
  <c r="O2" i="4"/>
  <c r="N2" i="4"/>
  <c r="M2" i="4"/>
  <c r="F3" i="2"/>
  <c r="F2" i="4"/>
  <c r="H2" i="4" a="1"/>
  <c r="H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<sst xmlns="http://schemas.openxmlformats.org/spreadsheetml/2006/main" count="44" uniqueCount="40">
  <si>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</si>
  <si>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</si>
  <si>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</si>
  <si>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</si>
  <si>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</si>
  <si>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</si>
  <si>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</si>
  <si>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</si>
  <si>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</si>
  <si>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</si>
  <si>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</si>
  <si>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</si>
  <si>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</si>
  <si>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</si>
  <si>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</si>
  <si>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</si>
  <si>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</si>
  <si>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</si>
  <si>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</si>
  <si>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</si>
  <si>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</si>
  <si>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</si>
  <si>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</si>
  <si>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</si>
  <si>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</si>
  <si>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</si>
  <si>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</si>
  <si>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</si>
  <si>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</si>
  <si>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</si>
  <si>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</si>
  <si>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</si>
  <si>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</si>
  <si>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</si>
  <si>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</si>
  <si>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</si>
  <si>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</si>
  <si>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</si>
  <si>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=TMX.INSTRUMENT.cash(C4)</t>
  </si>
  <si>
    <t>=\TMX.CURVE.CONSTANT(H2)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</si>
</sst>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m/d/yy"/>
  </numFmts>
  <fonts count="2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0" tint="-0.34998626667073579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1" fillId="2" borderId="1" applyNumberFormat="0" applyAlignment="0" applyProtection="0"/>
    <xf numFmtId="0" fontId="12" fillId="3" borderId="2" applyNumberFormat="0" applyAlignment="0" applyProtection="0"/>
    <xf numFmtId="0" fontId="20" fillId="4" borderId="4" applyNumberFormat="0" applyAlignment="0" applyProtection="0"/>
  </cellStyleXfs>
  <cellXfs count="33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0" fontId="14" fillId="2" borderId="1" xfId="1" applyFont="1"/>
    <xf numFmtId="14" fontId="14" fillId="2" borderId="1" xfId="1" applyNumberFormat="1" applyFont="1"/>
    <xf numFmtId="0" fontId="15" fillId="3" borderId="2" xfId="2" applyFont="1"/>
    <xf numFmtId="0" fontId="13" fillId="0" borderId="3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164" fontId="1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11" fillId="2" borderId="1" xfId="1"/>
    <xf numFmtId="0" fontId="5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/>
    <xf numFmtId="0" fontId="3" fillId="0" borderId="0" xfId="0" applyFont="1"/>
    <xf numFmtId="164" fontId="19" fillId="0" borderId="0" xfId="0" quotePrefix="1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/>
    <xf numFmtId="0" fontId="1" fillId="0" borderId="0" xfId="0" quotePrefix="1" applyFont="1"/>
    <xf numFmtId="14" fontId="3" fillId="0" borderId="0" xfId="0" applyNumberFormat="1" applyFont="1"/>
    <xf numFmtId="0" fontId="20" fillId="4" borderId="4" xfId="3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0.45158686362248934</c:v>
                </c:pt>
                <c:pt idx="1">
                  <c:v>0.45158686362248934</c:v>
                </c:pt>
                <c:pt idx="2">
                  <c:v>0.45158686362248934</c:v>
                </c:pt>
                <c:pt idx="3">
                  <c:v>0.45158686362248934</c:v>
                </c:pt>
                <c:pt idx="4">
                  <c:v>0.45158686362248934</c:v>
                </c:pt>
                <c:pt idx="5">
                  <c:v>0.45158686362248934</c:v>
                </c:pt>
                <c:pt idx="6">
                  <c:v>0.45158686362248934</c:v>
                </c:pt>
                <c:pt idx="7">
                  <c:v>0.45158686362248934</c:v>
                </c:pt>
                <c:pt idx="8">
                  <c:v>0.45158686362248934</c:v>
                </c:pt>
                <c:pt idx="9">
                  <c:v>0.45158686362248934</c:v>
                </c:pt>
                <c:pt idx="10">
                  <c:v>0.45158686362248934</c:v>
                </c:pt>
                <c:pt idx="11">
                  <c:v>0.10371428101934899</c:v>
                </c:pt>
                <c:pt idx="12">
                  <c:v>0.10371428101934899</c:v>
                </c:pt>
                <c:pt idx="13">
                  <c:v>0.10371428101934899</c:v>
                </c:pt>
                <c:pt idx="14">
                  <c:v>0.10371428101934899</c:v>
                </c:pt>
                <c:pt idx="15">
                  <c:v>0.10371428101934899</c:v>
                </c:pt>
                <c:pt idx="16">
                  <c:v>0.10371428101934899</c:v>
                </c:pt>
                <c:pt idx="17">
                  <c:v>0.10371428101934899</c:v>
                </c:pt>
                <c:pt idx="18">
                  <c:v>0.10371428101934899</c:v>
                </c:pt>
                <c:pt idx="19">
                  <c:v>0.10371428101934899</c:v>
                </c:pt>
                <c:pt idx="20">
                  <c:v>0.10371428101934899</c:v>
                </c:pt>
                <c:pt idx="21">
                  <c:v>0.32786045310224088</c:v>
                </c:pt>
                <c:pt idx="22">
                  <c:v>0.32786045310224088</c:v>
                </c:pt>
                <c:pt idx="23">
                  <c:v>0.32786045310224088</c:v>
                </c:pt>
                <c:pt idx="24">
                  <c:v>0.32786045310224088</c:v>
                </c:pt>
                <c:pt idx="25">
                  <c:v>0.32786045310224088</c:v>
                </c:pt>
                <c:pt idx="26">
                  <c:v>0.32786045310224088</c:v>
                </c:pt>
                <c:pt idx="27">
                  <c:v>0.32786045310224088</c:v>
                </c:pt>
                <c:pt idx="28">
                  <c:v>0.32786045310224088</c:v>
                </c:pt>
                <c:pt idx="29">
                  <c:v>0.32786045310224088</c:v>
                </c:pt>
                <c:pt idx="30">
                  <c:v>0.32786045310224088</c:v>
                </c:pt>
                <c:pt idx="31">
                  <c:v>0.54577121542853657</c:v>
                </c:pt>
                <c:pt idx="32">
                  <c:v>0.54577121542853657</c:v>
                </c:pt>
                <c:pt idx="33">
                  <c:v>0.54577121542853657</c:v>
                </c:pt>
                <c:pt idx="34">
                  <c:v>0.54577121542853657</c:v>
                </c:pt>
                <c:pt idx="35">
                  <c:v>0.54577121542853657</c:v>
                </c:pt>
                <c:pt idx="36">
                  <c:v>0.54577121542853657</c:v>
                </c:pt>
                <c:pt idx="37">
                  <c:v>0.54577121542853657</c:v>
                </c:pt>
                <c:pt idx="38">
                  <c:v>0.54577121542853657</c:v>
                </c:pt>
                <c:pt idx="39">
                  <c:v>0.54577121542853657</c:v>
                </c:pt>
                <c:pt idx="40">
                  <c:v>0.54577121542853657</c:v>
                </c:pt>
                <c:pt idx="41">
                  <c:v>0.11805033961160771</c:v>
                </c:pt>
                <c:pt idx="42">
                  <c:v>0.11805033961160771</c:v>
                </c:pt>
                <c:pt idx="43">
                  <c:v>0.11805033961160771</c:v>
                </c:pt>
                <c:pt idx="44">
                  <c:v>0.11805033961160771</c:v>
                </c:pt>
                <c:pt idx="45">
                  <c:v>0.11805033961160771</c:v>
                </c:pt>
                <c:pt idx="46">
                  <c:v>0.11805033961160771</c:v>
                </c:pt>
                <c:pt idx="47">
                  <c:v>0.11805033961160771</c:v>
                </c:pt>
                <c:pt idx="48">
                  <c:v>0.11805033961160771</c:v>
                </c:pt>
                <c:pt idx="49">
                  <c:v>0.11805033961160771</c:v>
                </c:pt>
                <c:pt idx="50">
                  <c:v>0.11805033961160771</c:v>
                </c:pt>
                <c:pt idx="51">
                  <c:v>0.79340484028740965</c:v>
                </c:pt>
                <c:pt idx="52">
                  <c:v>0.79340484028740965</c:v>
                </c:pt>
                <c:pt idx="53">
                  <c:v>0.79340484028740965</c:v>
                </c:pt>
                <c:pt idx="54">
                  <c:v>0.79340484028740965</c:v>
                </c:pt>
                <c:pt idx="55">
                  <c:v>0.79340484028740965</c:v>
                </c:pt>
                <c:pt idx="56">
                  <c:v>0.79340484028740965</c:v>
                </c:pt>
                <c:pt idx="57">
                  <c:v>0.79340484028740965</c:v>
                </c:pt>
                <c:pt idx="58">
                  <c:v>0.79340484028740965</c:v>
                </c:pt>
                <c:pt idx="59">
                  <c:v>0.79340484028740965</c:v>
                </c:pt>
                <c:pt idx="60">
                  <c:v>0.79340484028740965</c:v>
                </c:pt>
                <c:pt idx="61">
                  <c:v>0.54345481613037738</c:v>
                </c:pt>
                <c:pt idx="62">
                  <c:v>0.54345481613037738</c:v>
                </c:pt>
                <c:pt idx="63">
                  <c:v>0.54345481613037738</c:v>
                </c:pt>
                <c:pt idx="64">
                  <c:v>0.54345481613037738</c:v>
                </c:pt>
                <c:pt idx="65">
                  <c:v>0.54345481613037738</c:v>
                </c:pt>
                <c:pt idx="66">
                  <c:v>0.54345481613037738</c:v>
                </c:pt>
                <c:pt idx="67">
                  <c:v>0.54345481613037738</c:v>
                </c:pt>
                <c:pt idx="68">
                  <c:v>0.54345481613037738</c:v>
                </c:pt>
                <c:pt idx="69">
                  <c:v>0.54345481613037738</c:v>
                </c:pt>
                <c:pt idx="70">
                  <c:v>0.54345481613037738</c:v>
                </c:pt>
                <c:pt idx="71">
                  <c:v>0.57740717064861236</c:v>
                </c:pt>
                <c:pt idx="72">
                  <c:v>0.57740717064861236</c:v>
                </c:pt>
                <c:pt idx="73">
                  <c:v>0.57740717064861236</c:v>
                </c:pt>
                <c:pt idx="74">
                  <c:v>0.57740717064861236</c:v>
                </c:pt>
                <c:pt idx="75">
                  <c:v>0.57740717064861236</c:v>
                </c:pt>
                <c:pt idx="76">
                  <c:v>0.57740717064861236</c:v>
                </c:pt>
                <c:pt idx="77">
                  <c:v>0.57740717064861236</c:v>
                </c:pt>
                <c:pt idx="78">
                  <c:v>0.57740717064861236</c:v>
                </c:pt>
                <c:pt idx="79">
                  <c:v>0.57740717064861236</c:v>
                </c:pt>
                <c:pt idx="80">
                  <c:v>0.57740717064861236</c:v>
                </c:pt>
                <c:pt idx="81">
                  <c:v>0.70384581205313657</c:v>
                </c:pt>
                <c:pt idx="82">
                  <c:v>0.70384581205313657</c:v>
                </c:pt>
                <c:pt idx="83">
                  <c:v>0.70384581205313657</c:v>
                </c:pt>
                <c:pt idx="84">
                  <c:v>0.70384581205313657</c:v>
                </c:pt>
                <c:pt idx="85">
                  <c:v>0.70384581205313657</c:v>
                </c:pt>
                <c:pt idx="86">
                  <c:v>0.70384581205313657</c:v>
                </c:pt>
                <c:pt idx="87">
                  <c:v>0.70384581205313657</c:v>
                </c:pt>
                <c:pt idx="88">
                  <c:v>0.70384581205313657</c:v>
                </c:pt>
                <c:pt idx="89">
                  <c:v>0.70384581205313657</c:v>
                </c:pt>
                <c:pt idx="90">
                  <c:v>0.70384581205313657</c:v>
                </c:pt>
                <c:pt idx="91">
                  <c:v>0.3680418096501068</c:v>
                </c:pt>
                <c:pt idx="92">
                  <c:v>0.3680418096501068</c:v>
                </c:pt>
                <c:pt idx="93">
                  <c:v>0.3680418096501068</c:v>
                </c:pt>
                <c:pt idx="94">
                  <c:v>0.3680418096501068</c:v>
                </c:pt>
                <c:pt idx="95">
                  <c:v>0.3680418096501068</c:v>
                </c:pt>
                <c:pt idx="96">
                  <c:v>0.3680418096501068</c:v>
                </c:pt>
                <c:pt idx="97">
                  <c:v>0.3680418096501068</c:v>
                </c:pt>
                <c:pt idx="98">
                  <c:v>0.3680418096501068</c:v>
                </c:pt>
                <c:pt idx="99">
                  <c:v>0.3680418096501068</c:v>
                </c:pt>
                <c:pt idx="100">
                  <c:v>0.3680418096501068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0.45158686362248934</c:v>
                </c:pt>
                <c:pt idx="1">
                  <c:v>0.45158686362248934</c:v>
                </c:pt>
                <c:pt idx="2">
                  <c:v>0.45158686362248934</c:v>
                </c:pt>
                <c:pt idx="3">
                  <c:v>0.45158686362248929</c:v>
                </c:pt>
                <c:pt idx="4">
                  <c:v>0.45158686362248934</c:v>
                </c:pt>
                <c:pt idx="5">
                  <c:v>0.45158686362248934</c:v>
                </c:pt>
                <c:pt idx="6">
                  <c:v>0.45158686362248929</c:v>
                </c:pt>
                <c:pt idx="7">
                  <c:v>0.45158686362248934</c:v>
                </c:pt>
                <c:pt idx="8">
                  <c:v>0.45158686362248934</c:v>
                </c:pt>
                <c:pt idx="9">
                  <c:v>0.45158686362248934</c:v>
                </c:pt>
                <c:pt idx="10">
                  <c:v>0.45158686362248934</c:v>
                </c:pt>
                <c:pt idx="11">
                  <c:v>0.41996208338584018</c:v>
                </c:pt>
                <c:pt idx="12">
                  <c:v>0.39360809985529926</c:v>
                </c:pt>
                <c:pt idx="13">
                  <c:v>0.37130857532945694</c:v>
                </c:pt>
                <c:pt idx="14">
                  <c:v>0.35219469716444923</c:v>
                </c:pt>
                <c:pt idx="15">
                  <c:v>0.33562933608810924</c:v>
                </c:pt>
                <c:pt idx="16">
                  <c:v>0.32113464514631168</c:v>
                </c:pt>
                <c:pt idx="17">
                  <c:v>0.30834521196237274</c:v>
                </c:pt>
                <c:pt idx="18">
                  <c:v>0.29697682690998251</c:v>
                </c:pt>
                <c:pt idx="19">
                  <c:v>0.28680511396837022</c:v>
                </c:pt>
                <c:pt idx="20">
                  <c:v>0.27765057232091916</c:v>
                </c:pt>
                <c:pt idx="21">
                  <c:v>0.28004151902479163</c:v>
                </c:pt>
                <c:pt idx="22">
                  <c:v>0.28221510693740293</c:v>
                </c:pt>
                <c:pt idx="23">
                  <c:v>0.28419968720543937</c:v>
                </c:pt>
                <c:pt idx="24">
                  <c:v>0.28601888578447277</c:v>
                </c:pt>
                <c:pt idx="25">
                  <c:v>0.28769254847718351</c:v>
                </c:pt>
                <c:pt idx="26">
                  <c:v>0.28923746788583954</c:v>
                </c:pt>
                <c:pt idx="27">
                  <c:v>0.29066794881978036</c:v>
                </c:pt>
                <c:pt idx="28">
                  <c:v>0.29199625254415396</c:v>
                </c:pt>
                <c:pt idx="29">
                  <c:v>0.29323294911512243</c:v>
                </c:pt>
                <c:pt idx="30">
                  <c:v>0.29438719924802642</c:v>
                </c:pt>
                <c:pt idx="31">
                  <c:v>0.30249636106030092</c:v>
                </c:pt>
                <c:pt idx="32">
                  <c:v>0.3100987002593083</c:v>
                </c:pt>
                <c:pt idx="33">
                  <c:v>0.31724029162807282</c:v>
                </c:pt>
                <c:pt idx="34">
                  <c:v>0.32396178938691</c:v>
                </c:pt>
                <c:pt idx="35">
                  <c:v>0.33029920155952786</c:v>
                </c:pt>
                <c:pt idx="36">
                  <c:v>0.33628453527811142</c:v>
                </c:pt>
                <c:pt idx="37">
                  <c:v>0.34194633744433917</c:v>
                </c:pt>
                <c:pt idx="38">
                  <c:v>0.34731015002287069</c:v>
                </c:pt>
                <c:pt idx="39">
                  <c:v>0.3523988952896826</c:v>
                </c:pt>
                <c:pt idx="40">
                  <c:v>0.35723320329315394</c:v>
                </c:pt>
                <c:pt idx="41">
                  <c:v>0.35139947491067719</c:v>
                </c:pt>
                <c:pt idx="42">
                  <c:v>0.34584354311784216</c:v>
                </c:pt>
                <c:pt idx="43">
                  <c:v>0.34054602675723211</c:v>
                </c:pt>
                <c:pt idx="44">
                  <c:v>0.33548930659483156</c:v>
                </c:pt>
                <c:pt idx="45">
                  <c:v>0.33065732955075994</c:v>
                </c:pt>
                <c:pt idx="46">
                  <c:v>0.32603543846512617</c:v>
                </c:pt>
                <c:pt idx="47">
                  <c:v>0.32161022359590236</c:v>
                </c:pt>
                <c:pt idx="48">
                  <c:v>0.31736939267956288</c:v>
                </c:pt>
                <c:pt idx="49">
                  <c:v>0.31330165690266581</c:v>
                </c:pt>
                <c:pt idx="50">
                  <c:v>0.30939663055684469</c:v>
                </c:pt>
                <c:pt idx="51">
                  <c:v>0.3188869876103852</c:v>
                </c:pt>
                <c:pt idx="52">
                  <c:v>0.32801233093109722</c:v>
                </c:pt>
                <c:pt idx="53">
                  <c:v>0.33679332167366915</c:v>
                </c:pt>
                <c:pt idx="54">
                  <c:v>0.34524909053688657</c:v>
                </c:pt>
                <c:pt idx="55">
                  <c:v>0.35339737689598699</c:v>
                </c:pt>
                <c:pt idx="56">
                  <c:v>0.36125465302797671</c:v>
                </c:pt>
                <c:pt idx="57">
                  <c:v>0.36883623526059828</c:v>
                </c:pt>
                <c:pt idx="58">
                  <c:v>0.37615638362312959</c:v>
                </c:pt>
                <c:pt idx="59">
                  <c:v>0.38322839136320208</c:v>
                </c:pt>
                <c:pt idx="60">
                  <c:v>0.39006466551193886</c:v>
                </c:pt>
                <c:pt idx="61">
                  <c:v>0.39257925814502803</c:v>
                </c:pt>
                <c:pt idx="62">
                  <c:v>0.39501273488672717</c:v>
                </c:pt>
                <c:pt idx="63">
                  <c:v>0.39736895839853115</c:v>
                </c:pt>
                <c:pt idx="64">
                  <c:v>0.39965154992559127</c:v>
                </c:pt>
                <c:pt idx="65">
                  <c:v>0.40186390786720333</c:v>
                </c:pt>
                <c:pt idx="66">
                  <c:v>0.40400922465906963</c:v>
                </c:pt>
                <c:pt idx="67">
                  <c:v>0.406090502143716</c:v>
                </c:pt>
                <c:pt idx="68">
                  <c:v>0.40811056558469638</c:v>
                </c:pt>
                <c:pt idx="69">
                  <c:v>0.41007207646216992</c:v>
                </c:pt>
                <c:pt idx="70">
                  <c:v>0.41197754417171584</c:v>
                </c:pt>
                <c:pt idx="71">
                  <c:v>0.41430753891082706</c:v>
                </c:pt>
                <c:pt idx="72">
                  <c:v>0.41657281157385184</c:v>
                </c:pt>
                <c:pt idx="73">
                  <c:v>0.4187760219721362</c:v>
                </c:pt>
                <c:pt idx="74">
                  <c:v>0.42091968614343994</c:v>
                </c:pt>
                <c:pt idx="75">
                  <c:v>0.42300618593684225</c:v>
                </c:pt>
                <c:pt idx="76">
                  <c:v>0.42503777784094454</c:v>
                </c:pt>
                <c:pt idx="77">
                  <c:v>0.42701660112416095</c:v>
                </c:pt>
                <c:pt idx="78">
                  <c:v>0.4289446853488334</c:v>
                </c:pt>
                <c:pt idx="79">
                  <c:v>0.43082395731465339</c:v>
                </c:pt>
                <c:pt idx="80">
                  <c:v>0.43265624748132792</c:v>
                </c:pt>
                <c:pt idx="81">
                  <c:v>0.43600426679702925</c:v>
                </c:pt>
                <c:pt idx="82">
                  <c:v>0.43927062710503062</c:v>
                </c:pt>
                <c:pt idx="83">
                  <c:v>0.44245827993573067</c:v>
                </c:pt>
                <c:pt idx="84">
                  <c:v>0.44557003627046171</c:v>
                </c:pt>
                <c:pt idx="85">
                  <c:v>0.4486085748090814</c:v>
                </c:pt>
                <c:pt idx="86">
                  <c:v>0.45157644966075638</c:v>
                </c:pt>
                <c:pt idx="87">
                  <c:v>0.45447609750434703</c:v>
                </c:pt>
                <c:pt idx="88">
                  <c:v>0.4573098442605833</c:v>
                </c:pt>
                <c:pt idx="89">
                  <c:v>0.46007991131443216</c:v>
                </c:pt>
                <c:pt idx="90">
                  <c:v>0.46278842132263992</c:v>
                </c:pt>
                <c:pt idx="91">
                  <c:v>0.4617472497657989</c:v>
                </c:pt>
                <c:pt idx="92">
                  <c:v>0.46072871237323709</c:v>
                </c:pt>
                <c:pt idx="93">
                  <c:v>0.45973207901062274</c:v>
                </c:pt>
                <c:pt idx="94">
                  <c:v>0.4587566506131705</c:v>
                </c:pt>
                <c:pt idx="95">
                  <c:v>0.45780175755040137</c:v>
                </c:pt>
                <c:pt idx="96">
                  <c:v>0.45686675809310656</c:v>
                </c:pt>
                <c:pt idx="97">
                  <c:v>0.45595103697513756</c:v>
                </c:pt>
                <c:pt idx="98">
                  <c:v>0.45505400404324947</c:v>
                </c:pt>
                <c:pt idx="99">
                  <c:v>0.45417509298877334</c:v>
                </c:pt>
                <c:pt idx="100">
                  <c:v>0.4533137601553866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338137</xdr:colOff>
      <xdr:row>2</xdr:row>
      <xdr:rowOff>185737</xdr:rowOff>
    </xdr:from>
    <xdr:to>
      <xdr:col>21</xdr:col>
      <xdr:colOff>33337</xdr:colOff>
      <xdr:row>14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A2" sqref="A2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30</v>
      </c>
      <c r="K2" s="1" cm="1">
        <f t="array" ref="K2">_xll.ENUM(J2)</f>
        <v>2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45412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J16" sqref="J16"/>
    </sheetView>
  </sheetViews>
  <sheetFormatPr defaultColWidth="9.140625"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3">
        <v>10</v>
      </c>
      <c r="D2" s="14" t="s">
        <v>15</v>
      </c>
      <c r="E2" s="11" cm="1">
        <f t="array" aca="1" ref="E2" ca="1">_xll.\TMX.INSTRUMENT(_xlfn.ANCHORARRAY(B3),_xlfn.ANCHORARRAY(C3))</f>
        <v>2369228324736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2.0068364801222982E-2</v>
      </c>
      <c r="E3" s="13" cm="1">
        <f t="array" aca="1" ref="E3:F12" ca="1">_xll.TMX.INSTRUMENT(E2)</f>
        <v>1</v>
      </c>
      <c r="F3" s="13">
        <f ca="1"/>
        <v>2.0068364801222982E-2</v>
      </c>
    </row>
    <row r="4" spans="2:6" x14ac:dyDescent="0.3">
      <c r="B4" s="13">
        <v>2</v>
      </c>
      <c r="C4" s="13">
        <f ca="1"/>
        <v>0.88391639921788756</v>
      </c>
      <c r="E4" s="13">
        <f ca="1"/>
        <v>2</v>
      </c>
      <c r="F4" s="13">
        <f ca="1"/>
        <v>0.88391639921788756</v>
      </c>
    </row>
    <row r="5" spans="2:6" x14ac:dyDescent="0.3">
      <c r="B5" s="13">
        <v>3</v>
      </c>
      <c r="C5" s="13">
        <f ca="1"/>
        <v>0.69681207321570282</v>
      </c>
      <c r="E5" s="13">
        <f ca="1"/>
        <v>3</v>
      </c>
      <c r="F5" s="13">
        <f ca="1"/>
        <v>0.69681207321570282</v>
      </c>
    </row>
    <row r="6" spans="2:6" x14ac:dyDescent="0.3">
      <c r="B6" s="13">
        <v>4</v>
      </c>
      <c r="C6" s="13">
        <f ca="1"/>
        <v>0.5259301480321954</v>
      </c>
      <c r="E6" s="13">
        <f ca="1"/>
        <v>4</v>
      </c>
      <c r="F6" s="13">
        <f ca="1"/>
        <v>0.5259301480321954</v>
      </c>
    </row>
    <row r="7" spans="2:6" x14ac:dyDescent="0.3">
      <c r="B7" s="13">
        <v>5</v>
      </c>
      <c r="C7" s="13">
        <f ca="1"/>
        <v>0.60818471010780817</v>
      </c>
      <c r="E7" s="13">
        <f ca="1"/>
        <v>5</v>
      </c>
      <c r="F7" s="13">
        <f ca="1"/>
        <v>0.60818471010780817</v>
      </c>
    </row>
    <row r="8" spans="2:6" x14ac:dyDescent="0.3">
      <c r="B8" s="13">
        <v>6</v>
      </c>
      <c r="C8" s="13">
        <f ca="1"/>
        <v>0.39294805145532119</v>
      </c>
      <c r="E8" s="13">
        <f ca="1"/>
        <v>6</v>
      </c>
      <c r="F8" s="13">
        <f ca="1"/>
        <v>0.39294805145532119</v>
      </c>
    </row>
    <row r="9" spans="2:6" x14ac:dyDescent="0.3">
      <c r="B9" s="13">
        <v>7</v>
      </c>
      <c r="C9" s="13">
        <f ca="1"/>
        <v>0.63638207086617493</v>
      </c>
      <c r="E9" s="13">
        <f ca="1"/>
        <v>7</v>
      </c>
      <c r="F9" s="13">
        <f ca="1"/>
        <v>0.63638207086617493</v>
      </c>
    </row>
    <row r="10" spans="2:6" x14ac:dyDescent="0.3">
      <c r="B10" s="13">
        <v>8</v>
      </c>
      <c r="C10" s="13">
        <f ca="1"/>
        <v>0.48146602157327378</v>
      </c>
      <c r="E10" s="13">
        <f ca="1"/>
        <v>8</v>
      </c>
      <c r="F10" s="13">
        <f ca="1"/>
        <v>0.48146602157327378</v>
      </c>
    </row>
    <row r="11" spans="2:6" x14ac:dyDescent="0.3">
      <c r="B11" s="13">
        <v>9</v>
      </c>
      <c r="C11" s="13">
        <f ca="1"/>
        <v>0.75821217263766649</v>
      </c>
      <c r="E11" s="13">
        <f ca="1"/>
        <v>9</v>
      </c>
      <c r="F11" s="13">
        <f ca="1"/>
        <v>0.75821217263766649</v>
      </c>
    </row>
    <row r="12" spans="2:6" x14ac:dyDescent="0.3">
      <c r="B12" s="13">
        <v>10</v>
      </c>
      <c r="C12" s="13">
        <f ca="1"/>
        <v>0.26799948659394413</v>
      </c>
      <c r="E12" s="13">
        <f ca="1"/>
        <v>10</v>
      </c>
      <c r="F12" s="13">
        <f ca="1"/>
        <v>0.26799948659394413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M103"/>
  <sheetViews>
    <sheetView workbookViewId="0"/>
  </sheetViews>
  <sheetFormatPr defaultColWidth="9.140625" defaultRowHeight="18.75" x14ac:dyDescent="0.3"/>
  <cols>
    <col min="1" max="1" width="3.7109375" style="8" customWidth="1"/>
    <col min="2" max="5" width="9.140625" style="8"/>
    <col min="6" max="6" width="9.140625" style="8" customWidth="1"/>
    <col min="7" max="12" width="9.140625" style="8"/>
    <col min="13" max="13" width="9.140625" style="22" customWidth="1"/>
    <col min="14" max="16384" width="9.140625" style="8"/>
  </cols>
  <sheetData>
    <row r="2" spans="2:13" x14ac:dyDescent="0.3">
      <c r="B2" s="9" t="s">
        <v>8</v>
      </c>
      <c r="C2" s="9" t="s">
        <v>9</v>
      </c>
      <c r="D2" s="15">
        <v>10</v>
      </c>
      <c r="E2" s="10" t="s">
        <v>13</v>
      </c>
      <c r="F2" s="11" cm="1">
        <f t="array" aca="1" ref="F2" ca="1">_xll.\TMX.CURVE.PWFLAT(_xlfn.ANCHORARRAY(B3),_xlfn.ANCHORARRAY(C3))</f>
        <v>2369230323376</v>
      </c>
      <c r="I2" s="12" t="s">
        <v>14</v>
      </c>
      <c r="J2" s="9" t="s">
        <v>10</v>
      </c>
      <c r="K2" s="9" t="s">
        <v>11</v>
      </c>
      <c r="L2" s="9" t="s">
        <v>12</v>
      </c>
      <c r="M2" s="21" cm="1">
        <f t="array" aca="1" ref="M2" ca="1">_xll.\TMX.CURVE.CONSTANT(C3)</f>
        <v>2369230318192</v>
      </c>
    </row>
    <row r="3" spans="2:13" x14ac:dyDescent="0.3">
      <c r="B3" s="8" cm="1">
        <f t="array" ref="B3:B12">_xll.ARRAY.SEQUENCE(1,D2)</f>
        <v>1</v>
      </c>
      <c r="C3" s="8" cm="1">
        <f t="array" aca="1" ref="C3:C12" ca="1">_xlfn.RANDARRAY(ROWS(_xlfn.ANCHORARRAY(B3)))</f>
        <v>0.45158686362248934</v>
      </c>
      <c r="F3" s="8" cm="1">
        <f t="array" aca="1" ref="F3:G13" ca="1">TRANSPOSE(_xll.TMX.CURVE.PWFLAT(F2))</f>
        <v>1</v>
      </c>
      <c r="G3" s="8">
        <f ca="1"/>
        <v>0.45158686362248934</v>
      </c>
      <c r="I3" s="8" cm="1">
        <f t="array" ref="I3:I103">_xll.ARRAY.SEQUENCE(0,D2,0.1)</f>
        <v>0</v>
      </c>
      <c r="J3" s="8" cm="1">
        <f t="array" aca="1" ref="J3:J103" ca="1">_xlfn.MAP(_xlfn.ANCHORARRAY($I3),_xlfn.LAMBDA(_xlpm.t,_xll.TMX.CURVE.FORWARD(pwflat,_xlpm.t)))</f>
        <v>0.45158686362248934</v>
      </c>
      <c r="K3" s="8" cm="1">
        <f t="array" aca="1" ref="K3:K103" ca="1">_xlfn.MAP(_xlfn.ANCHORARRAY($I3),_xlfn.LAMBDA(_xlpm.t,_xll.TMX.CURVE.SPOT(pwflat,_xlpm.t)))</f>
        <v>0.45158686362248934</v>
      </c>
      <c r="L3" s="8" cm="1">
        <f t="array" aca="1" ref="L3:L103" ca="1">_xlfn.MAP(_xlfn.ANCHORARRAY($I3),_xlfn.LAMBDA(_xlpm.t,_xll.TMX.CURVE.DISCOUNT(pwflat,_xlpm.t)))</f>
        <v>1</v>
      </c>
      <c r="M3" s="22" cm="1">
        <f t="array" aca="1" ref="M3:M103" ca="1">_xlfn.MAP(_xlfn.ANCHORARRAY(I3),_xlfn.LAMBDA(_xlpm.t,_xll.TMX.CURVE.FORWARD(M2,_xlpm.t)))</f>
        <v>0.45158686362248934</v>
      </c>
    </row>
    <row r="4" spans="2:13" x14ac:dyDescent="0.3">
      <c r="B4" s="8">
        <v>2</v>
      </c>
      <c r="C4" s="8">
        <f ca="1"/>
        <v>0.10371428101934899</v>
      </c>
      <c r="F4" s="8">
        <f ca="1"/>
        <v>2</v>
      </c>
      <c r="G4" s="8">
        <f ca="1"/>
        <v>0.10371428101934899</v>
      </c>
      <c r="I4" s="8">
        <v>0.1</v>
      </c>
      <c r="J4" s="8">
        <f ca="1"/>
        <v>0.45158686362248934</v>
      </c>
      <c r="K4" s="8">
        <f ca="1"/>
        <v>0.45158686362248934</v>
      </c>
      <c r="L4" s="8">
        <f ca="1"/>
        <v>0.95584579009470738</v>
      </c>
      <c r="M4" s="22">
        <f ca="1"/>
        <v>0.45158686362248934</v>
      </c>
    </row>
    <row r="5" spans="2:13" x14ac:dyDescent="0.3">
      <c r="B5" s="8">
        <v>3</v>
      </c>
      <c r="C5" s="8">
        <f ca="1"/>
        <v>0.32786045310224088</v>
      </c>
      <c r="F5" s="8">
        <f ca="1"/>
        <v>3</v>
      </c>
      <c r="G5" s="8">
        <f ca="1"/>
        <v>0.32786045310224088</v>
      </c>
      <c r="I5" s="8">
        <v>0.2</v>
      </c>
      <c r="J5" s="8">
        <f ca="1"/>
        <v>0.45158686362248934</v>
      </c>
      <c r="K5" s="8">
        <f ca="1"/>
        <v>0.45158686362248934</v>
      </c>
      <c r="L5" s="8">
        <f ca="1"/>
        <v>0.91364117447376736</v>
      </c>
      <c r="M5" s="22">
        <f ca="1"/>
        <v>0.45158686362248934</v>
      </c>
    </row>
    <row r="6" spans="2:13" x14ac:dyDescent="0.3">
      <c r="B6" s="8">
        <v>4</v>
      </c>
      <c r="C6" s="8">
        <f ca="1"/>
        <v>0.54577121542853657</v>
      </c>
      <c r="F6" s="8">
        <f ca="1"/>
        <v>4</v>
      </c>
      <c r="G6" s="8">
        <f ca="1"/>
        <v>0.54577121542853657</v>
      </c>
      <c r="I6" s="8">
        <v>0.30000000000000004</v>
      </c>
      <c r="J6" s="8">
        <f ca="1"/>
        <v>0.45158686362248934</v>
      </c>
      <c r="K6" s="8">
        <f ca="1"/>
        <v>0.45158686362248929</v>
      </c>
      <c r="L6" s="8">
        <f ca="1"/>
        <v>0.87330007044285274</v>
      </c>
      <c r="M6" s="22">
        <f ca="1"/>
        <v>0.45158686362248934</v>
      </c>
    </row>
    <row r="7" spans="2:13" x14ac:dyDescent="0.3">
      <c r="B7" s="8">
        <v>5</v>
      </c>
      <c r="C7" s="8">
        <f ca="1"/>
        <v>0.11805033961160771</v>
      </c>
      <c r="F7" s="8">
        <f ca="1"/>
        <v>5</v>
      </c>
      <c r="G7" s="8">
        <f ca="1"/>
        <v>0.11805033961160771</v>
      </c>
      <c r="I7" s="8">
        <v>0.4</v>
      </c>
      <c r="J7" s="8">
        <f ca="1"/>
        <v>0.45158686362248934</v>
      </c>
      <c r="K7" s="8">
        <f ca="1"/>
        <v>0.45158686362248934</v>
      </c>
      <c r="L7" s="8">
        <f ca="1"/>
        <v>0.83474019564867263</v>
      </c>
      <c r="M7" s="22">
        <f ca="1"/>
        <v>0.45158686362248934</v>
      </c>
    </row>
    <row r="8" spans="2:13" x14ac:dyDescent="0.3">
      <c r="B8" s="8">
        <v>6</v>
      </c>
      <c r="C8" s="8">
        <f ca="1"/>
        <v>0.79340484028740965</v>
      </c>
      <c r="F8" s="8">
        <f ca="1"/>
        <v>6</v>
      </c>
      <c r="G8" s="8">
        <f ca="1"/>
        <v>0.79340484028740965</v>
      </c>
      <c r="I8" s="8">
        <v>0.5</v>
      </c>
      <c r="J8" s="8">
        <f ca="1"/>
        <v>0.45158686362248934</v>
      </c>
      <c r="K8" s="8">
        <f ca="1"/>
        <v>0.45158686362248934</v>
      </c>
      <c r="L8" s="8">
        <f ca="1"/>
        <v>0.79788290170627751</v>
      </c>
      <c r="M8" s="22">
        <f ca="1"/>
        <v>0.45158686362248934</v>
      </c>
    </row>
    <row r="9" spans="2:13" x14ac:dyDescent="0.3">
      <c r="B9" s="8">
        <v>7</v>
      </c>
      <c r="C9" s="8">
        <f ca="1"/>
        <v>0.54345481613037738</v>
      </c>
      <c r="F9" s="8">
        <f ca="1"/>
        <v>7</v>
      </c>
      <c r="G9" s="8">
        <f ca="1"/>
        <v>0.54345481613037738</v>
      </c>
      <c r="I9" s="8">
        <v>0.60000000000000009</v>
      </c>
      <c r="J9" s="8">
        <f ca="1"/>
        <v>0.45158686362248934</v>
      </c>
      <c r="K9" s="8">
        <f ca="1"/>
        <v>0.45158686362248929</v>
      </c>
      <c r="L9" s="8">
        <f ca="1"/>
        <v>0.7626530127711818</v>
      </c>
      <c r="M9" s="22">
        <f ca="1"/>
        <v>0.45158686362248934</v>
      </c>
    </row>
    <row r="10" spans="2:13" x14ac:dyDescent="0.3">
      <c r="B10" s="8">
        <v>8</v>
      </c>
      <c r="C10" s="8">
        <f ca="1"/>
        <v>0.57740717064861236</v>
      </c>
      <c r="F10" s="8">
        <f ca="1"/>
        <v>8</v>
      </c>
      <c r="G10" s="8">
        <f ca="1"/>
        <v>0.57740717064861236</v>
      </c>
      <c r="I10" s="8">
        <v>0.70000000000000007</v>
      </c>
      <c r="J10" s="8">
        <f ca="1"/>
        <v>0.45158686362248934</v>
      </c>
      <c r="K10" s="8">
        <f ca="1"/>
        <v>0.45158686362248934</v>
      </c>
      <c r="L10" s="8">
        <f ca="1"/>
        <v>0.72897867163330599</v>
      </c>
      <c r="M10" s="22">
        <f ca="1"/>
        <v>0.45158686362248934</v>
      </c>
    </row>
    <row r="11" spans="2:13" x14ac:dyDescent="0.3">
      <c r="B11" s="8">
        <v>9</v>
      </c>
      <c r="C11" s="8">
        <f ca="1"/>
        <v>0.70384581205313657</v>
      </c>
      <c r="F11" s="8">
        <f ca="1"/>
        <v>9</v>
      </c>
      <c r="G11" s="8">
        <f ca="1"/>
        <v>0.70384581205313657</v>
      </c>
      <c r="I11" s="8">
        <v>0.8</v>
      </c>
      <c r="J11" s="8">
        <f ca="1"/>
        <v>0.45158686362248934</v>
      </c>
      <c r="K11" s="8">
        <f ca="1"/>
        <v>0.45158686362248934</v>
      </c>
      <c r="L11" s="8">
        <f ca="1"/>
        <v>0.69679119455636829</v>
      </c>
      <c r="M11" s="22">
        <f ca="1"/>
        <v>0.45158686362248934</v>
      </c>
    </row>
    <row r="12" spans="2:13" x14ac:dyDescent="0.3">
      <c r="B12" s="8">
        <v>10</v>
      </c>
      <c r="C12" s="8">
        <f ca="1"/>
        <v>0.3680418096501068</v>
      </c>
      <c r="F12" s="8">
        <f ca="1"/>
        <v>10</v>
      </c>
      <c r="G12" s="8">
        <f ca="1"/>
        <v>0.3680418096501068</v>
      </c>
      <c r="I12" s="8">
        <v>0.9</v>
      </c>
      <c r="J12" s="8">
        <f ca="1"/>
        <v>0.45158686362248934</v>
      </c>
      <c r="K12" s="8">
        <f ca="1"/>
        <v>0.45158686362248934</v>
      </c>
      <c r="L12" s="8">
        <f ca="1"/>
        <v>0.66602492960077453</v>
      </c>
      <c r="M12" s="22">
        <f ca="1"/>
        <v>0.45158686362248934</v>
      </c>
    </row>
    <row r="13" spans="2:13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0.45158686362248934</v>
      </c>
      <c r="K13" s="8">
        <f ca="1"/>
        <v>0.45158686362248934</v>
      </c>
      <c r="L13" s="8">
        <f ca="1"/>
        <v>0.63661712500270429</v>
      </c>
      <c r="M13" s="22">
        <f ca="1"/>
        <v>0.45158686362248934</v>
      </c>
    </row>
    <row r="14" spans="2:13" x14ac:dyDescent="0.3">
      <c r="I14" s="8">
        <v>1.1000000000000001</v>
      </c>
      <c r="J14" s="8">
        <f ca="1"/>
        <v>0.10371428101934899</v>
      </c>
      <c r="K14" s="8">
        <f ca="1"/>
        <v>0.41996208338584018</v>
      </c>
      <c r="L14" s="8">
        <f ca="1"/>
        <v>0.63004861751823893</v>
      </c>
      <c r="M14" s="22">
        <f ca="1"/>
        <v>0.45158686362248934</v>
      </c>
    </row>
    <row r="15" spans="2:13" x14ac:dyDescent="0.3">
      <c r="I15" s="8">
        <v>1.2000000000000002</v>
      </c>
      <c r="J15" s="8">
        <f ca="1"/>
        <v>0.10371428101934899</v>
      </c>
      <c r="K15" s="8">
        <f ca="1"/>
        <v>0.39360809985529926</v>
      </c>
      <c r="L15" s="8">
        <f ca="1"/>
        <v>0.62354788277378315</v>
      </c>
      <c r="M15" s="22">
        <f ca="1"/>
        <v>0.45158686362248934</v>
      </c>
    </row>
    <row r="16" spans="2:13" x14ac:dyDescent="0.3">
      <c r="I16" s="8">
        <v>1.3</v>
      </c>
      <c r="J16" s="8">
        <f ca="1"/>
        <v>0.10371428101934899</v>
      </c>
      <c r="K16" s="8">
        <f ca="1"/>
        <v>0.37130857532945694</v>
      </c>
      <c r="L16" s="8">
        <f ca="1"/>
        <v>0.61711422150063466</v>
      </c>
      <c r="M16" s="22">
        <f ca="1"/>
        <v>0.45158686362248934</v>
      </c>
    </row>
    <row r="17" spans="9:13" x14ac:dyDescent="0.3">
      <c r="I17" s="8">
        <v>1.4000000000000001</v>
      </c>
      <c r="J17" s="8">
        <f ca="1"/>
        <v>0.10371428101934899</v>
      </c>
      <c r="K17" s="8">
        <f ca="1"/>
        <v>0.35219469716444923</v>
      </c>
      <c r="L17" s="8">
        <f ca="1"/>
        <v>0.61074694164484944</v>
      </c>
      <c r="M17" s="22">
        <f ca="1"/>
        <v>0.45158686362248934</v>
      </c>
    </row>
    <row r="18" spans="9:13" x14ac:dyDescent="0.3">
      <c r="I18" s="8">
        <v>1.5</v>
      </c>
      <c r="J18" s="8">
        <f ca="1"/>
        <v>0.10371428101934899</v>
      </c>
      <c r="K18" s="8">
        <f ca="1"/>
        <v>0.33562933608810924</v>
      </c>
      <c r="L18" s="8">
        <f ca="1"/>
        <v>0.60444535829277535</v>
      </c>
      <c r="M18" s="22">
        <f ca="1"/>
        <v>0.45158686362248934</v>
      </c>
    </row>
    <row r="19" spans="9:13" x14ac:dyDescent="0.3">
      <c r="I19" s="8">
        <v>1.6</v>
      </c>
      <c r="J19" s="8">
        <f ca="1"/>
        <v>0.10371428101934899</v>
      </c>
      <c r="K19" s="8">
        <f ca="1"/>
        <v>0.32113464514631168</v>
      </c>
      <c r="L19" s="8">
        <f ca="1"/>
        <v>0.59820879359735324</v>
      </c>
      <c r="M19" s="22">
        <f ca="1"/>
        <v>0.45158686362248934</v>
      </c>
    </row>
    <row r="20" spans="9:13" x14ac:dyDescent="0.3">
      <c r="I20" s="8">
        <v>1.7000000000000002</v>
      </c>
      <c r="J20" s="8">
        <f ca="1"/>
        <v>0.10371428101934899</v>
      </c>
      <c r="K20" s="8">
        <f ca="1"/>
        <v>0.30834521196237274</v>
      </c>
      <c r="L20" s="8">
        <f ca="1"/>
        <v>0.59203657670517373</v>
      </c>
      <c r="M20" s="22">
        <f ca="1"/>
        <v>0.45158686362248934</v>
      </c>
    </row>
    <row r="21" spans="9:13" x14ac:dyDescent="0.3">
      <c r="I21" s="8">
        <v>1.8</v>
      </c>
      <c r="J21" s="8">
        <f ca="1"/>
        <v>0.10371428101934899</v>
      </c>
      <c r="K21" s="8">
        <f ca="1"/>
        <v>0.29697682690998251</v>
      </c>
      <c r="L21" s="8">
        <f ca="1"/>
        <v>0.58592804368428497</v>
      </c>
      <c r="M21" s="22">
        <f ca="1"/>
        <v>0.45158686362248934</v>
      </c>
    </row>
    <row r="22" spans="9:13" x14ac:dyDescent="0.3">
      <c r="I22" s="8">
        <v>1.9000000000000001</v>
      </c>
      <c r="J22" s="8">
        <f ca="1"/>
        <v>0.10371428101934899</v>
      </c>
      <c r="K22" s="8">
        <f ca="1"/>
        <v>0.28680511396837022</v>
      </c>
      <c r="L22" s="8">
        <f ca="1"/>
        <v>0.57988253745273866</v>
      </c>
      <c r="M22" s="22">
        <f ca="1"/>
        <v>0.45158686362248934</v>
      </c>
    </row>
    <row r="23" spans="9:13" x14ac:dyDescent="0.3">
      <c r="I23" s="8">
        <v>2</v>
      </c>
      <c r="J23" s="8">
        <f ca="1"/>
        <v>0.10371428101934899</v>
      </c>
      <c r="K23" s="8">
        <f ca="1"/>
        <v>0.27765057232091916</v>
      </c>
      <c r="L23" s="8">
        <f ca="1"/>
        <v>0.57389940770787395</v>
      </c>
      <c r="M23" s="22">
        <f ca="1"/>
        <v>0.45158686362248934</v>
      </c>
    </row>
    <row r="24" spans="9:13" x14ac:dyDescent="0.3">
      <c r="I24" s="8">
        <v>2.1</v>
      </c>
      <c r="J24" s="8">
        <f ca="1"/>
        <v>0.32786045310224088</v>
      </c>
      <c r="K24" s="8">
        <f ca="1"/>
        <v>0.28004151902479163</v>
      </c>
      <c r="L24" s="8">
        <f ca="1"/>
        <v>0.55538862234902608</v>
      </c>
      <c r="M24" s="22">
        <f ca="1"/>
        <v>0.45158686362248934</v>
      </c>
    </row>
    <row r="25" spans="9:13" x14ac:dyDescent="0.3">
      <c r="I25" s="8">
        <v>2.2000000000000002</v>
      </c>
      <c r="J25" s="8">
        <f ca="1"/>
        <v>0.32786045310224088</v>
      </c>
      <c r="K25" s="8">
        <f ca="1"/>
        <v>0.28221510693740293</v>
      </c>
      <c r="L25" s="8">
        <f ca="1"/>
        <v>0.53747489071081622</v>
      </c>
      <c r="M25" s="22">
        <f ca="1"/>
        <v>0.45158686362248934</v>
      </c>
    </row>
    <row r="26" spans="9:13" x14ac:dyDescent="0.3">
      <c r="I26" s="8">
        <v>2.3000000000000003</v>
      </c>
      <c r="J26" s="8">
        <f ca="1"/>
        <v>0.32786045310224088</v>
      </c>
      <c r="K26" s="8">
        <f ca="1"/>
        <v>0.28419968720543937</v>
      </c>
      <c r="L26" s="8">
        <f ca="1"/>
        <v>0.52013895593760018</v>
      </c>
      <c r="M26" s="22">
        <f ca="1"/>
        <v>0.45158686362248934</v>
      </c>
    </row>
    <row r="27" spans="9:13" x14ac:dyDescent="0.3">
      <c r="I27" s="8">
        <v>2.4000000000000004</v>
      </c>
      <c r="J27" s="8">
        <f ca="1"/>
        <v>0.32786045310224088</v>
      </c>
      <c r="K27" s="8">
        <f ca="1"/>
        <v>0.28601888578447277</v>
      </c>
      <c r="L27" s="8">
        <f ca="1"/>
        <v>0.5033621815569127</v>
      </c>
      <c r="M27" s="22">
        <f ca="1"/>
        <v>0.45158686362248934</v>
      </c>
    </row>
    <row r="28" spans="9:13" x14ac:dyDescent="0.3">
      <c r="I28" s="8">
        <v>2.5</v>
      </c>
      <c r="J28" s="8">
        <f ca="1"/>
        <v>0.32786045310224088</v>
      </c>
      <c r="K28" s="8">
        <f ca="1"/>
        <v>0.28769254847718351</v>
      </c>
      <c r="L28" s="8">
        <f ca="1"/>
        <v>0.48712653221640462</v>
      </c>
      <c r="M28" s="22">
        <f ca="1"/>
        <v>0.45158686362248934</v>
      </c>
    </row>
    <row r="29" spans="9:13" x14ac:dyDescent="0.3">
      <c r="I29" s="8">
        <v>2.6</v>
      </c>
      <c r="J29" s="8">
        <f ca="1"/>
        <v>0.32786045310224088</v>
      </c>
      <c r="K29" s="8">
        <f ca="1"/>
        <v>0.28923746788583954</v>
      </c>
      <c r="L29" s="8">
        <f ca="1"/>
        <v>0.47141455321001702</v>
      </c>
      <c r="M29" s="22">
        <f ca="1"/>
        <v>0.45158686362248934</v>
      </c>
    </row>
    <row r="30" spans="9:13" x14ac:dyDescent="0.3">
      <c r="I30" s="8">
        <v>2.7</v>
      </c>
      <c r="J30" s="8">
        <f ca="1"/>
        <v>0.32786045310224088</v>
      </c>
      <c r="K30" s="8">
        <f ca="1"/>
        <v>0.29066794881978036</v>
      </c>
      <c r="L30" s="8">
        <f ca="1"/>
        <v>0.45620935542714453</v>
      </c>
      <c r="M30" s="22">
        <f ca="1"/>
        <v>0.45158686362248934</v>
      </c>
    </row>
    <row r="31" spans="9:13" x14ac:dyDescent="0.3">
      <c r="I31" s="8">
        <v>2.8000000000000003</v>
      </c>
      <c r="J31" s="8">
        <f ca="1"/>
        <v>0.32786045310224088</v>
      </c>
      <c r="K31" s="8">
        <f ca="1"/>
        <v>0.29199625254415396</v>
      </c>
      <c r="L31" s="8">
        <f ca="1"/>
        <v>0.44149459228403304</v>
      </c>
      <c r="M31" s="22">
        <f ca="1"/>
        <v>0.45158686362248934</v>
      </c>
    </row>
    <row r="32" spans="9:13" x14ac:dyDescent="0.3">
      <c r="I32" s="8">
        <v>2.9000000000000004</v>
      </c>
      <c r="J32" s="8">
        <f ca="1"/>
        <v>0.32786045310224088</v>
      </c>
      <c r="K32" s="8">
        <f ca="1"/>
        <v>0.29323294911512243</v>
      </c>
      <c r="L32" s="8">
        <f ca="1"/>
        <v>0.42725444508808941</v>
      </c>
      <c r="M32" s="22">
        <f ca="1"/>
        <v>0.45158686362248934</v>
      </c>
    </row>
    <row r="33" spans="9:13" x14ac:dyDescent="0.3">
      <c r="I33" s="8">
        <v>3</v>
      </c>
      <c r="J33" s="8">
        <f ca="1"/>
        <v>0.32786045310224088</v>
      </c>
      <c r="K33" s="8">
        <f ca="1"/>
        <v>0.29438719924802642</v>
      </c>
      <c r="L33" s="8">
        <f ca="1"/>
        <v>0.4134736053635803</v>
      </c>
      <c r="M33" s="22">
        <f ca="1"/>
        <v>0.45158686362248934</v>
      </c>
    </row>
    <row r="34" spans="9:13" x14ac:dyDescent="0.3">
      <c r="I34" s="8">
        <v>3.1</v>
      </c>
      <c r="J34" s="8">
        <f ca="1"/>
        <v>0.54577121542853657</v>
      </c>
      <c r="K34" s="8">
        <f ca="1"/>
        <v>0.30249636106030092</v>
      </c>
      <c r="L34" s="8">
        <f ca="1"/>
        <v>0.39151215311812443</v>
      </c>
      <c r="M34" s="22">
        <f ca="1"/>
        <v>0.45158686362248934</v>
      </c>
    </row>
    <row r="35" spans="9:13" x14ac:dyDescent="0.3">
      <c r="I35" s="8">
        <v>3.2</v>
      </c>
      <c r="J35" s="8">
        <f ca="1"/>
        <v>0.54577121542853657</v>
      </c>
      <c r="K35" s="8">
        <f ca="1"/>
        <v>0.3100987002593083</v>
      </c>
      <c r="L35" s="8">
        <f ca="1"/>
        <v>0.37071717432142454</v>
      </c>
      <c r="M35" s="22">
        <f ca="1"/>
        <v>0.45158686362248934</v>
      </c>
    </row>
    <row r="36" spans="9:13" x14ac:dyDescent="0.3">
      <c r="I36" s="8">
        <v>3.3000000000000003</v>
      </c>
      <c r="J36" s="8">
        <f ca="1"/>
        <v>0.54577121542853657</v>
      </c>
      <c r="K36" s="8">
        <f ca="1"/>
        <v>0.31724029162807282</v>
      </c>
      <c r="L36" s="8">
        <f ca="1"/>
        <v>0.35102670998062613</v>
      </c>
      <c r="M36" s="22">
        <f ca="1"/>
        <v>0.45158686362248934</v>
      </c>
    </row>
    <row r="37" spans="9:13" x14ac:dyDescent="0.3">
      <c r="I37" s="8">
        <v>3.4000000000000004</v>
      </c>
      <c r="J37" s="8">
        <f ca="1"/>
        <v>0.54577121542853657</v>
      </c>
      <c r="K37" s="8">
        <f ca="1"/>
        <v>0.32396178938691</v>
      </c>
      <c r="L37" s="8">
        <f ca="1"/>
        <v>0.3323820953102104</v>
      </c>
      <c r="M37" s="22">
        <f ca="1"/>
        <v>0.45158686362248934</v>
      </c>
    </row>
    <row r="38" spans="9:13" x14ac:dyDescent="0.3">
      <c r="I38" s="8">
        <v>3.5</v>
      </c>
      <c r="J38" s="8">
        <f ca="1"/>
        <v>0.54577121542853657</v>
      </c>
      <c r="K38" s="8">
        <f ca="1"/>
        <v>0.33029920155952786</v>
      </c>
      <c r="L38" s="8">
        <f ca="1"/>
        <v>0.31472778059974754</v>
      </c>
      <c r="M38" s="22">
        <f ca="1"/>
        <v>0.45158686362248934</v>
      </c>
    </row>
    <row r="39" spans="9:13" x14ac:dyDescent="0.3">
      <c r="I39" s="8">
        <v>3.6</v>
      </c>
      <c r="J39" s="8">
        <f ca="1"/>
        <v>0.54577121542853657</v>
      </c>
      <c r="K39" s="8">
        <f ca="1"/>
        <v>0.33628453527811142</v>
      </c>
      <c r="L39" s="8">
        <f ca="1"/>
        <v>0.29801116476673595</v>
      </c>
      <c r="M39" s="22">
        <f ca="1"/>
        <v>0.45158686362248934</v>
      </c>
    </row>
    <row r="40" spans="9:13" x14ac:dyDescent="0.3">
      <c r="I40" s="8">
        <v>3.7</v>
      </c>
      <c r="J40" s="8">
        <f ca="1"/>
        <v>0.54577121542853657</v>
      </c>
      <c r="K40" s="8">
        <f ca="1"/>
        <v>0.34194633744433917</v>
      </c>
      <c r="L40" s="8">
        <f ca="1"/>
        <v>0.282182444886937</v>
      </c>
      <c r="M40" s="22">
        <f ca="1"/>
        <v>0.45158686362248934</v>
      </c>
    </row>
    <row r="41" spans="9:13" x14ac:dyDescent="0.3">
      <c r="I41" s="8">
        <v>3.8000000000000003</v>
      </c>
      <c r="J41" s="8">
        <f ca="1"/>
        <v>0.54577121542853657</v>
      </c>
      <c r="K41" s="8">
        <f ca="1"/>
        <v>0.34731015002287069</v>
      </c>
      <c r="L41" s="8">
        <f ca="1"/>
        <v>0.26719445974938616</v>
      </c>
      <c r="M41" s="22">
        <f ca="1"/>
        <v>0.45158686362248934</v>
      </c>
    </row>
    <row r="42" spans="9:13" x14ac:dyDescent="0.3">
      <c r="I42" s="8">
        <v>3.9000000000000004</v>
      </c>
      <c r="J42" s="8">
        <f ca="1"/>
        <v>0.54577121542853657</v>
      </c>
      <c r="K42" s="8">
        <f ca="1"/>
        <v>0.3523988952896826</v>
      </c>
      <c r="L42" s="8">
        <f ca="1"/>
        <v>0.25300255406401595</v>
      </c>
      <c r="M42" s="22">
        <f ca="1"/>
        <v>0.45158686362248934</v>
      </c>
    </row>
    <row r="43" spans="9:13" x14ac:dyDescent="0.3">
      <c r="I43" s="8">
        <v>4</v>
      </c>
      <c r="J43" s="8">
        <f ca="1"/>
        <v>0.54577121542853657</v>
      </c>
      <c r="K43" s="8">
        <f ca="1"/>
        <v>0.35723320329315394</v>
      </c>
      <c r="L43" s="8">
        <f ca="1"/>
        <v>0.23956444604310673</v>
      </c>
      <c r="M43" s="22">
        <f ca="1"/>
        <v>0.45158686362248934</v>
      </c>
    </row>
    <row r="44" spans="9:13" x14ac:dyDescent="0.3">
      <c r="I44" s="8">
        <v>4.1000000000000005</v>
      </c>
      <c r="J44" s="8">
        <f ca="1"/>
        <v>0.11805033961160771</v>
      </c>
      <c r="K44" s="8">
        <f ca="1"/>
        <v>0.35139947491067719</v>
      </c>
      <c r="L44" s="8">
        <f ca="1"/>
        <v>0.23675300686026765</v>
      </c>
      <c r="M44" s="22">
        <f ca="1"/>
        <v>0.45158686362248934</v>
      </c>
    </row>
    <row r="45" spans="9:13" x14ac:dyDescent="0.3">
      <c r="I45" s="8">
        <v>4.2</v>
      </c>
      <c r="J45" s="8">
        <f ca="1"/>
        <v>0.11805033961160771</v>
      </c>
      <c r="K45" s="8">
        <f ca="1"/>
        <v>0.34584354311784216</v>
      </c>
      <c r="L45" s="8">
        <f ca="1"/>
        <v>0.2339745616841919</v>
      </c>
      <c r="M45" s="22">
        <f ca="1"/>
        <v>0.45158686362248934</v>
      </c>
    </row>
    <row r="46" spans="9:13" x14ac:dyDescent="0.3">
      <c r="I46" s="8">
        <v>4.3</v>
      </c>
      <c r="J46" s="8">
        <f ca="1"/>
        <v>0.11805033961160771</v>
      </c>
      <c r="K46" s="8">
        <f ca="1"/>
        <v>0.34054602675723211</v>
      </c>
      <c r="L46" s="8">
        <f ca="1"/>
        <v>0.23122872330977937</v>
      </c>
      <c r="M46" s="22">
        <f ca="1"/>
        <v>0.45158686362248934</v>
      </c>
    </row>
    <row r="47" spans="9:13" x14ac:dyDescent="0.3">
      <c r="I47" s="8">
        <v>4.4000000000000004</v>
      </c>
      <c r="J47" s="8">
        <f ca="1"/>
        <v>0.11805033961160771</v>
      </c>
      <c r="K47" s="8">
        <f ca="1"/>
        <v>0.33548930659483156</v>
      </c>
      <c r="L47" s="8">
        <f ca="1"/>
        <v>0.2285151090760541</v>
      </c>
      <c r="M47" s="22">
        <f ca="1"/>
        <v>0.45158686362248934</v>
      </c>
    </row>
    <row r="48" spans="9:13" x14ac:dyDescent="0.3">
      <c r="I48" s="8">
        <v>4.5</v>
      </c>
      <c r="J48" s="8">
        <f ca="1"/>
        <v>0.11805033961160771</v>
      </c>
      <c r="K48" s="8">
        <f ca="1"/>
        <v>0.33065732955075994</v>
      </c>
      <c r="L48" s="8">
        <f ca="1"/>
        <v>0.22583334081283973</v>
      </c>
      <c r="M48" s="22">
        <f ca="1"/>
        <v>0.45158686362248934</v>
      </c>
    </row>
    <row r="49" spans="9:13" x14ac:dyDescent="0.3">
      <c r="I49" s="8">
        <v>4.6000000000000005</v>
      </c>
      <c r="J49" s="8">
        <f ca="1"/>
        <v>0.11805033961160771</v>
      </c>
      <c r="K49" s="8">
        <f ca="1"/>
        <v>0.32603543846512617</v>
      </c>
      <c r="L49" s="8">
        <f ca="1"/>
        <v>0.22318304478805881</v>
      </c>
      <c r="M49" s="22">
        <f ca="1"/>
        <v>0.45158686362248934</v>
      </c>
    </row>
    <row r="50" spans="9:13" x14ac:dyDescent="0.3">
      <c r="I50" s="8">
        <v>4.7</v>
      </c>
      <c r="J50" s="8">
        <f ca="1"/>
        <v>0.11805033961160771</v>
      </c>
      <c r="K50" s="8">
        <f ca="1"/>
        <v>0.32161022359590236</v>
      </c>
      <c r="L50" s="8">
        <f ca="1"/>
        <v>0.22056385165565348</v>
      </c>
      <c r="M50" s="22">
        <f ca="1"/>
        <v>0.45158686362248934</v>
      </c>
    </row>
    <row r="51" spans="9:13" x14ac:dyDescent="0.3">
      <c r="I51" s="8">
        <v>4.8000000000000007</v>
      </c>
      <c r="J51" s="8">
        <f ca="1"/>
        <v>0.11805033961160771</v>
      </c>
      <c r="K51" s="8">
        <f ca="1"/>
        <v>0.31736939267956288</v>
      </c>
      <c r="L51" s="8">
        <f ca="1"/>
        <v>0.2179753964041149</v>
      </c>
      <c r="M51" s="22">
        <f ca="1"/>
        <v>0.45158686362248934</v>
      </c>
    </row>
    <row r="52" spans="9:13" x14ac:dyDescent="0.3">
      <c r="I52" s="8">
        <v>4.9000000000000004</v>
      </c>
      <c r="J52" s="8">
        <f ca="1"/>
        <v>0.11805033961160771</v>
      </c>
      <c r="K52" s="8">
        <f ca="1"/>
        <v>0.31330165690266581</v>
      </c>
      <c r="L52" s="8">
        <f ca="1"/>
        <v>0.21541731830561989</v>
      </c>
      <c r="M52" s="22">
        <f ca="1"/>
        <v>0.45158686362248934</v>
      </c>
    </row>
    <row r="53" spans="9:13" x14ac:dyDescent="0.3">
      <c r="I53" s="8">
        <v>5</v>
      </c>
      <c r="J53" s="8">
        <f ca="1"/>
        <v>0.11805033961160771</v>
      </c>
      <c r="K53" s="8">
        <f ca="1"/>
        <v>0.30939663055684469</v>
      </c>
      <c r="L53" s="8">
        <f ca="1"/>
        <v>0.21288926086576171</v>
      </c>
      <c r="M53" s="22">
        <f ca="1"/>
        <v>0.45158686362248934</v>
      </c>
    </row>
    <row r="54" spans="9:13" x14ac:dyDescent="0.3">
      <c r="I54" s="8">
        <v>5.1000000000000005</v>
      </c>
      <c r="J54" s="8">
        <f ca="1"/>
        <v>0.79340484028740965</v>
      </c>
      <c r="K54" s="8">
        <f ca="1"/>
        <v>0.3188869876103852</v>
      </c>
      <c r="L54" s="8">
        <f ca="1"/>
        <v>0.19665120910369796</v>
      </c>
      <c r="M54" s="22">
        <f ca="1"/>
        <v>0.45158686362248934</v>
      </c>
    </row>
    <row r="55" spans="9:13" x14ac:dyDescent="0.3">
      <c r="I55" s="8">
        <v>5.2</v>
      </c>
      <c r="J55" s="8">
        <f ca="1"/>
        <v>0.79340484028740965</v>
      </c>
      <c r="K55" s="8">
        <f ca="1"/>
        <v>0.32801233093109722</v>
      </c>
      <c r="L55" s="8">
        <f ca="1"/>
        <v>0.18165170719951809</v>
      </c>
      <c r="M55" s="22">
        <f ca="1"/>
        <v>0.45158686362248934</v>
      </c>
    </row>
    <row r="56" spans="9:13" x14ac:dyDescent="0.3">
      <c r="I56" s="8">
        <v>5.3000000000000007</v>
      </c>
      <c r="J56" s="8">
        <f ca="1"/>
        <v>0.79340484028740965</v>
      </c>
      <c r="K56" s="8">
        <f ca="1"/>
        <v>0.33679332167366915</v>
      </c>
      <c r="L56" s="8">
        <f ca="1"/>
        <v>0.16779628785901271</v>
      </c>
      <c r="M56" s="22">
        <f ca="1"/>
        <v>0.45158686362248934</v>
      </c>
    </row>
    <row r="57" spans="9:13" x14ac:dyDescent="0.3">
      <c r="I57" s="8">
        <v>5.4</v>
      </c>
      <c r="J57" s="8">
        <f ca="1"/>
        <v>0.79340484028740965</v>
      </c>
      <c r="K57" s="8">
        <f ca="1"/>
        <v>0.34524909053688657</v>
      </c>
      <c r="L57" s="8">
        <f ca="1"/>
        <v>0.15499768544064438</v>
      </c>
      <c r="M57" s="22">
        <f ca="1"/>
        <v>0.45158686362248934</v>
      </c>
    </row>
    <row r="58" spans="9:13" x14ac:dyDescent="0.3">
      <c r="I58" s="8">
        <v>5.5</v>
      </c>
      <c r="J58" s="8">
        <f ca="1"/>
        <v>0.79340484028740965</v>
      </c>
      <c r="K58" s="8">
        <f ca="1"/>
        <v>0.35339737689598699</v>
      </c>
      <c r="L58" s="8">
        <f ca="1"/>
        <v>0.14317529339494325</v>
      </c>
      <c r="M58" s="22">
        <f ca="1"/>
        <v>0.45158686362248934</v>
      </c>
    </row>
    <row r="59" spans="9:13" x14ac:dyDescent="0.3">
      <c r="I59" s="8">
        <v>5.6000000000000005</v>
      </c>
      <c r="J59" s="8">
        <f ca="1"/>
        <v>0.79340484028740965</v>
      </c>
      <c r="K59" s="8">
        <f ca="1"/>
        <v>0.36125465302797671</v>
      </c>
      <c r="L59" s="8">
        <f ca="1"/>
        <v>0.13225464924163727</v>
      </c>
      <c r="M59" s="22">
        <f ca="1"/>
        <v>0.45158686362248934</v>
      </c>
    </row>
    <row r="60" spans="9:13" x14ac:dyDescent="0.3">
      <c r="I60" s="8">
        <v>5.7</v>
      </c>
      <c r="J60" s="8">
        <f ca="1"/>
        <v>0.79340484028740965</v>
      </c>
      <c r="K60" s="8">
        <f ca="1"/>
        <v>0.36883623526059828</v>
      </c>
      <c r="L60" s="8">
        <f ca="1"/>
        <v>0.1221669735063096</v>
      </c>
      <c r="M60" s="22">
        <f ca="1"/>
        <v>0.45158686362248934</v>
      </c>
    </row>
    <row r="61" spans="9:13" x14ac:dyDescent="0.3">
      <c r="I61" s="8">
        <v>5.8000000000000007</v>
      </c>
      <c r="J61" s="8">
        <f ca="1"/>
        <v>0.79340484028740965</v>
      </c>
      <c r="K61" s="8">
        <f ca="1"/>
        <v>0.37615638362312959</v>
      </c>
      <c r="L61" s="8">
        <f ca="1"/>
        <v>0.1128487319646348</v>
      </c>
      <c r="M61" s="22">
        <f ca="1"/>
        <v>0.45158686362248934</v>
      </c>
    </row>
    <row r="62" spans="9:13" x14ac:dyDescent="0.3">
      <c r="I62" s="8">
        <v>5.9</v>
      </c>
      <c r="J62" s="8">
        <f ca="1"/>
        <v>0.79340484028740965</v>
      </c>
      <c r="K62" s="8">
        <f ca="1"/>
        <v>0.38322839136320208</v>
      </c>
      <c r="L62" s="8">
        <f ca="1"/>
        <v>0.10424123357619276</v>
      </c>
      <c r="M62" s="22">
        <f ca="1"/>
        <v>0.45158686362248934</v>
      </c>
    </row>
    <row r="63" spans="9:13" x14ac:dyDescent="0.3">
      <c r="I63" s="8">
        <v>6</v>
      </c>
      <c r="J63" s="8">
        <f ca="1"/>
        <v>0.79340484028740965</v>
      </c>
      <c r="K63" s="8">
        <f ca="1"/>
        <v>0.39006466551193886</v>
      </c>
      <c r="L63" s="8">
        <f ca="1"/>
        <v>9.629027040705733E-2</v>
      </c>
      <c r="M63" s="22">
        <f ca="1"/>
        <v>0.45158686362248934</v>
      </c>
    </row>
    <row r="64" spans="9:13" x14ac:dyDescent="0.3">
      <c r="I64" s="8">
        <v>6.1000000000000005</v>
      </c>
      <c r="J64" s="8">
        <f ca="1"/>
        <v>0.54345481613037738</v>
      </c>
      <c r="K64" s="8">
        <f ca="1"/>
        <v>0.39257925814502803</v>
      </c>
      <c r="L64" s="8">
        <f ca="1"/>
        <v>9.1196981058199109E-2</v>
      </c>
      <c r="M64" s="22">
        <f ca="1"/>
        <v>0.45158686362248934</v>
      </c>
    </row>
    <row r="65" spans="9:13" x14ac:dyDescent="0.3">
      <c r="I65" s="8">
        <v>6.2</v>
      </c>
      <c r="J65" s="8">
        <f ca="1"/>
        <v>0.54345481613037738</v>
      </c>
      <c r="K65" s="8">
        <f ca="1"/>
        <v>0.39501273488672717</v>
      </c>
      <c r="L65" s="8">
        <f ca="1"/>
        <v>8.637310188815539E-2</v>
      </c>
      <c r="M65" s="22">
        <f ca="1"/>
        <v>0.45158686362248934</v>
      </c>
    </row>
    <row r="66" spans="9:13" x14ac:dyDescent="0.3">
      <c r="I66" s="8">
        <v>6.3000000000000007</v>
      </c>
      <c r="J66" s="8">
        <f ca="1"/>
        <v>0.54345481613037738</v>
      </c>
      <c r="K66" s="8">
        <f ca="1"/>
        <v>0.39736895839853115</v>
      </c>
      <c r="L66" s="8">
        <f ca="1"/>
        <v>8.1804384662577612E-2</v>
      </c>
      <c r="M66" s="22">
        <f ca="1"/>
        <v>0.45158686362248934</v>
      </c>
    </row>
    <row r="67" spans="9:13" x14ac:dyDescent="0.3">
      <c r="I67" s="8">
        <v>6.4</v>
      </c>
      <c r="J67" s="8">
        <f ca="1"/>
        <v>0.54345481613037738</v>
      </c>
      <c r="K67" s="8">
        <f ca="1"/>
        <v>0.39965154992559127</v>
      </c>
      <c r="L67" s="8">
        <f ca="1"/>
        <v>7.7477329015913518E-2</v>
      </c>
      <c r="M67" s="22">
        <f ca="1"/>
        <v>0.45158686362248934</v>
      </c>
    </row>
    <row r="68" spans="9:13" x14ac:dyDescent="0.3">
      <c r="I68" s="8">
        <v>6.5</v>
      </c>
      <c r="J68" s="8">
        <f ca="1"/>
        <v>0.54345481613037738</v>
      </c>
      <c r="K68" s="8">
        <f ca="1"/>
        <v>0.40186390786720333</v>
      </c>
      <c r="L68" s="8">
        <f ca="1"/>
        <v>7.3379153728672736E-2</v>
      </c>
      <c r="M68" s="22">
        <f ca="1"/>
        <v>0.45158686362248934</v>
      </c>
    </row>
    <row r="69" spans="9:13" x14ac:dyDescent="0.3">
      <c r="I69" s="8">
        <v>6.6000000000000005</v>
      </c>
      <c r="J69" s="8">
        <f ca="1"/>
        <v>0.54345481613037738</v>
      </c>
      <c r="K69" s="8">
        <f ca="1"/>
        <v>0.40400922465906963</v>
      </c>
      <c r="L69" s="8">
        <f ca="1"/>
        <v>6.9497752168345181E-2</v>
      </c>
      <c r="M69" s="22">
        <f ca="1"/>
        <v>0.45158686362248934</v>
      </c>
    </row>
    <row r="70" spans="9:13" x14ac:dyDescent="0.3">
      <c r="I70" s="8">
        <v>6.7</v>
      </c>
      <c r="J70" s="8">
        <f ca="1"/>
        <v>0.54345481613037738</v>
      </c>
      <c r="K70" s="8">
        <f ca="1"/>
        <v>0.406090502143716</v>
      </c>
      <c r="L70" s="8">
        <f ca="1"/>
        <v>6.5821658096522503E-2</v>
      </c>
      <c r="M70" s="22">
        <f ca="1"/>
        <v>0.45158686362248934</v>
      </c>
    </row>
    <row r="71" spans="9:13" x14ac:dyDescent="0.3">
      <c r="I71" s="8">
        <v>6.8000000000000007</v>
      </c>
      <c r="J71" s="8">
        <f ca="1"/>
        <v>0.54345481613037738</v>
      </c>
      <c r="K71" s="8">
        <f ca="1"/>
        <v>0.40811056558469638</v>
      </c>
      <c r="L71" s="8">
        <f ca="1"/>
        <v>6.2340011799436039E-2</v>
      </c>
      <c r="M71" s="22">
        <f ca="1"/>
        <v>0.45158686362248934</v>
      </c>
    </row>
    <row r="72" spans="9:13" x14ac:dyDescent="0.3">
      <c r="I72" s="8">
        <v>6.9</v>
      </c>
      <c r="J72" s="8">
        <f ca="1"/>
        <v>0.54345481613037738</v>
      </c>
      <c r="K72" s="8">
        <f ca="1"/>
        <v>0.41007207646216992</v>
      </c>
      <c r="L72" s="8">
        <f ca="1"/>
        <v>5.9042524868168411E-2</v>
      </c>
      <c r="M72" s="22">
        <f ca="1"/>
        <v>0.45158686362248934</v>
      </c>
    </row>
    <row r="73" spans="9:13" x14ac:dyDescent="0.3">
      <c r="I73" s="8">
        <v>7</v>
      </c>
      <c r="J73" s="8">
        <f ca="1"/>
        <v>0.54345481613037738</v>
      </c>
      <c r="K73" s="8">
        <f ca="1"/>
        <v>0.41197754417171584</v>
      </c>
      <c r="L73" s="8">
        <f ca="1"/>
        <v>5.5919461025051465E-2</v>
      </c>
      <c r="M73" s="22">
        <f ca="1"/>
        <v>0.45158686362248934</v>
      </c>
    </row>
    <row r="74" spans="9:13" x14ac:dyDescent="0.3">
      <c r="I74" s="8">
        <v>7.1000000000000005</v>
      </c>
      <c r="J74" s="8">
        <f ca="1"/>
        <v>0.57740717064861236</v>
      </c>
      <c r="K74" s="8">
        <f ca="1"/>
        <v>0.41430753891082706</v>
      </c>
      <c r="L74" s="8">
        <f ca="1"/>
        <v>5.2782079867438436E-2</v>
      </c>
      <c r="M74" s="22">
        <f ca="1"/>
        <v>0.45158686362248934</v>
      </c>
    </row>
    <row r="75" spans="9:13" x14ac:dyDescent="0.3">
      <c r="I75" s="8">
        <v>7.2</v>
      </c>
      <c r="J75" s="8">
        <f ca="1"/>
        <v>0.57740717064861236</v>
      </c>
      <c r="K75" s="8">
        <f ca="1"/>
        <v>0.41657281157385184</v>
      </c>
      <c r="L75" s="8">
        <f ca="1"/>
        <v>4.9820722433902634E-2</v>
      </c>
      <c r="M75" s="22">
        <f ca="1"/>
        <v>0.45158686362248934</v>
      </c>
    </row>
    <row r="76" spans="9:13" x14ac:dyDescent="0.3">
      <c r="I76" s="8">
        <v>7.3000000000000007</v>
      </c>
      <c r="J76" s="8">
        <f ca="1"/>
        <v>0.57740717064861236</v>
      </c>
      <c r="K76" s="8">
        <f ca="1"/>
        <v>0.4187760219721362</v>
      </c>
      <c r="L76" s="8">
        <f ca="1"/>
        <v>4.702551279382753E-2</v>
      </c>
      <c r="M76" s="22">
        <f ca="1"/>
        <v>0.45158686362248934</v>
      </c>
    </row>
    <row r="77" spans="9:13" x14ac:dyDescent="0.3">
      <c r="I77" s="8">
        <v>7.4</v>
      </c>
      <c r="J77" s="8">
        <f ca="1"/>
        <v>0.57740717064861236</v>
      </c>
      <c r="K77" s="8">
        <f ca="1"/>
        <v>0.42091968614343994</v>
      </c>
      <c r="L77" s="8">
        <f ca="1"/>
        <v>4.4387132123971933E-2</v>
      </c>
      <c r="M77" s="22">
        <f ca="1"/>
        <v>0.45158686362248934</v>
      </c>
    </row>
    <row r="78" spans="9:13" x14ac:dyDescent="0.3">
      <c r="I78" s="8">
        <v>7.5</v>
      </c>
      <c r="J78" s="8">
        <f ca="1"/>
        <v>0.57740717064861236</v>
      </c>
      <c r="K78" s="8">
        <f ca="1"/>
        <v>0.42300618593684225</v>
      </c>
      <c r="L78" s="8">
        <f ca="1"/>
        <v>4.1896776813082175E-2</v>
      </c>
      <c r="M78" s="22">
        <f ca="1"/>
        <v>0.45158686362248934</v>
      </c>
    </row>
    <row r="79" spans="9:13" x14ac:dyDescent="0.3">
      <c r="I79" s="8">
        <v>7.6000000000000005</v>
      </c>
      <c r="J79" s="8">
        <f ca="1"/>
        <v>0.57740717064861236</v>
      </c>
      <c r="K79" s="8">
        <f ca="1"/>
        <v>0.42503777784094454</v>
      </c>
      <c r="L79" s="8">
        <f ca="1"/>
        <v>3.9546143845394649E-2</v>
      </c>
      <c r="M79" s="22">
        <f ca="1"/>
        <v>0.45158686362248934</v>
      </c>
    </row>
    <row r="80" spans="9:13" x14ac:dyDescent="0.3">
      <c r="I80" s="8">
        <v>7.7</v>
      </c>
      <c r="J80" s="8">
        <f ca="1"/>
        <v>0.57740717064861236</v>
      </c>
      <c r="K80" s="8">
        <f ca="1"/>
        <v>0.42701660112416095</v>
      </c>
      <c r="L80" s="8">
        <f ca="1"/>
        <v>3.7327394087119381E-2</v>
      </c>
      <c r="M80" s="22">
        <f ca="1"/>
        <v>0.45158686362248934</v>
      </c>
    </row>
    <row r="81" spans="9:13" x14ac:dyDescent="0.3">
      <c r="I81" s="8">
        <v>7.8000000000000007</v>
      </c>
      <c r="J81" s="8">
        <f ca="1"/>
        <v>0.57740717064861236</v>
      </c>
      <c r="K81" s="8">
        <f ca="1"/>
        <v>0.4289446853488334</v>
      </c>
      <c r="L81" s="8">
        <f ca="1"/>
        <v>3.5233128235808417E-2</v>
      </c>
      <c r="M81" s="22">
        <f ca="1"/>
        <v>0.45158686362248934</v>
      </c>
    </row>
    <row r="82" spans="9:13" x14ac:dyDescent="0.3">
      <c r="I82" s="8">
        <v>7.9</v>
      </c>
      <c r="J82" s="8">
        <f ca="1"/>
        <v>0.57740717064861236</v>
      </c>
      <c r="K82" s="8">
        <f ca="1"/>
        <v>0.43082395731465339</v>
      </c>
      <c r="L82" s="8">
        <f ca="1"/>
        <v>3.3256359250222925E-2</v>
      </c>
      <c r="M82" s="22">
        <f ca="1"/>
        <v>0.45158686362248934</v>
      </c>
    </row>
    <row r="83" spans="9:13" x14ac:dyDescent="0.3">
      <c r="I83" s="8">
        <v>8</v>
      </c>
      <c r="J83" s="8">
        <f ca="1"/>
        <v>0.57740717064861236</v>
      </c>
      <c r="K83" s="8">
        <f ca="1"/>
        <v>0.43265624748132792</v>
      </c>
      <c r="L83" s="8">
        <f ca="1"/>
        <v>3.139049942877143E-2</v>
      </c>
      <c r="M83" s="22">
        <f ca="1"/>
        <v>0.45158686362248934</v>
      </c>
    </row>
    <row r="84" spans="9:13" x14ac:dyDescent="0.3">
      <c r="I84" s="8">
        <v>8.1</v>
      </c>
      <c r="J84" s="8">
        <f ca="1"/>
        <v>0.70384581205313657</v>
      </c>
      <c r="K84" s="8">
        <f ca="1"/>
        <v>0.43600426679702925</v>
      </c>
      <c r="L84" s="8">
        <f ca="1"/>
        <v>2.9257053444121207E-2</v>
      </c>
      <c r="M84" s="22">
        <f ca="1"/>
        <v>0.45158686362248934</v>
      </c>
    </row>
    <row r="85" spans="9:13" x14ac:dyDescent="0.3">
      <c r="I85" s="8">
        <v>8.2000000000000011</v>
      </c>
      <c r="J85" s="8">
        <f ca="1"/>
        <v>0.70384581205313657</v>
      </c>
      <c r="K85" s="8">
        <f ca="1"/>
        <v>0.43927062710503062</v>
      </c>
      <c r="L85" s="8">
        <f ca="1"/>
        <v>2.7268606277527044E-2</v>
      </c>
      <c r="M85" s="22">
        <f ca="1"/>
        <v>0.45158686362248934</v>
      </c>
    </row>
    <row r="86" spans="9:13" x14ac:dyDescent="0.3">
      <c r="I86" s="8">
        <v>8.3000000000000007</v>
      </c>
      <c r="J86" s="8">
        <f ca="1"/>
        <v>0.70384581205313657</v>
      </c>
      <c r="K86" s="8">
        <f ca="1"/>
        <v>0.44245827993573067</v>
      </c>
      <c r="L86" s="8">
        <f ca="1"/>
        <v>2.5415303041103999E-2</v>
      </c>
      <c r="M86" s="22">
        <f ca="1"/>
        <v>0.45158686362248934</v>
      </c>
    </row>
    <row r="87" spans="9:13" x14ac:dyDescent="0.3">
      <c r="I87" s="8">
        <v>8.4</v>
      </c>
      <c r="J87" s="8">
        <f ca="1"/>
        <v>0.70384581205313657</v>
      </c>
      <c r="K87" s="8">
        <f ca="1"/>
        <v>0.44557003627046171</v>
      </c>
      <c r="L87" s="8">
        <f ca="1"/>
        <v>2.3687962218833052E-2</v>
      </c>
      <c r="M87" s="22">
        <f ca="1"/>
        <v>0.45158686362248934</v>
      </c>
    </row>
    <row r="88" spans="9:13" x14ac:dyDescent="0.3">
      <c r="I88" s="8">
        <v>8.5</v>
      </c>
      <c r="J88" s="8">
        <f ca="1"/>
        <v>0.70384581205313657</v>
      </c>
      <c r="K88" s="8">
        <f ca="1"/>
        <v>0.4486085748090814</v>
      </c>
      <c r="L88" s="8">
        <f ca="1"/>
        <v>2.2078017461257749E-2</v>
      </c>
      <c r="M88" s="22">
        <f ca="1"/>
        <v>0.45158686362248934</v>
      </c>
    </row>
    <row r="89" spans="9:13" x14ac:dyDescent="0.3">
      <c r="I89" s="8">
        <v>8.6</v>
      </c>
      <c r="J89" s="8">
        <f ca="1"/>
        <v>0.70384581205313657</v>
      </c>
      <c r="K89" s="8">
        <f ca="1"/>
        <v>0.45157644966075638</v>
      </c>
      <c r="L89" s="8">
        <f ca="1"/>
        <v>2.057749225669973E-2</v>
      </c>
      <c r="M89" s="22">
        <f ca="1"/>
        <v>0.45158686362248934</v>
      </c>
    </row>
    <row r="90" spans="9:13" x14ac:dyDescent="0.3">
      <c r="I90" s="8">
        <v>8.7000000000000011</v>
      </c>
      <c r="J90" s="8">
        <f ca="1"/>
        <v>0.70384581205313657</v>
      </c>
      <c r="K90" s="8">
        <f ca="1"/>
        <v>0.45447609750434703</v>
      </c>
      <c r="L90" s="8">
        <f ca="1"/>
        <v>1.9178950010426618E-2</v>
      </c>
      <c r="M90" s="22">
        <f ca="1"/>
        <v>0.45158686362248934</v>
      </c>
    </row>
    <row r="91" spans="9:13" x14ac:dyDescent="0.3">
      <c r="I91" s="8">
        <v>8.8000000000000007</v>
      </c>
      <c r="J91" s="8">
        <f ca="1"/>
        <v>0.70384581205313657</v>
      </c>
      <c r="K91" s="8">
        <f ca="1"/>
        <v>0.4573098442605833</v>
      </c>
      <c r="L91" s="8">
        <f ca="1"/>
        <v>1.7875456455457652E-2</v>
      </c>
      <c r="M91" s="22">
        <f ca="1"/>
        <v>0.45158686362248934</v>
      </c>
    </row>
    <row r="92" spans="9:13" x14ac:dyDescent="0.3">
      <c r="I92" s="8">
        <v>8.9</v>
      </c>
      <c r="J92" s="8">
        <f ca="1"/>
        <v>0.70384581205313657</v>
      </c>
      <c r="K92" s="8">
        <f ca="1"/>
        <v>0.46007991131443216</v>
      </c>
      <c r="L92" s="8">
        <f ca="1"/>
        <v>1.6660556295816403E-2</v>
      </c>
      <c r="M92" s="22">
        <f ca="1"/>
        <v>0.45158686362248934</v>
      </c>
    </row>
    <row r="93" spans="9:13" x14ac:dyDescent="0.3">
      <c r="I93" s="8">
        <v>9</v>
      </c>
      <c r="J93" s="8">
        <f ca="1"/>
        <v>0.70384581205313657</v>
      </c>
      <c r="K93" s="8">
        <f ca="1"/>
        <v>0.46278842132263992</v>
      </c>
      <c r="L93" s="8">
        <f ca="1"/>
        <v>1.5528226324692153E-2</v>
      </c>
      <c r="M93" s="22">
        <f ca="1"/>
        <v>0.45158686362248934</v>
      </c>
    </row>
    <row r="94" spans="9:13" x14ac:dyDescent="0.3">
      <c r="I94" s="8">
        <v>9.1</v>
      </c>
      <c r="J94" s="8">
        <f ca="1"/>
        <v>0.3680418096501068</v>
      </c>
      <c r="K94" s="8">
        <f ca="1"/>
        <v>0.4617472497657989</v>
      </c>
      <c r="L94" s="8">
        <f ca="1"/>
        <v>1.4967111415251802E-2</v>
      </c>
      <c r="M94" s="22">
        <f ca="1"/>
        <v>0.45158686362248934</v>
      </c>
    </row>
    <row r="95" spans="9:13" x14ac:dyDescent="0.3">
      <c r="I95" s="8">
        <v>9.2000000000000011</v>
      </c>
      <c r="J95" s="8">
        <f ca="1"/>
        <v>0.3680418096501068</v>
      </c>
      <c r="K95" s="8">
        <f ca="1"/>
        <v>0.46072871237323709</v>
      </c>
      <c r="L95" s="8">
        <f ca="1"/>
        <v>1.4426272409929665E-2</v>
      </c>
      <c r="M95" s="22">
        <f ca="1"/>
        <v>0.45158686362248934</v>
      </c>
    </row>
    <row r="96" spans="9:13" x14ac:dyDescent="0.3">
      <c r="I96" s="8">
        <v>9.3000000000000007</v>
      </c>
      <c r="J96" s="8">
        <f ca="1"/>
        <v>0.3680418096501068</v>
      </c>
      <c r="K96" s="8">
        <f ca="1"/>
        <v>0.45973207901062274</v>
      </c>
      <c r="L96" s="8">
        <f ca="1"/>
        <v>1.3904976623039432E-2</v>
      </c>
      <c r="M96" s="22">
        <f ca="1"/>
        <v>0.45158686362248934</v>
      </c>
    </row>
    <row r="97" spans="9:13" x14ac:dyDescent="0.3">
      <c r="I97" s="8">
        <v>9.4</v>
      </c>
      <c r="J97" s="8">
        <f ca="1"/>
        <v>0.3680418096501068</v>
      </c>
      <c r="K97" s="8">
        <f ca="1"/>
        <v>0.4587566506131705</v>
      </c>
      <c r="L97" s="8">
        <f ca="1"/>
        <v>1.3402520598368743E-2</v>
      </c>
      <c r="M97" s="22">
        <f ca="1"/>
        <v>0.45158686362248934</v>
      </c>
    </row>
    <row r="98" spans="9:13" x14ac:dyDescent="0.3">
      <c r="I98" s="8">
        <v>9.5</v>
      </c>
      <c r="J98" s="8">
        <f ca="1"/>
        <v>0.3680418096501068</v>
      </c>
      <c r="K98" s="8">
        <f ca="1"/>
        <v>0.45780175755040137</v>
      </c>
      <c r="L98" s="8">
        <f ca="1"/>
        <v>1.291821875019343E-2</v>
      </c>
      <c r="M98" s="22">
        <f ca="1"/>
        <v>0.45158686362248934</v>
      </c>
    </row>
    <row r="99" spans="9:13" x14ac:dyDescent="0.3">
      <c r="I99" s="8">
        <v>9.6000000000000014</v>
      </c>
      <c r="J99" s="8">
        <f ca="1"/>
        <v>0.3680418096501068</v>
      </c>
      <c r="K99" s="8">
        <f ca="1"/>
        <v>0.45686675809310656</v>
      </c>
      <c r="L99" s="8">
        <f ca="1"/>
        <v>1.2451417242019468E-2</v>
      </c>
      <c r="M99" s="22">
        <f ca="1"/>
        <v>0.45158686362248934</v>
      </c>
    </row>
    <row r="100" spans="9:13" x14ac:dyDescent="0.3">
      <c r="I100" s="8">
        <v>9.7000000000000011</v>
      </c>
      <c r="J100" s="8">
        <f ca="1"/>
        <v>0.3680418096501068</v>
      </c>
      <c r="K100" s="8">
        <f ca="1"/>
        <v>0.45595103697513756</v>
      </c>
      <c r="L100" s="8">
        <f ca="1"/>
        <v>1.2001483701937274E-2</v>
      </c>
      <c r="M100" s="22">
        <f ca="1"/>
        <v>0.45158686362248934</v>
      </c>
    </row>
    <row r="101" spans="9:13" x14ac:dyDescent="0.3">
      <c r="I101" s="8">
        <v>9.8000000000000007</v>
      </c>
      <c r="J101" s="8">
        <f ca="1"/>
        <v>0.3680418096501068</v>
      </c>
      <c r="K101" s="8">
        <f ca="1"/>
        <v>0.45505400404324947</v>
      </c>
      <c r="L101" s="8">
        <f ca="1"/>
        <v>1.1567808609953241E-2</v>
      </c>
      <c r="M101" s="22">
        <f ca="1"/>
        <v>0.45158686362248934</v>
      </c>
    </row>
    <row r="102" spans="9:13" x14ac:dyDescent="0.3">
      <c r="I102" s="8">
        <v>9.9</v>
      </c>
      <c r="J102" s="8">
        <f ca="1"/>
        <v>0.3680418096501068</v>
      </c>
      <c r="K102" s="8">
        <f ca="1"/>
        <v>0.45417509298877334</v>
      </c>
      <c r="L102" s="8">
        <f ca="1"/>
        <v>1.1149804472459725E-2</v>
      </c>
      <c r="M102" s="22">
        <f ca="1"/>
        <v>0.45158686362248934</v>
      </c>
    </row>
    <row r="103" spans="9:13" x14ac:dyDescent="0.3">
      <c r="I103" s="8">
        <v>10</v>
      </c>
      <c r="J103" s="8">
        <f ca="1"/>
        <v>0.3680418096501068</v>
      </c>
      <c r="K103" s="8">
        <f ca="1"/>
        <v>0.4533137601553866</v>
      </c>
      <c r="L103" s="8">
        <f ca="1"/>
        <v>1.0746905026538231E-2</v>
      </c>
      <c r="M103" s="22">
        <f ca="1"/>
        <v>0.45158686362248934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O11"/>
  <sheetViews>
    <sheetView workbookViewId="0">
      <selection activeCell="C8" sqref="C8"/>
    </sheetView>
  </sheetViews>
  <sheetFormatPr defaultColWidth="9.140625" defaultRowHeight="18.75" x14ac:dyDescent="0.3"/>
  <cols>
    <col min="1" max="2" width="9.140625" style="17"/>
    <col min="3" max="3" width="17.140625" style="17" bestFit="1" customWidth="1"/>
    <col min="4" max="5" width="9.140625" style="17"/>
    <col min="6" max="6" width="9.28515625" style="17" customWidth="1"/>
    <col min="7" max="7" width="9.140625" style="17"/>
    <col min="8" max="8" width="15.7109375" style="18" bestFit="1" customWidth="1"/>
    <col min="9" max="9" width="9.140625" style="17"/>
    <col min="10" max="11" width="17.140625" style="17" bestFit="1" customWidth="1"/>
    <col min="12" max="12" width="9.140625" style="17"/>
    <col min="13" max="13" width="14.5703125" style="18" bestFit="1" customWidth="1"/>
    <col min="14" max="17" width="9.140625" style="17"/>
    <col min="18" max="18" width="11.5703125" style="17" bestFit="1" customWidth="1"/>
    <col min="19" max="16384" width="9.140625" style="17"/>
  </cols>
  <sheetData>
    <row r="2" spans="2:15" x14ac:dyDescent="0.3">
      <c r="B2" s="16" t="s">
        <v>16</v>
      </c>
      <c r="C2" s="18">
        <f ca="1">TODAY()</f>
        <v>45412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45777</v>
      </c>
      <c r="J2" s="20" t="s">
        <v>24</v>
      </c>
      <c r="K2" s="11" t="e" cm="1">
        <f t="array" aca="1" ref="K2" ca="1">_xll.\AKA.Bond(dated, maturity, coupon, _xll.ENUM(D5), _xll.ENUM(D6))</f>
        <v>#NAME?</v>
      </c>
      <c r="M2" s="18" t="e" cm="1">
        <f t="array" aca="1" ref="M2" ca="1">_xll.AKA.Value.FlowDate(K3)</f>
        <v>#NAME?</v>
      </c>
      <c r="N2" s="17" t="e" cm="1">
        <f t="array" aca="1" ref="N2" ca="1">_xll.AKA.Value.Interest(K3)</f>
        <v>#NAME?</v>
      </c>
      <c r="O2" s="17" t="e" cm="1">
        <f t="array" aca="1" ref="O2" ca="1">_xll.AKA.Value.Principal(K3)</f>
        <v>#NAME?</v>
      </c>
    </row>
    <row r="3" spans="2:15" x14ac:dyDescent="0.3">
      <c r="B3" s="16" t="s">
        <v>17</v>
      </c>
      <c r="C3" s="18" cm="1">
        <f t="array" aca="1" ref="C3" ca="1">_xll.TMX.DATE.ADDYEARS(dated,D3)</f>
        <v>49064.425000000003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46142</v>
      </c>
      <c r="J3" s="20" t="s">
        <v>25</v>
      </c>
      <c r="K3" s="11" t="e" cm="1">
        <f t="array" aca="1" ref="K3" ca="1">_xll.\AKA.Value(K2, pvdate, pvdate)</f>
        <v>#NAME?</v>
      </c>
    </row>
    <row r="4" spans="2:15" x14ac:dyDescent="0.3">
      <c r="B4" s="16" t="s">
        <v>18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46507</v>
      </c>
    </row>
    <row r="5" spans="2:15" x14ac:dyDescent="0.3">
      <c r="B5" s="16" t="s">
        <v>19</v>
      </c>
      <c r="C5" s="16" t="s">
        <v>28</v>
      </c>
      <c r="D5" s="17" t="s">
        <v>29</v>
      </c>
      <c r="F5" s="17">
        <f ca="1"/>
        <v>3.5072588759522785</v>
      </c>
      <c r="G5" s="17">
        <f ca="1"/>
        <v>5.083333333333333</v>
      </c>
      <c r="H5" s="18">
        <f ca="1"/>
        <v>46873</v>
      </c>
      <c r="J5" s="17" t="e" cm="1">
        <f t="array" aca="1" ref="J5" ca="1">TRANSPOSE(_xll.FREQ_ENUM())</f>
        <v>#NAME?</v>
      </c>
      <c r="K5" s="17" t="e" cm="1">
        <f t="array" aca="1" ref="K5" ca="1">TRANSPOSE(_xll.DC_ENUM())</f>
        <v>#NAME?</v>
      </c>
    </row>
    <row r="6" spans="2:15" x14ac:dyDescent="0.3">
      <c r="B6" s="16" t="s">
        <v>20</v>
      </c>
      <c r="C6" s="16" t="s">
        <v>5</v>
      </c>
      <c r="D6" s="17" t="s">
        <v>27</v>
      </c>
      <c r="F6" s="17">
        <f ca="1"/>
        <v>4.5065949335030835</v>
      </c>
      <c r="G6" s="17">
        <f ca="1"/>
        <v>5.0694444444444446</v>
      </c>
      <c r="H6" s="18">
        <f ca="1"/>
        <v>47238</v>
      </c>
    </row>
    <row r="7" spans="2:15" x14ac:dyDescent="0.3">
      <c r="B7" s="20" t="s">
        <v>26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47603</v>
      </c>
    </row>
    <row r="8" spans="2:15" x14ac:dyDescent="0.3">
      <c r="B8" s="16" t="s">
        <v>21</v>
      </c>
      <c r="C8" s="11" cm="1">
        <f t="array" aca="1" ref="C8" ca="1">_xll.\TMX.BOND.BASIC(dated, maturity, coupon, _xll.ENUM(frequency), _xll.ENUM(day_count))</f>
        <v>2369229520592</v>
      </c>
      <c r="F8" s="17">
        <f ca="1"/>
        <v>6.5052670486046944</v>
      </c>
      <c r="G8" s="17">
        <f ca="1"/>
        <v>5.0694444444444446</v>
      </c>
      <c r="H8" s="18">
        <f ca="1"/>
        <v>47968</v>
      </c>
    </row>
    <row r="9" spans="2:15" x14ac:dyDescent="0.3">
      <c r="B9" s="17" t="s">
        <v>22</v>
      </c>
      <c r="C9" s="18">
        <f ca="1">dated+D9</f>
        <v>45592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48334</v>
      </c>
    </row>
    <row r="10" spans="2:15" x14ac:dyDescent="0.3">
      <c r="B10" s="16" t="s">
        <v>23</v>
      </c>
      <c r="C10" s="11" cm="1">
        <f t="array" aca="1" ref="C10" ca="1">_xll.\TMX.BOND.BASIC.INSTRUMENT(bond_basic,pvdate)</f>
        <v>2369228324208</v>
      </c>
      <c r="F10" s="17">
        <f ca="1"/>
        <v>8.5066770707132928</v>
      </c>
      <c r="G10" s="17">
        <f ca="1"/>
        <v>5.0694444444444446</v>
      </c>
      <c r="H10" s="18">
        <f ca="1"/>
        <v>48699</v>
      </c>
    </row>
    <row r="11" spans="2:15" x14ac:dyDescent="0.3">
      <c r="F11" s="17">
        <f ca="1"/>
        <v>9.5060131282640992</v>
      </c>
      <c r="G11" s="17">
        <f ca="1"/>
        <v>105.06944444444444</v>
      </c>
      <c r="H11" s="18">
        <f ca="1"/>
        <v>49064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25"/>
  <sheetViews>
    <sheetView tabSelected="1" workbookViewId="0">
      <selection activeCell="I13" sqref="I13"/>
    </sheetView>
  </sheetViews>
  <sheetFormatPr defaultRowHeight="18.75" x14ac:dyDescent="0.3"/>
  <cols>
    <col min="1" max="2" width="9.140625" style="23"/>
    <col min="3" max="3" width="10.7109375" style="23" customWidth="1"/>
    <col min="4" max="4" width="10.42578125" style="23" bestFit="1" customWidth="1"/>
    <col min="5" max="6" width="9.140625" style="23"/>
    <col min="7" max="7" width="9.140625" style="23" customWidth="1"/>
    <col min="8" max="8" width="9.28515625" style="23" bestFit="1" customWidth="1"/>
    <col min="9" max="9" width="9.140625" style="23"/>
    <col min="10" max="11" width="13" style="23" bestFit="1" customWidth="1"/>
    <col min="12" max="12" width="9.28515625" style="23" customWidth="1"/>
    <col min="13" max="16384" width="9.140625" style="23"/>
  </cols>
  <sheetData>
    <row r="2" spans="2:12" ht="19.5" thickBot="1" x14ac:dyDescent="0.35">
      <c r="B2" s="26" t="s">
        <v>22</v>
      </c>
      <c r="C2" s="29">
        <f ca="1">TODAY()</f>
        <v>45412</v>
      </c>
      <c r="F2" s="26" t="s">
        <v>32</v>
      </c>
      <c r="G2" s="24" t="s">
        <v>39</v>
      </c>
      <c r="H2" s="3">
        <v>0.01</v>
      </c>
      <c r="K2" s="25" cm="1">
        <f t="array" aca="1" ref="K2" ca="1">_xll.\TMX.BOND.BASIC(J3,J4,J5,_xll.ENUM(J6),_xll.ENUM(J7),J8)</f>
        <v>2369229518016</v>
      </c>
    </row>
    <row r="3" spans="2:12" ht="20.25" thickTop="1" thickBot="1" x14ac:dyDescent="0.35">
      <c r="B3" s="26" t="s">
        <v>31</v>
      </c>
      <c r="C3" s="25" cm="1">
        <f t="array" aca="1" ref="C3" ca="1">_xll.\TMX.BOND.BASIC(pvdate,10)</f>
        <v>2369229539856</v>
      </c>
      <c r="D3" s="3">
        <v>10</v>
      </c>
      <c r="F3" s="26" t="s">
        <v>34</v>
      </c>
      <c r="G3" s="23" t="e" cm="1">
        <f t="array" aca="1" ref="G3" ca="1">_xll.TMX.VALUE.PRESENT(C4, G2, H3)</f>
        <v>#VALUE!</v>
      </c>
      <c r="H3" s="3">
        <v>0</v>
      </c>
      <c r="J3" s="31" cm="1">
        <f t="array" aca="1" ref="J3:J8" ca="1">_xll.TMX.BOND.BASIC(bond)</f>
        <v>45412</v>
      </c>
      <c r="K3" s="31" cm="1">
        <f t="array" aca="1" ref="K3:K8" ca="1">_xll.TMX.BOND.BASIC(K2)</f>
        <v>45412</v>
      </c>
      <c r="L3" s="32" t="b">
        <f ca="1">J3=K3</f>
        <v>1</v>
      </c>
    </row>
    <row r="4" spans="2:12" ht="20.25" thickTop="1" thickBot="1" x14ac:dyDescent="0.35">
      <c r="B4" s="26" t="s">
        <v>15</v>
      </c>
      <c r="C4" s="25" cm="1">
        <f t="array" aca="1" ref="C4" ca="1">_xll.\TMX.BOND.BASIC.INSTRUMENT(bond,pvdate)</f>
        <v>2369228326144</v>
      </c>
      <c r="F4" s="28" t="s">
        <v>35</v>
      </c>
      <c r="G4" s="23" t="e" cm="1">
        <f t="array" aca="1" ref="G4" ca="1">_xll.TMX.VALUE.YIELD(C4, G3)</f>
        <v>#VALUE!</v>
      </c>
      <c r="J4" s="31">
        <f ca="1"/>
        <v>49064</v>
      </c>
      <c r="K4" s="31">
        <f ca="1"/>
        <v>49064</v>
      </c>
      <c r="L4" s="32" t="b">
        <f t="shared" ref="L4:L8" ca="1" si="0">J4=K4</f>
        <v>1</v>
      </c>
    </row>
    <row r="5" spans="2:12" ht="20.25" thickTop="1" thickBot="1" x14ac:dyDescent="0.35">
      <c r="C5" s="27" t="s">
        <v>8</v>
      </c>
      <c r="D5" s="27" t="s">
        <v>33</v>
      </c>
      <c r="F5" s="28" t="s">
        <v>36</v>
      </c>
      <c r="G5" s="23" t="e" cm="1">
        <f t="array" aca="1" ref="G5" ca="1">_xll.TMX.VALUE.DURATION(C4, G2)</f>
        <v>#VALUE!</v>
      </c>
      <c r="J5" s="23">
        <f ca="1"/>
        <v>0.05</v>
      </c>
      <c r="K5" s="23">
        <f ca="1"/>
        <v>0.05</v>
      </c>
      <c r="L5" s="32" t="b">
        <f t="shared" ca="1" si="0"/>
        <v>1</v>
      </c>
    </row>
    <row r="6" spans="2:12" ht="20.25" thickTop="1" thickBot="1" x14ac:dyDescent="0.35">
      <c r="C6" s="30" cm="1">
        <f t="array" aca="1" ref="C6:C25" ca="1">_xll.TMX.INSTRUMENT.TIME(C4)</f>
        <v>0.50377488928588543</v>
      </c>
      <c r="D6" s="30" t="s">
        <v>38</v>
      </c>
      <c r="F6" s="28" t="s">
        <v>37</v>
      </c>
      <c r="G6" s="23" t="e" cm="1">
        <f t="array" aca="1" ref="G6" ca="1">_xll.TMX.VALUE.CONVEXITY(C4,G2)</f>
        <v>#VALUE!</v>
      </c>
      <c r="J6" s="23" t="str">
        <f ca="1"/>
        <v>TMX_FREQUENCY_SEMIANNUALLY</v>
      </c>
      <c r="K6" s="23" t="str">
        <f ca="1"/>
        <v>TMX_FREQUENCY_SEMIANNUALLY</v>
      </c>
      <c r="L6" s="32" t="b">
        <f t="shared" ca="1" si="0"/>
        <v>1</v>
      </c>
    </row>
    <row r="7" spans="2:12" ht="20.25" thickTop="1" thickBot="1" x14ac:dyDescent="0.35">
      <c r="C7" s="23">
        <f ca="1"/>
        <v>0.99933605755080523</v>
      </c>
      <c r="J7" s="23" t="str">
        <f ca="1"/>
        <v>TMX_DAY_COUNT_30_360</v>
      </c>
      <c r="K7" s="23" t="str">
        <f ca="1"/>
        <v>TMX_DAY_COUNT_30_360</v>
      </c>
      <c r="L7" s="32" t="b">
        <f t="shared" ca="1" si="0"/>
        <v>1</v>
      </c>
    </row>
    <row r="8" spans="2:12" ht="20.25" thickTop="1" thickBot="1" x14ac:dyDescent="0.35">
      <c r="C8" s="23">
        <f ca="1"/>
        <v>1.5031109468366908</v>
      </c>
      <c r="J8" s="23">
        <f ca="1"/>
        <v>100</v>
      </c>
      <c r="K8" s="23">
        <f ca="1"/>
        <v>100</v>
      </c>
      <c r="L8" s="32" t="b">
        <f t="shared" ca="1" si="0"/>
        <v>1</v>
      </c>
    </row>
    <row r="9" spans="2:12" ht="19.5" thickTop="1" x14ac:dyDescent="0.3">
      <c r="C9" s="23">
        <f ca="1"/>
        <v>1.9986721151016105</v>
      </c>
    </row>
    <row r="10" spans="2:12" x14ac:dyDescent="0.3">
      <c r="C10" s="23">
        <f ca="1"/>
        <v>2.5024470043874958</v>
      </c>
    </row>
    <row r="11" spans="2:12" x14ac:dyDescent="0.3">
      <c r="C11" s="23">
        <f ca="1"/>
        <v>2.9980081726524159</v>
      </c>
    </row>
    <row r="12" spans="2:12" x14ac:dyDescent="0.3">
      <c r="C12" s="23">
        <f ca="1"/>
        <v>3.5017830619383012</v>
      </c>
    </row>
    <row r="13" spans="2:12" x14ac:dyDescent="0.3">
      <c r="C13" s="23">
        <f ca="1"/>
        <v>4.0000821372102093</v>
      </c>
    </row>
    <row r="14" spans="2:12" x14ac:dyDescent="0.3">
      <c r="C14" s="23">
        <f ca="1"/>
        <v>4.5038570264960951</v>
      </c>
    </row>
    <row r="15" spans="2:12" x14ac:dyDescent="0.3">
      <c r="C15" s="23">
        <f ca="1"/>
        <v>4.9994181947610148</v>
      </c>
    </row>
    <row r="16" spans="2:12" x14ac:dyDescent="0.3">
      <c r="C16" s="23">
        <f ca="1"/>
        <v>5.5031930840469006</v>
      </c>
    </row>
    <row r="17" spans="3:3" x14ac:dyDescent="0.3">
      <c r="C17" s="23">
        <f ca="1"/>
        <v>5.9987542523118202</v>
      </c>
    </row>
    <row r="18" spans="3:3" x14ac:dyDescent="0.3">
      <c r="C18" s="23">
        <f ca="1"/>
        <v>6.502529141597706</v>
      </c>
    </row>
    <row r="19" spans="3:3" x14ac:dyDescent="0.3">
      <c r="C19" s="23">
        <f ca="1"/>
        <v>6.9980903098626257</v>
      </c>
    </row>
    <row r="20" spans="3:3" x14ac:dyDescent="0.3">
      <c r="C20" s="23">
        <f ca="1"/>
        <v>7.5018651991485106</v>
      </c>
    </row>
    <row r="21" spans="3:3" x14ac:dyDescent="0.3">
      <c r="C21" s="23">
        <f ca="1"/>
        <v>8.0001642744204187</v>
      </c>
    </row>
    <row r="22" spans="3:3" x14ac:dyDescent="0.3">
      <c r="C22" s="23">
        <f ca="1"/>
        <v>8.5039391637063044</v>
      </c>
    </row>
    <row r="23" spans="3:3" x14ac:dyDescent="0.3">
      <c r="C23" s="23">
        <f ca="1"/>
        <v>8.999500331971225</v>
      </c>
    </row>
    <row r="24" spans="3:3" x14ac:dyDescent="0.3">
      <c r="C24" s="23">
        <f ca="1"/>
        <v>9.5032752212571108</v>
      </c>
    </row>
    <row r="25" spans="3:3" x14ac:dyDescent="0.3">
      <c r="C25" s="23">
        <f ca="1"/>
        <v>9.9988363895220296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ENUM</vt:lpstr>
      <vt:lpstr>INSTRUMENT</vt:lpstr>
      <vt:lpstr>PWFLAT</vt:lpstr>
      <vt:lpstr>BOND</vt:lpstr>
      <vt:lpstr>VALUATION</vt:lpstr>
      <vt:lpstr>bond</vt:lpstr>
      <vt:lpstr>bond_basic</vt:lpstr>
      <vt:lpstr>coupon</vt:lpstr>
      <vt:lpstr>date</vt:lpstr>
      <vt:lpstr>dated</vt:lpstr>
      <vt:lpstr>BOND!day_count</vt:lpstr>
      <vt:lpstr>DAY_COUNT</vt:lpstr>
      <vt:lpstr>days</vt:lpstr>
      <vt:lpstr>dcf</vt:lpstr>
      <vt:lpstr>face</vt:lpstr>
      <vt:lpstr>frequency</vt:lpstr>
      <vt:lpstr>maturity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2024-04-30T20:24:59Z</dcterms:modified>
</cp:coreProperties>
</file>