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20001_{3554631C-CFD6-4139-9438-E1B123BAAFC1}" xr6:coauthVersionLast="47" xr6:coauthVersionMax="47" xr10:uidLastSave="{00000000-0000-0000-0000-000000000000}"/>
  <bookViews>
    <workbookView xWindow="-108" yWindow="-108" windowWidth="30936" windowHeight="17496" activeTab="2" xr2:uid="{00000000-000D-0000-FFFF-FFFF00000000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pwflat">PWFLAT!$F$2</definedName>
  </definedNames>
  <calcPr calcId="191029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 a="1"/>
  <c r="O103" i="2" s="1"/>
  <c r="C3" i="2" a="1"/>
  <c r="C9" i="2" s="1"/>
  <c r="C3" i="3" a="1"/>
  <c r="C5" i="3" s="1"/>
  <c r="B3" i="3" a="1"/>
  <c r="B4" i="3" s="1"/>
  <c r="O3" i="1"/>
  <c r="E3" i="1"/>
  <c r="B3" i="1" a="1"/>
  <c r="P2" i="1" a="1"/>
  <c r="K2" i="1" a="1"/>
  <c r="B3" i="2" a="1"/>
  <c r="L3" i="1" a="1"/>
  <c r="J3" i="2" a="1"/>
  <c r="O4" i="1" a="1"/>
  <c r="E5" i="1" a="1"/>
  <c r="G3" i="1" a="1"/>
  <c r="O28" i="2" l="1"/>
  <c r="O29" i="2"/>
  <c r="O44" i="2"/>
  <c r="O45" i="2"/>
  <c r="O46" i="2"/>
  <c r="O64" i="2"/>
  <c r="O84" i="2"/>
  <c r="O47" i="2"/>
  <c r="O48" i="2"/>
  <c r="O49" i="2"/>
  <c r="O88" i="2"/>
  <c r="O65" i="2"/>
  <c r="O4" i="2"/>
  <c r="O66" i="2"/>
  <c r="O5" i="2"/>
  <c r="O67" i="2"/>
  <c r="O6" i="2"/>
  <c r="O68" i="2"/>
  <c r="O7" i="2"/>
  <c r="O69" i="2"/>
  <c r="O8" i="2"/>
  <c r="O9" i="2"/>
  <c r="O85" i="2"/>
  <c r="O24" i="2"/>
  <c r="O86" i="2"/>
  <c r="O25" i="2"/>
  <c r="O87" i="2"/>
  <c r="O26" i="2"/>
  <c r="O27" i="2"/>
  <c r="O89" i="2"/>
  <c r="C6" i="3"/>
  <c r="C7" i="3"/>
  <c r="C8" i="3"/>
  <c r="C9" i="3"/>
  <c r="C10" i="3"/>
  <c r="C11" i="3"/>
  <c r="C12" i="3"/>
  <c r="G7" i="1"/>
  <c r="G6" i="1"/>
  <c r="G4" i="1"/>
  <c r="G5" i="1"/>
  <c r="G3" i="1"/>
  <c r="E5" i="1"/>
  <c r="O4" i="1"/>
  <c r="J90" i="2"/>
  <c r="J70" i="2"/>
  <c r="J50" i="2"/>
  <c r="J30" i="2"/>
  <c r="J10" i="2"/>
  <c r="J89" i="2"/>
  <c r="J69" i="2"/>
  <c r="J49" i="2"/>
  <c r="J29" i="2"/>
  <c r="J9" i="2"/>
  <c r="J80" i="2"/>
  <c r="J20" i="2"/>
  <c r="J59" i="2"/>
  <c r="J88" i="2"/>
  <c r="J68" i="2"/>
  <c r="J48" i="2"/>
  <c r="J28" i="2"/>
  <c r="J8" i="2"/>
  <c r="J87" i="2"/>
  <c r="J67" i="2"/>
  <c r="J47" i="2"/>
  <c r="J27" i="2"/>
  <c r="J7" i="2"/>
  <c r="J100" i="2"/>
  <c r="J79" i="2"/>
  <c r="J86" i="2"/>
  <c r="J66" i="2"/>
  <c r="J46" i="2"/>
  <c r="J26" i="2"/>
  <c r="J6" i="2"/>
  <c r="J45" i="2"/>
  <c r="J61" i="2"/>
  <c r="J40" i="2"/>
  <c r="J39" i="2"/>
  <c r="J85" i="2"/>
  <c r="J65" i="2"/>
  <c r="J25" i="2"/>
  <c r="J5" i="2"/>
  <c r="J84" i="2"/>
  <c r="J64" i="2"/>
  <c r="J44" i="2"/>
  <c r="J24" i="2"/>
  <c r="J4" i="2"/>
  <c r="J102" i="2"/>
  <c r="J99" i="2"/>
  <c r="J19" i="2"/>
  <c r="J103" i="2"/>
  <c r="J83" i="2"/>
  <c r="J63" i="2"/>
  <c r="J43" i="2"/>
  <c r="J23" i="2"/>
  <c r="J82" i="2"/>
  <c r="J62" i="2"/>
  <c r="J42" i="2"/>
  <c r="J22" i="2"/>
  <c r="J3" i="2"/>
  <c r="J101" i="2"/>
  <c r="J81" i="2"/>
  <c r="J41" i="2"/>
  <c r="J21" i="2"/>
  <c r="J60" i="2"/>
  <c r="J55" i="2"/>
  <c r="J11" i="2"/>
  <c r="J97" i="2"/>
  <c r="J53" i="2"/>
  <c r="J96" i="2"/>
  <c r="J95" i="2"/>
  <c r="J51" i="2"/>
  <c r="J93" i="2"/>
  <c r="J37" i="2"/>
  <c r="J92" i="2"/>
  <c r="J98" i="2"/>
  <c r="J54" i="2"/>
  <c r="J94" i="2"/>
  <c r="J38" i="2"/>
  <c r="J76" i="2"/>
  <c r="J32" i="2"/>
  <c r="J31" i="2"/>
  <c r="J74" i="2"/>
  <c r="J18" i="2"/>
  <c r="J12" i="2"/>
  <c r="J52" i="2"/>
  <c r="J36" i="2"/>
  <c r="J91" i="2"/>
  <c r="J35" i="2"/>
  <c r="J78" i="2"/>
  <c r="J34" i="2"/>
  <c r="J75" i="2"/>
  <c r="J58" i="2"/>
  <c r="J77" i="2"/>
  <c r="J17" i="2"/>
  <c r="J16" i="2"/>
  <c r="J15" i="2"/>
  <c r="J57" i="2"/>
  <c r="J73" i="2"/>
  <c r="J72" i="2"/>
  <c r="J13" i="2"/>
  <c r="J33" i="2"/>
  <c r="J71" i="2"/>
  <c r="J14" i="2"/>
  <c r="J56" i="2"/>
  <c r="L7" i="1"/>
  <c r="L6" i="1"/>
  <c r="L5" i="1"/>
  <c r="L4" i="1"/>
  <c r="L3" i="1"/>
  <c r="B12" i="2"/>
  <c r="B11" i="2"/>
  <c r="B10" i="2"/>
  <c r="B9" i="2"/>
  <c r="B3" i="2"/>
  <c r="B8" i="2"/>
  <c r="B7" i="2"/>
  <c r="B6" i="2"/>
  <c r="B5" i="2"/>
  <c r="B4" i="2"/>
  <c r="K2" i="1"/>
  <c r="P2" i="1"/>
  <c r="B3" i="1"/>
  <c r="B5" i="1"/>
  <c r="B6" i="1"/>
  <c r="B7" i="1"/>
  <c r="B4" i="1"/>
  <c r="B8" i="1"/>
  <c r="B6" i="3"/>
  <c r="B12" i="3"/>
  <c r="B5" i="3"/>
  <c r="B11" i="3"/>
  <c r="B10" i="3"/>
  <c r="B9" i="3"/>
  <c r="B8" i="3"/>
  <c r="B7" i="3"/>
  <c r="C3" i="2"/>
  <c r="C5" i="2"/>
  <c r="C10" i="2"/>
  <c r="C12" i="2"/>
  <c r="C11" i="2"/>
  <c r="C4" i="2"/>
  <c r="C6" i="2"/>
  <c r="C7" i="2"/>
  <c r="C8" i="2"/>
  <c r="B3" i="3"/>
  <c r="O50" i="2"/>
  <c r="O31" i="2"/>
  <c r="O92" i="2"/>
  <c r="O13" i="2"/>
  <c r="O73" i="2"/>
  <c r="O14" i="2"/>
  <c r="O34" i="2"/>
  <c r="O54" i="2"/>
  <c r="O74" i="2"/>
  <c r="O15" i="2"/>
  <c r="O35" i="2"/>
  <c r="O55" i="2"/>
  <c r="O75" i="2"/>
  <c r="O95" i="2"/>
  <c r="O71" i="2"/>
  <c r="O53" i="2"/>
  <c r="O94" i="2"/>
  <c r="O16" i="2"/>
  <c r="O36" i="2"/>
  <c r="O56" i="2"/>
  <c r="O76" i="2"/>
  <c r="O96" i="2"/>
  <c r="O90" i="2"/>
  <c r="O52" i="2"/>
  <c r="O17" i="2"/>
  <c r="O37" i="2"/>
  <c r="O57" i="2"/>
  <c r="O77" i="2"/>
  <c r="O97" i="2"/>
  <c r="O10" i="2"/>
  <c r="O51" i="2"/>
  <c r="O32" i="2"/>
  <c r="O93" i="2"/>
  <c r="O18" i="2"/>
  <c r="O38" i="2"/>
  <c r="O58" i="2"/>
  <c r="O78" i="2"/>
  <c r="O98" i="2"/>
  <c r="O11" i="2"/>
  <c r="O91" i="2"/>
  <c r="O72" i="2"/>
  <c r="O33" i="2"/>
  <c r="C3" i="3"/>
  <c r="O19" i="2"/>
  <c r="O39" i="2"/>
  <c r="O59" i="2"/>
  <c r="O79" i="2"/>
  <c r="O99" i="2"/>
  <c r="O20" i="2"/>
  <c r="O40" i="2"/>
  <c r="O60" i="2"/>
  <c r="O80" i="2"/>
  <c r="O100" i="2"/>
  <c r="O70" i="2"/>
  <c r="O12" i="2"/>
  <c r="C4" i="3"/>
  <c r="O21" i="2"/>
  <c r="O41" i="2"/>
  <c r="O61" i="2"/>
  <c r="O81" i="2"/>
  <c r="O101" i="2"/>
  <c r="O30" i="2"/>
  <c r="O3" i="2"/>
  <c r="O22" i="2"/>
  <c r="O42" i="2"/>
  <c r="O62" i="2"/>
  <c r="O82" i="2"/>
  <c r="O102" i="2"/>
  <c r="O23" i="2"/>
  <c r="O43" i="2"/>
  <c r="O63" i="2"/>
  <c r="O83" i="2"/>
  <c r="F2" i="2" a="1"/>
  <c r="E2" i="3" a="1"/>
  <c r="F2" i="2" l="1"/>
  <c r="E2" i="3"/>
  <c r="H3" i="2" a="1"/>
  <c r="E3" i="2" a="1"/>
  <c r="E3" i="3" a="1"/>
  <c r="M3" i="2" a="1"/>
  <c r="K3" i="2" a="1"/>
  <c r="L3" i="2" a="1"/>
  <c r="H3" i="2" l="1"/>
  <c r="E3" i="2"/>
  <c r="E3" i="3"/>
  <c r="I3" i="3" s="1" a="1"/>
  <c r="I3" i="3" s="1"/>
  <c r="L86" i="2"/>
  <c r="L66" i="2"/>
  <c r="L46" i="2"/>
  <c r="L26" i="2"/>
  <c r="L6" i="2"/>
  <c r="L65" i="2"/>
  <c r="L85" i="2"/>
  <c r="L45" i="2"/>
  <c r="L25" i="2"/>
  <c r="L5" i="2"/>
  <c r="L77" i="2"/>
  <c r="L56" i="2"/>
  <c r="L95" i="2"/>
  <c r="L94" i="2"/>
  <c r="L74" i="2"/>
  <c r="L14" i="2"/>
  <c r="L84" i="2"/>
  <c r="L64" i="2"/>
  <c r="L44" i="2"/>
  <c r="L24" i="2"/>
  <c r="L4" i="2"/>
  <c r="L103" i="2"/>
  <c r="L83" i="2"/>
  <c r="L63" i="2"/>
  <c r="L43" i="2"/>
  <c r="L23" i="2"/>
  <c r="L96" i="2"/>
  <c r="L36" i="2"/>
  <c r="L55" i="2"/>
  <c r="L102" i="2"/>
  <c r="L82" i="2"/>
  <c r="L62" i="2"/>
  <c r="L42" i="2"/>
  <c r="L22" i="2"/>
  <c r="L3" i="2"/>
  <c r="L37" i="2"/>
  <c r="L75" i="2"/>
  <c r="L15" i="2"/>
  <c r="L101" i="2"/>
  <c r="L81" i="2"/>
  <c r="L61" i="2"/>
  <c r="L41" i="2"/>
  <c r="L21" i="2"/>
  <c r="L54" i="2"/>
  <c r="L100" i="2"/>
  <c r="L80" i="2"/>
  <c r="L60" i="2"/>
  <c r="L40" i="2"/>
  <c r="L20" i="2"/>
  <c r="L35" i="2"/>
  <c r="L99" i="2"/>
  <c r="L79" i="2"/>
  <c r="L59" i="2"/>
  <c r="L39" i="2"/>
  <c r="L19" i="2"/>
  <c r="L98" i="2"/>
  <c r="L78" i="2"/>
  <c r="L58" i="2"/>
  <c r="L38" i="2"/>
  <c r="L18" i="2"/>
  <c r="L97" i="2"/>
  <c r="L57" i="2"/>
  <c r="L17" i="2"/>
  <c r="L76" i="2"/>
  <c r="L16" i="2"/>
  <c r="L53" i="2"/>
  <c r="L8" i="2"/>
  <c r="L51" i="2"/>
  <c r="L50" i="2"/>
  <c r="L49" i="2"/>
  <c r="L93" i="2"/>
  <c r="L47" i="2"/>
  <c r="L92" i="2"/>
  <c r="L34" i="2"/>
  <c r="L52" i="2"/>
  <c r="L7" i="2"/>
  <c r="L48" i="2"/>
  <c r="L33" i="2"/>
  <c r="L88" i="2"/>
  <c r="L30" i="2"/>
  <c r="L87" i="2"/>
  <c r="L29" i="2"/>
  <c r="L73" i="2"/>
  <c r="L28" i="2"/>
  <c r="L71" i="2"/>
  <c r="L91" i="2"/>
  <c r="L90" i="2"/>
  <c r="L11" i="2"/>
  <c r="L68" i="2"/>
  <c r="L67" i="2"/>
  <c r="L89" i="2"/>
  <c r="L72" i="2"/>
  <c r="L27" i="2"/>
  <c r="L13" i="2"/>
  <c r="L70" i="2"/>
  <c r="L69" i="2"/>
  <c r="L9" i="2"/>
  <c r="L12" i="2"/>
  <c r="L10" i="2"/>
  <c r="L32" i="2"/>
  <c r="L31" i="2"/>
  <c r="K88" i="2"/>
  <c r="K68" i="2"/>
  <c r="K48" i="2"/>
  <c r="K28" i="2"/>
  <c r="K8" i="2"/>
  <c r="K87" i="2"/>
  <c r="K67" i="2"/>
  <c r="K47" i="2"/>
  <c r="K27" i="2"/>
  <c r="K7" i="2"/>
  <c r="K58" i="2"/>
  <c r="K96" i="2"/>
  <c r="K86" i="2"/>
  <c r="K66" i="2"/>
  <c r="K46" i="2"/>
  <c r="K26" i="2"/>
  <c r="K6" i="2"/>
  <c r="K85" i="2"/>
  <c r="K65" i="2"/>
  <c r="K45" i="2"/>
  <c r="K25" i="2"/>
  <c r="K5" i="2"/>
  <c r="K98" i="2"/>
  <c r="K97" i="2"/>
  <c r="K84" i="2"/>
  <c r="K64" i="2"/>
  <c r="K44" i="2"/>
  <c r="K24" i="2"/>
  <c r="K4" i="2"/>
  <c r="K79" i="2"/>
  <c r="K19" i="2"/>
  <c r="K17" i="2"/>
  <c r="K103" i="2"/>
  <c r="K83" i="2"/>
  <c r="K63" i="2"/>
  <c r="K43" i="2"/>
  <c r="K23" i="2"/>
  <c r="K57" i="2"/>
  <c r="K102" i="2"/>
  <c r="K82" i="2"/>
  <c r="K62" i="2"/>
  <c r="K42" i="2"/>
  <c r="K22" i="2"/>
  <c r="K3" i="2"/>
  <c r="K38" i="2"/>
  <c r="K77" i="2"/>
  <c r="K101" i="2"/>
  <c r="K81" i="2"/>
  <c r="K61" i="2"/>
  <c r="K41" i="2"/>
  <c r="K21" i="2"/>
  <c r="K100" i="2"/>
  <c r="K80" i="2"/>
  <c r="K60" i="2"/>
  <c r="K40" i="2"/>
  <c r="K20" i="2"/>
  <c r="K99" i="2"/>
  <c r="K59" i="2"/>
  <c r="K39" i="2"/>
  <c r="K78" i="2"/>
  <c r="K18" i="2"/>
  <c r="K37" i="2"/>
  <c r="K53" i="2"/>
  <c r="K9" i="2"/>
  <c r="K95" i="2"/>
  <c r="K50" i="2"/>
  <c r="K49" i="2"/>
  <c r="K91" i="2"/>
  <c r="K35" i="2"/>
  <c r="K90" i="2"/>
  <c r="K52" i="2"/>
  <c r="K93" i="2"/>
  <c r="K92" i="2"/>
  <c r="K36" i="2"/>
  <c r="K74" i="2"/>
  <c r="K73" i="2"/>
  <c r="K29" i="2"/>
  <c r="K72" i="2"/>
  <c r="K16" i="2"/>
  <c r="K15" i="2"/>
  <c r="K13" i="2"/>
  <c r="K54" i="2"/>
  <c r="K51" i="2"/>
  <c r="K94" i="2"/>
  <c r="K89" i="2"/>
  <c r="K76" i="2"/>
  <c r="K30" i="2"/>
  <c r="K11" i="2"/>
  <c r="K10" i="2"/>
  <c r="K32" i="2"/>
  <c r="K75" i="2"/>
  <c r="K34" i="2"/>
  <c r="K33" i="2"/>
  <c r="K71" i="2"/>
  <c r="K70" i="2"/>
  <c r="K14" i="2"/>
  <c r="K69" i="2"/>
  <c r="K12" i="2"/>
  <c r="K31" i="2"/>
  <c r="K56" i="2"/>
  <c r="K55" i="2"/>
  <c r="M84" i="2"/>
  <c r="M64" i="2"/>
  <c r="M44" i="2"/>
  <c r="M24" i="2"/>
  <c r="M4" i="2"/>
  <c r="M103" i="2"/>
  <c r="M83" i="2"/>
  <c r="M63" i="2"/>
  <c r="M43" i="2"/>
  <c r="M23" i="2"/>
  <c r="M72" i="2"/>
  <c r="M12" i="2"/>
  <c r="M102" i="2"/>
  <c r="M82" i="2"/>
  <c r="M62" i="2"/>
  <c r="M42" i="2"/>
  <c r="M22" i="2"/>
  <c r="M3" i="2"/>
  <c r="M101" i="2"/>
  <c r="M81" i="2"/>
  <c r="M61" i="2"/>
  <c r="M41" i="2"/>
  <c r="M21" i="2"/>
  <c r="M74" i="2"/>
  <c r="M34" i="2"/>
  <c r="M14" i="2"/>
  <c r="M33" i="2"/>
  <c r="M100" i="2"/>
  <c r="M80" i="2"/>
  <c r="M60" i="2"/>
  <c r="M40" i="2"/>
  <c r="M20" i="2"/>
  <c r="M95" i="2"/>
  <c r="M15" i="2"/>
  <c r="M93" i="2"/>
  <c r="M53" i="2"/>
  <c r="M99" i="2"/>
  <c r="M79" i="2"/>
  <c r="M59" i="2"/>
  <c r="M39" i="2"/>
  <c r="M19" i="2"/>
  <c r="M52" i="2"/>
  <c r="M98" i="2"/>
  <c r="M78" i="2"/>
  <c r="M58" i="2"/>
  <c r="M38" i="2"/>
  <c r="M18" i="2"/>
  <c r="M94" i="2"/>
  <c r="M73" i="2"/>
  <c r="M13" i="2"/>
  <c r="M92" i="2"/>
  <c r="M97" i="2"/>
  <c r="M77" i="2"/>
  <c r="M57" i="2"/>
  <c r="M37" i="2"/>
  <c r="M17" i="2"/>
  <c r="M96" i="2"/>
  <c r="M76" i="2"/>
  <c r="M56" i="2"/>
  <c r="M36" i="2"/>
  <c r="M16" i="2"/>
  <c r="M75" i="2"/>
  <c r="M55" i="2"/>
  <c r="M35" i="2"/>
  <c r="M54" i="2"/>
  <c r="M32" i="2"/>
  <c r="M69" i="2"/>
  <c r="M10" i="2"/>
  <c r="M67" i="2"/>
  <c r="M8" i="2"/>
  <c r="M66" i="2"/>
  <c r="M7" i="2"/>
  <c r="M65" i="2"/>
  <c r="M6" i="2"/>
  <c r="M50" i="2"/>
  <c r="M49" i="2"/>
  <c r="M68" i="2"/>
  <c r="M9" i="2"/>
  <c r="M51" i="2"/>
  <c r="M5" i="2"/>
  <c r="M45" i="2"/>
  <c r="M89" i="2"/>
  <c r="M30" i="2"/>
  <c r="M88" i="2"/>
  <c r="M27" i="2"/>
  <c r="M25" i="2"/>
  <c r="M11" i="2"/>
  <c r="M48" i="2"/>
  <c r="M47" i="2"/>
  <c r="M87" i="2"/>
  <c r="M46" i="2"/>
  <c r="M91" i="2"/>
  <c r="M90" i="2"/>
  <c r="M29" i="2"/>
  <c r="M28" i="2"/>
  <c r="M85" i="2"/>
  <c r="M70" i="2"/>
  <c r="M31" i="2"/>
  <c r="M86" i="2"/>
  <c r="M26" i="2"/>
  <c r="M71" i="2"/>
  <c r="H3" i="3" l="1" a="1"/>
  <c r="H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<sst xmlns="http://schemas.openxmlformats.org/spreadsheetml/2006/main" count="103" uniqueCount="83">
  <si>
    <t>TMX_DAY_COUNT_ENUM</t>
  </si>
  <si>
    <t>DAY_COUNT</t>
  </si>
  <si>
    <t>TMX_DAY_COUNT_30E_360</t>
  </si>
  <si>
    <t>TMX_FREQUENCY_ENUM</t>
  </si>
  <si>
    <t>FREQUENCY</t>
  </si>
  <si>
    <t>TMX_FREQUENCY_SEMIANNUALLY</t>
  </si>
  <si>
    <t>TMX_HOLIDAY_CALENDAR_ENUM</t>
  </si>
  <si>
    <t>CALENDAR</t>
  </si>
  <si>
    <t>TMX_HOLIDAY_CALENDAR_NONE</t>
  </si>
  <si>
    <t>date</t>
  </si>
  <si>
    <t>days</t>
  </si>
  <si>
    <t>holiday</t>
  </si>
  <si>
    <t>dcf</t>
  </si>
  <si>
    <t>instrument</t>
  </si>
  <si>
    <t>time</t>
  </si>
  <si>
    <t>rate</t>
  </si>
  <si>
    <t>pwflat</t>
  </si>
  <si>
    <t>dt</t>
  </si>
  <si>
    <t>years</t>
  </si>
  <si>
    <t>forward</t>
  </si>
  <si>
    <t>spot</t>
  </si>
  <si>
    <t>discount</t>
  </si>
  <si>
    <t>forward_dt</t>
  </si>
  <si>
    <t>spot_dt</t>
  </si>
  <si>
    <t>S</t>
  </si>
  <si>
    <t>dated</t>
  </si>
  <si>
    <t>aka_bond</t>
  </si>
  <si>
    <t>maturity</t>
  </si>
  <si>
    <t>value</t>
  </si>
  <si>
    <t>coupon</t>
  </si>
  <si>
    <t>frequency</t>
  </si>
  <si>
    <t>FREQ_ANNUAL</t>
  </si>
  <si>
    <t>day_count</t>
  </si>
  <si>
    <t>TMX_DAY_COUNT_30_360</t>
  </si>
  <si>
    <t>DC_ACT_ACT</t>
  </si>
  <si>
    <t>face</t>
  </si>
  <si>
    <t>bond_basic</t>
  </si>
  <si>
    <t>pvdate</t>
  </si>
  <si>
    <t>bond_basic_instrument</t>
  </si>
  <si>
    <t>cash</t>
  </si>
  <si>
    <t>curve</t>
  </si>
  <si>
    <t>present</t>
  </si>
  <si>
    <t>yield</t>
  </si>
  <si>
    <t>oas</t>
  </si>
  <si>
    <t>duration</t>
  </si>
  <si>
    <t>bond</t>
  </si>
  <si>
    <t>convexity</t>
  </si>
  <si>
    <t>=TODAY()</t>
  </si>
  <si>
    <t>=\AKA.Bond(dated, maturity, coupon, ENUM(D5), ENUM(D6))</t>
  </si>
  <si>
    <t>=AKA.Value.FlowDate(H3)</t>
  </si>
  <si>
    <t>=AKA.Value.Interest(H3)</t>
  </si>
  <si>
    <t>=AKA.Value.Principal(H3)</t>
  </si>
  <si>
    <t>=TMX.DATE.ADDYEARS(dated,D3)</t>
  </si>
  <si>
    <t>=\AKA.Value(H2, pvdate, pvdate)</t>
  </si>
  <si>
    <t>=TRANSPOSE(FREQ_ENUM())</t>
  </si>
  <si>
    <t>=TRANSPOSE(DC_ENUM())</t>
  </si>
  <si>
    <t>'=\TMX.BOND.BASIC(dated, maturity, coupon, ENUM(frequency), ENUM(day_count))</t>
  </si>
  <si>
    <t>=dated+D9</t>
  </si>
  <si>
    <t>'=\TMX.BOND.BASIC.INSTRUMENT(bond_basic,pvdate)</t>
  </si>
  <si>
    <t>=TMX.INSTRUMENT(C10)</t>
  </si>
  <si>
    <t>=MAP(TAKE(C13#,,1),LAMBDA(d,TMX.DATE.ADDYEARS(pvdate, d)))</t>
  </si>
  <si>
    <t>=MAP(TAKE(E13#,,1),LAMBDA(t,TMX.DATE.DIFFYEARS(t,pvdate)))</t>
  </si>
  <si>
    <t>=C13'=F13</t>
  </si>
  <si>
    <t>=\TMX.BOND.BASIC(J3,J4,J5,ENUM(J6),ENUM(J7),J8)</t>
  </si>
  <si>
    <t>'=\TMX.CURVE.CONSTANT(H3+0*RAND())</t>
  </si>
  <si>
    <t>'=TMX.BOND.BASIC(bond)</t>
  </si>
  <si>
    <t>'=TMX.BOND.BASIC(K2)</t>
  </si>
  <si>
    <t>=J3'=K3</t>
  </si>
  <si>
    <t>=TMX.VALUE.PRESENT(instrument, curve, H4)</t>
  </si>
  <si>
    <t>=J4'=K4</t>
  </si>
  <si>
    <t>=TMX.VALUE.YIELD(instrument, present)</t>
  </si>
  <si>
    <t>=J5'=K5</t>
  </si>
  <si>
    <t>=TMX.VALUE.OAS(instrument, curve, H6)</t>
  </si>
  <si>
    <t>=present</t>
  </si>
  <si>
    <t>=J6'=K6</t>
  </si>
  <si>
    <t>=TMX.VALUE.DURATION(instrument, curve)</t>
  </si>
  <si>
    <t>=J7'=K7</t>
  </si>
  <si>
    <t>'=\TMX.BOND.BASIC(dated,maturity,coupon,ENUM(frequency),ENUM(day_count))</t>
  </si>
  <si>
    <t>=TMX.VALUE.CONVEXITY(instrument,curve)</t>
  </si>
  <si>
    <t>=J8'=K8</t>
  </si>
  <si>
    <t>'=\TMX.BOND.BASIC.INSTRUMENT(bond,pvdate)</t>
  </si>
  <si>
    <t>=TMX.INSTRUMENT(C9)</t>
  </si>
  <si>
    <t>=MAP(TAKE(C11#,,1),LAMBDA(u,TMX.DATE.ADDYEARS(pvdate,u)))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</si>
</sst>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0x&quot;#"/>
    <numFmt numFmtId="165" formatCode="m/d/yy"/>
    <numFmt numFmtId="166" formatCode="0.0000"/>
    <numFmt numFmtId="167" formatCode="0.000"/>
    <numFmt numFmtId="168" formatCode="0.00000"/>
    <numFmt numFmtId="169" formatCode="#&quot;y&quot;"/>
    <numFmt numFmtId="170" formatCode="#&quot;d&quot;"/>
    <numFmt numFmtId="171" formatCode="m/d/yy;@"/>
  </numFmts>
  <fonts count="1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9" fillId="4" borderId="4" applyNumberFormat="0" applyAlignment="0" applyProtection="0"/>
  </cellStyleXfs>
  <cellXfs count="48">
    <xf numFmtId="0" fontId="0" fillId="0" borderId="0" xfId="0"/>
    <xf numFmtId="0" fontId="6" fillId="2" borderId="1" xfId="1" applyFont="1"/>
    <xf numFmtId="164" fontId="8" fillId="0" borderId="0" xfId="0" applyNumberFormat="1" applyFont="1" applyAlignment="1">
      <alignment horizontal="center" vertical="center"/>
    </xf>
    <xf numFmtId="14" fontId="10" fillId="0" borderId="0" xfId="0" applyNumberFormat="1" applyFont="1"/>
    <xf numFmtId="0" fontId="10" fillId="0" borderId="0" xfId="0" applyFont="1"/>
    <xf numFmtId="9" fontId="6" fillId="2" borderId="1" xfId="1" applyNumberFormat="1" applyFont="1"/>
    <xf numFmtId="0" fontId="6" fillId="2" borderId="1" xfId="1" applyFont="1" applyAlignment="1">
      <alignment horizontal="right"/>
    </xf>
    <xf numFmtId="169" fontId="6" fillId="2" borderId="1" xfId="1" applyNumberFormat="1" applyFont="1"/>
    <xf numFmtId="170" fontId="6" fillId="2" borderId="1" xfId="1" applyNumberFormat="1" applyFont="1"/>
    <xf numFmtId="164" fontId="8" fillId="0" borderId="0" xfId="0" quotePrefix="1" applyNumberFormat="1" applyFont="1" applyAlignment="1">
      <alignment horizontal="center" vertical="center"/>
    </xf>
    <xf numFmtId="14" fontId="10" fillId="0" borderId="0" xfId="0" quotePrefix="1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171" fontId="1" fillId="0" borderId="0" xfId="0" applyNumberFormat="1" applyFont="1"/>
    <xf numFmtId="0" fontId="1" fillId="0" borderId="3" xfId="0" applyFont="1" applyBorder="1" applyAlignment="1">
      <alignment horizontal="center"/>
    </xf>
    <xf numFmtId="171" fontId="1" fillId="0" borderId="3" xfId="0" applyNumberFormat="1" applyFont="1" applyBorder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1" fillId="0" borderId="0" xfId="0" quotePrefix="1" applyFont="1"/>
    <xf numFmtId="14" fontId="1" fillId="0" borderId="0" xfId="0" quotePrefix="1" applyNumberFormat="1" applyFont="1"/>
    <xf numFmtId="0" fontId="7" fillId="3" borderId="2" xfId="2" quotePrefix="1" applyFont="1"/>
    <xf numFmtId="0" fontId="0" fillId="0" borderId="0" xfId="0" quotePrefix="1"/>
    <xf numFmtId="0" fontId="10" fillId="0" borderId="0" xfId="0" quotePrefix="1" applyFont="1"/>
    <xf numFmtId="171" fontId="6" fillId="2" borderId="1" xfId="1" quotePrefix="1" applyNumberFormat="1" applyFont="1"/>
    <xf numFmtId="171" fontId="1" fillId="0" borderId="0" xfId="0" quotePrefix="1" applyNumberFormat="1" applyFont="1"/>
    <xf numFmtId="167" fontId="1" fillId="0" borderId="0" xfId="0" quotePrefix="1" applyNumberFormat="1" applyFont="1"/>
    <xf numFmtId="14" fontId="3" fillId="2" borderId="1" xfId="1" quotePrefix="1" applyNumberFormat="1"/>
    <xf numFmtId="165" fontId="6" fillId="2" borderId="1" xfId="1" quotePrefix="1" applyNumberFormat="1" applyFont="1"/>
    <xf numFmtId="0" fontId="9" fillId="4" borderId="4" xfId="3" quotePrefix="1"/>
    <xf numFmtId="166" fontId="7" fillId="3" borderId="2" xfId="2" quotePrefix="1" applyNumberFormat="1" applyFont="1"/>
    <xf numFmtId="168" fontId="7" fillId="3" borderId="2" xfId="2" quotePrefix="1" applyNumberFormat="1" applyFont="1"/>
    <xf numFmtId="0" fontId="6" fillId="2" borderId="1" xfId="1" quotePrefix="1" applyFont="1"/>
    <xf numFmtId="167" fontId="7" fillId="3" borderId="2" xfId="2" quotePrefix="1" applyNumberFormat="1" applyFont="1"/>
    <xf numFmtId="165" fontId="1" fillId="0" borderId="0" xfId="0" quotePrefix="1" applyNumberFormat="1" applyFont="1"/>
    <xf numFmtId="0" fontId="5" fillId="5" borderId="3" xfId="0" applyFont="1" applyFill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6" fillId="5" borderId="1" xfId="1" applyFont="1" applyFill="1"/>
    <xf numFmtId="0" fontId="1" fillId="5" borderId="0" xfId="0" quotePrefix="1" applyFont="1" applyFill="1"/>
    <xf numFmtId="164" fontId="8" fillId="5" borderId="0" xfId="0" quotePrefix="1" applyNumberFormat="1" applyFont="1" applyFill="1" applyAlignment="1">
      <alignment horizontal="center" vertical="center"/>
    </xf>
    <xf numFmtId="0" fontId="2" fillId="5" borderId="0" xfId="0" applyFont="1" applyFill="1"/>
    <xf numFmtId="14" fontId="6" fillId="5" borderId="1" xfId="1" quotePrefix="1" applyNumberFormat="1" applyFont="1" applyFill="1"/>
    <xf numFmtId="14" fontId="1" fillId="5" borderId="0" xfId="0" quotePrefix="1" applyNumberFormat="1" applyFont="1" applyFill="1"/>
    <xf numFmtId="0" fontId="7" fillId="5" borderId="2" xfId="2" quotePrefix="1" applyFont="1" applyFill="1"/>
    <xf numFmtId="166" fontId="1" fillId="0" borderId="0" xfId="0" applyNumberFormat="1" applyFont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"/>
  <sheetViews>
    <sheetView workbookViewId="0"/>
  </sheetViews>
  <sheetFormatPr defaultRowHeight="18" x14ac:dyDescent="0.3"/>
  <sheetData>
    <row r="2" spans="2:16" x14ac:dyDescent="0.35">
      <c r="B2" s="37" t="s">
        <v>0</v>
      </c>
      <c r="C2" s="38"/>
      <c r="D2" s="39" t="s">
        <v>1</v>
      </c>
      <c r="E2" s="40" t="s">
        <v>2</v>
      </c>
      <c r="F2" s="38"/>
      <c r="G2" s="37" t="s">
        <v>3</v>
      </c>
      <c r="H2" s="38"/>
      <c r="I2" s="39" t="s">
        <v>4</v>
      </c>
      <c r="J2" s="40" t="s">
        <v>5</v>
      </c>
      <c r="K2" s="41">
        <f t="array" ref="K2">_xll.ENUM(J2)</f>
        <v>6</v>
      </c>
      <c r="L2" s="37" t="s">
        <v>6</v>
      </c>
      <c r="M2" s="38"/>
      <c r="N2" s="39" t="s">
        <v>7</v>
      </c>
      <c r="O2" s="40" t="s">
        <v>8</v>
      </c>
      <c r="P2" s="42">
        <f t="array" ref="P2">_xll.ENUM(O2)</f>
        <v>140732219764176</v>
      </c>
    </row>
    <row r="3" spans="2:16" x14ac:dyDescent="0.35">
      <c r="B3" s="41" t="str">
        <f t="array" ref="B3:B8">TRANSPOSE(_xll.ENUM(B2))</f>
        <v>TMX_DAY_COUNT_MISSING</v>
      </c>
      <c r="C3" s="38"/>
      <c r="D3" s="39" t="s">
        <v>9</v>
      </c>
      <c r="E3" s="44">
        <f ca="1">TODAY()</f>
        <v>45482</v>
      </c>
      <c r="F3" s="38"/>
      <c r="G3" s="41" t="str">
        <f t="array" ref="G3:G7">TRANSPOSE(_xll.ENUM(G2))</f>
        <v>TMX_FREQUENCY_MISSING</v>
      </c>
      <c r="H3" s="38"/>
      <c r="I3" s="38"/>
      <c r="J3" s="38"/>
      <c r="K3" s="38"/>
      <c r="L3" s="41" t="str">
        <f t="array" ref="L3:L7">TRANSPOSE(_xll.ENUM(L2))</f>
        <v>TMX_HOLIDAY_CALENDAR_DEFAULT</v>
      </c>
      <c r="M3" s="38"/>
      <c r="N3" s="39" t="s">
        <v>9</v>
      </c>
      <c r="O3" s="45">
        <f ca="1">TODAY()</f>
        <v>45482</v>
      </c>
      <c r="P3" s="38"/>
    </row>
    <row r="4" spans="2:16" x14ac:dyDescent="0.35">
      <c r="B4" s="38" t="str">
        <v>TMX_DAY_COUNT_30_360</v>
      </c>
      <c r="C4" s="38"/>
      <c r="D4" s="39" t="s">
        <v>10</v>
      </c>
      <c r="E4" s="40">
        <v>180</v>
      </c>
      <c r="F4" s="38"/>
      <c r="G4" s="38" t="str">
        <v>TMX_FREQUENCY_ANNUALLY</v>
      </c>
      <c r="H4" s="38"/>
      <c r="I4" s="38"/>
      <c r="J4" s="38"/>
      <c r="K4" s="38"/>
      <c r="L4" s="38" t="str">
        <v>TMX_HOLIDAY_CALENDAR_NONE</v>
      </c>
      <c r="M4" s="38"/>
      <c r="N4" s="38" t="s">
        <v>11</v>
      </c>
      <c r="O4" s="46" t="b">
        <f t="array" aca="1" ref="O4" ca="1">_xll.TMX.DATE.HOLIDAY(_xll.ENUM(O2),O3)</f>
        <v>0</v>
      </c>
      <c r="P4" s="38"/>
    </row>
    <row r="5" spans="2:16" x14ac:dyDescent="0.35">
      <c r="B5" s="38" t="str">
        <v>TMX_DAY_COUNT_30E_360</v>
      </c>
      <c r="C5" s="38"/>
      <c r="D5" s="39" t="s">
        <v>12</v>
      </c>
      <c r="E5" s="46" t="e">
        <f t="array" ref="E5">_xll.TMX.DATE.DAY_COUNT(date,date+days,_xll.ENUM(DAY_COUNT))</f>
        <v>#VALUE!</v>
      </c>
      <c r="F5" s="38"/>
      <c r="G5" s="38" t="str">
        <v>TMX_FREQUENCY_SEMIANNUALLY</v>
      </c>
      <c r="H5" s="38"/>
      <c r="I5" s="38"/>
      <c r="J5" s="38"/>
      <c r="K5" s="38"/>
      <c r="L5" s="38" t="str">
        <v>TMX_HOLIDAY_CALENDAR_WEEKEND</v>
      </c>
      <c r="M5" s="38"/>
      <c r="N5" s="38"/>
      <c r="O5" s="38"/>
      <c r="P5" s="38"/>
    </row>
    <row r="6" spans="2:16" x14ac:dyDescent="0.35">
      <c r="B6" s="38" t="str">
        <v>TMX_DAY_COUNT_ACTUAL_ACTUAL</v>
      </c>
      <c r="C6" s="38"/>
      <c r="D6" s="38"/>
      <c r="E6" s="38"/>
      <c r="F6" s="38"/>
      <c r="G6" s="38" t="str">
        <v>TMX_FREQUENCY_QUARTERLY</v>
      </c>
      <c r="H6" s="38"/>
      <c r="I6" s="38"/>
      <c r="J6" s="38"/>
      <c r="K6" s="38"/>
      <c r="L6" s="38" t="str">
        <v>TMX_HOLIDAY_CALENDAR_SIFMA</v>
      </c>
      <c r="M6" s="38"/>
      <c r="N6" s="38"/>
      <c r="O6" s="38"/>
      <c r="P6" s="38"/>
    </row>
    <row r="7" spans="2:16" x14ac:dyDescent="0.35">
      <c r="B7" s="38" t="str">
        <v>TMX_DAY_COUNT_ACTUAL_360</v>
      </c>
      <c r="C7" s="38"/>
      <c r="D7" s="38"/>
      <c r="E7" s="38"/>
      <c r="F7" s="38"/>
      <c r="G7" s="38" t="str">
        <v>TMX_FREQUENCY_MONTHLY</v>
      </c>
      <c r="H7" s="38"/>
      <c r="I7" s="38"/>
      <c r="J7" s="38"/>
      <c r="K7" s="38"/>
      <c r="L7" s="38" t="str">
        <v>TMX_HOLIDAY_CALENDAR_NYSE</v>
      </c>
      <c r="M7" s="38"/>
      <c r="N7" s="38"/>
      <c r="O7" s="38"/>
      <c r="P7" s="38"/>
    </row>
    <row r="8" spans="2:16" x14ac:dyDescent="0.35">
      <c r="B8" s="43" t="str">
        <v>TMX_DAY_COUNT_ACTUAL_365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5"/>
  <sheetViews>
    <sheetView workbookViewId="0"/>
  </sheetViews>
  <sheetFormatPr defaultRowHeight="18" x14ac:dyDescent="0.3"/>
  <cols>
    <col min="5" max="5" width="12.21875" bestFit="1" customWidth="1"/>
  </cols>
  <sheetData>
    <row r="2" spans="2:9" x14ac:dyDescent="0.35">
      <c r="B2" s="1">
        <v>10</v>
      </c>
      <c r="C2" s="11"/>
      <c r="D2" s="12" t="s">
        <v>13</v>
      </c>
      <c r="E2" s="9" cm="1">
        <f t="array" aca="1" ref="E2" ca="1">_xll.\TMX.INSTRUMENT(_xlfn.ANCHORARRAY(B3),_xlfn.ANCHORARRAY(C3))</f>
        <v>2214861964912</v>
      </c>
      <c r="F2" s="11"/>
      <c r="G2" s="11"/>
    </row>
    <row r="3" spans="2:9" x14ac:dyDescent="0.35">
      <c r="B3" s="21">
        <f t="array" ref="B3:B12">_xlfn.SEQUENCE(B2,1,1)</f>
        <v>1</v>
      </c>
      <c r="C3" s="21">
        <f t="array" aca="1" ref="C3:C12" ca="1">_xlfn.RANDARRAY(B2,1)</f>
        <v>0.99746077348428286</v>
      </c>
      <c r="D3" s="11"/>
      <c r="E3" s="21" cm="1">
        <f t="array" aca="1" ref="E3:F12" ca="1">TRANSPOSE(_xll.TMX.INSTRUMENT(E2))</f>
        <v>1</v>
      </c>
      <c r="F3" s="11">
        <f ca="1"/>
        <v>0.99746077348428286</v>
      </c>
      <c r="H3" s="24" cm="1">
        <f t="array" aca="1" ref="H3:H12" ca="1">_xlfn.ANCHORARRAY(B3)-_xlfn.TAKE(_xlfn.ANCHORARRAY(E3),,1)</f>
        <v>0</v>
      </c>
      <c r="I3" s="24" cm="1">
        <f t="array" aca="1" ref="I3:I12" ca="1">_xlfn.ANCHORARRAY(C3)-INDEX(_xlfn.ANCHORARRAY(E3),,2)</f>
        <v>0</v>
      </c>
    </row>
    <row r="4" spans="2:9" x14ac:dyDescent="0.35">
      <c r="B4" s="11">
        <v>2</v>
      </c>
      <c r="C4" s="11">
        <f ca="1"/>
        <v>0.79824913941198683</v>
      </c>
      <c r="D4" s="11"/>
      <c r="E4" s="11">
        <f ca="1"/>
        <v>2</v>
      </c>
      <c r="F4" s="11">
        <f ca="1"/>
        <v>0.79824913941198683</v>
      </c>
      <c r="H4">
        <f ca="1"/>
        <v>0</v>
      </c>
      <c r="I4">
        <f ca="1"/>
        <v>0</v>
      </c>
    </row>
    <row r="5" spans="2:9" x14ac:dyDescent="0.35">
      <c r="B5" s="11">
        <v>3</v>
      </c>
      <c r="C5" s="11">
        <f ca="1"/>
        <v>0.87511543258627911</v>
      </c>
      <c r="D5" s="11"/>
      <c r="E5" s="11">
        <f ca="1"/>
        <v>3</v>
      </c>
      <c r="F5" s="11">
        <f ca="1"/>
        <v>0.87511543258627911</v>
      </c>
      <c r="H5">
        <f ca="1"/>
        <v>0</v>
      </c>
      <c r="I5">
        <f ca="1"/>
        <v>0</v>
      </c>
    </row>
    <row r="6" spans="2:9" x14ac:dyDescent="0.35">
      <c r="B6" s="11">
        <v>4</v>
      </c>
      <c r="C6" s="11">
        <f ca="1"/>
        <v>0.23607600777019822</v>
      </c>
      <c r="D6" s="11"/>
      <c r="E6" s="11">
        <f ca="1"/>
        <v>4</v>
      </c>
      <c r="F6" s="11">
        <f ca="1"/>
        <v>0.23607600777019822</v>
      </c>
      <c r="H6">
        <f ca="1"/>
        <v>0</v>
      </c>
      <c r="I6">
        <f ca="1"/>
        <v>0</v>
      </c>
    </row>
    <row r="7" spans="2:9" x14ac:dyDescent="0.35">
      <c r="B7" s="11">
        <v>5</v>
      </c>
      <c r="C7" s="11">
        <f ca="1"/>
        <v>0.90610048130786969</v>
      </c>
      <c r="D7" s="11"/>
      <c r="E7" s="11">
        <f ca="1"/>
        <v>5</v>
      </c>
      <c r="F7" s="11">
        <f ca="1"/>
        <v>0.90610048130786969</v>
      </c>
      <c r="H7">
        <f ca="1"/>
        <v>0</v>
      </c>
      <c r="I7">
        <f ca="1"/>
        <v>0</v>
      </c>
    </row>
    <row r="8" spans="2:9" x14ac:dyDescent="0.35">
      <c r="B8" s="11">
        <v>6</v>
      </c>
      <c r="C8" s="11">
        <f ca="1"/>
        <v>0.82651381335137408</v>
      </c>
      <c r="D8" s="11"/>
      <c r="E8" s="11">
        <f ca="1"/>
        <v>6</v>
      </c>
      <c r="F8" s="11">
        <f ca="1"/>
        <v>0.82651381335137408</v>
      </c>
      <c r="H8">
        <f ca="1"/>
        <v>0</v>
      </c>
      <c r="I8">
        <f ca="1"/>
        <v>0</v>
      </c>
    </row>
    <row r="9" spans="2:9" x14ac:dyDescent="0.35">
      <c r="B9" s="11">
        <v>7</v>
      </c>
      <c r="C9" s="11">
        <f ca="1"/>
        <v>0.75097091734600618</v>
      </c>
      <c r="D9" s="11"/>
      <c r="E9" s="11">
        <f ca="1"/>
        <v>7</v>
      </c>
      <c r="F9" s="11">
        <f ca="1"/>
        <v>0.75097091734600618</v>
      </c>
      <c r="H9">
        <f ca="1"/>
        <v>0</v>
      </c>
      <c r="I9">
        <f ca="1"/>
        <v>0</v>
      </c>
    </row>
    <row r="10" spans="2:9" x14ac:dyDescent="0.35">
      <c r="B10" s="11">
        <v>8</v>
      </c>
      <c r="C10" s="11">
        <f ca="1"/>
        <v>0.58651003534226875</v>
      </c>
      <c r="D10" s="11"/>
      <c r="E10" s="11">
        <f ca="1"/>
        <v>8</v>
      </c>
      <c r="F10" s="11">
        <f ca="1"/>
        <v>0.58651003534226875</v>
      </c>
      <c r="H10">
        <f ca="1"/>
        <v>0</v>
      </c>
      <c r="I10">
        <f ca="1"/>
        <v>0</v>
      </c>
    </row>
    <row r="11" spans="2:9" x14ac:dyDescent="0.35">
      <c r="B11" s="11">
        <v>9</v>
      </c>
      <c r="C11" s="11">
        <f ca="1"/>
        <v>0.52748287922787718</v>
      </c>
      <c r="D11" s="11"/>
      <c r="E11" s="11">
        <f ca="1"/>
        <v>9</v>
      </c>
      <c r="F11" s="11">
        <f ca="1"/>
        <v>0.52748287922787718</v>
      </c>
      <c r="H11">
        <f ca="1"/>
        <v>0</v>
      </c>
      <c r="I11">
        <f ca="1"/>
        <v>0</v>
      </c>
    </row>
    <row r="12" spans="2:9" x14ac:dyDescent="0.35">
      <c r="B12" s="11">
        <v>10</v>
      </c>
      <c r="C12" s="11">
        <f ca="1"/>
        <v>0.41757031663518518</v>
      </c>
      <c r="D12" s="11"/>
      <c r="E12" s="11">
        <f ca="1"/>
        <v>10</v>
      </c>
      <c r="F12" s="11">
        <f ca="1"/>
        <v>0.41757031663518518</v>
      </c>
      <c r="H12">
        <f ca="1"/>
        <v>0</v>
      </c>
      <c r="I12">
        <f ca="1"/>
        <v>0</v>
      </c>
    </row>
    <row r="13" spans="2:9" x14ac:dyDescent="0.35">
      <c r="B13" s="11"/>
      <c r="C13" s="11"/>
      <c r="D13" s="11"/>
      <c r="E13" s="11"/>
      <c r="F13" s="11"/>
    </row>
    <row r="14" spans="2:9" x14ac:dyDescent="0.35">
      <c r="B14" s="11"/>
      <c r="C14" s="11"/>
      <c r="D14" s="11"/>
      <c r="E14" s="11"/>
      <c r="F14" s="11"/>
    </row>
    <row r="15" spans="2:9" x14ac:dyDescent="0.35">
      <c r="B15" s="11"/>
      <c r="C15" s="11"/>
      <c r="D15" s="11"/>
      <c r="E15" s="11"/>
      <c r="F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03"/>
  <sheetViews>
    <sheetView tabSelected="1" workbookViewId="0">
      <selection activeCell="J2" sqref="J2"/>
    </sheetView>
  </sheetViews>
  <sheetFormatPr defaultRowHeight="18" x14ac:dyDescent="0.3"/>
  <cols>
    <col min="4" max="4" width="12.21875" bestFit="1" customWidth="1"/>
    <col min="6" max="6" width="12.21875" bestFit="1" customWidth="1"/>
    <col min="7" max="7" width="12.21875" customWidth="1"/>
  </cols>
  <sheetData>
    <row r="1" spans="2:15" x14ac:dyDescent="0.3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O1" s="11"/>
    </row>
    <row r="2" spans="2:15" x14ac:dyDescent="0.35">
      <c r="B2" s="14" t="s">
        <v>14</v>
      </c>
      <c r="C2" s="14" t="s">
        <v>15</v>
      </c>
      <c r="D2" s="1">
        <v>10</v>
      </c>
      <c r="E2" s="12" t="s">
        <v>16</v>
      </c>
      <c r="F2" s="2" cm="1">
        <f t="array" aca="1" ref="F2" ca="1">_xll.\TMX.CURVE.PWFLAT(_xlfn.ANCHORARRAY(B3),_xlfn.ANCHORARRAY(C3))</f>
        <v>2214861968656</v>
      </c>
      <c r="G2" s="9"/>
      <c r="H2" s="12" t="s">
        <v>17</v>
      </c>
      <c r="I2" s="6">
        <v>1</v>
      </c>
      <c r="J2" s="14" t="s">
        <v>18</v>
      </c>
      <c r="K2" s="14" t="s">
        <v>19</v>
      </c>
      <c r="L2" s="14" t="s">
        <v>20</v>
      </c>
      <c r="M2" s="14" t="s">
        <v>21</v>
      </c>
      <c r="N2" s="12" t="s">
        <v>22</v>
      </c>
      <c r="O2" s="12" t="s">
        <v>23</v>
      </c>
    </row>
    <row r="3" spans="2:15" x14ac:dyDescent="0.35">
      <c r="B3" s="11">
        <f t="array" ref="B3:B12">_xll.ARRAY.SEQUENCE(1,D2)</f>
        <v>1</v>
      </c>
      <c r="C3" s="11">
        <f t="array" aca="1" ref="C3:C12" ca="1">_xlfn.VSTACK(0,_xlfn.SCAN(0,_xlfn.RANDARRAY(D2-1,1,-1,1),_xlfn.LAMBDA(_xlpm.a,_xlpm.b,_xlpm.a+_xlpm.b)))</f>
        <v>0</v>
      </c>
      <c r="E3" s="21" cm="1">
        <f t="array" aca="1" ref="E3:F13" ca="1">TRANSPOSE(_xll.TMX.CURVE.PWFLAT(F2))</f>
        <v>1</v>
      </c>
      <c r="F3" s="11">
        <f ca="1"/>
        <v>0</v>
      </c>
      <c r="G3" s="11"/>
      <c r="H3" s="25" cm="1">
        <f t="array" aca="1" ref="H3:I13" ca="1">TRANSPOSE(_xll.TMX.CURVE.PWFLAT(pwflat))</f>
        <v>1</v>
      </c>
      <c r="I3" s="4">
        <f ca="1"/>
        <v>0</v>
      </c>
      <c r="J3" s="11">
        <f t="array" ref="J3:J103">_xll.ARRAY.SEQUENCE(0,D2,0.1)</f>
        <v>0</v>
      </c>
      <c r="K3" s="11">
        <f t="array" aca="1" ref="K3:K103" ca="1">_xlfn.MAP(_xlfn.ANCHORARRAY($J3),_xlfn.LAMBDA(_xlpm.t,_xll.TMX.CURVE.FORWARD(pwflat,_xlpm.t)))</f>
        <v>0</v>
      </c>
      <c r="L3" s="11">
        <f t="array" aca="1" ref="L3:L103" ca="1">_xlfn.MAP(_xlfn.ANCHORARRAY($J3),_xlfn.LAMBDA(_xlpm.t,_xll.TMX.CURVE.SPOT(pwflat,_xlpm.t)))</f>
        <v>0</v>
      </c>
      <c r="M3" s="11">
        <f t="array" aca="1" ref="M3:M103" ca="1">_xlfn.MAP(_xlfn.ANCHORARRAY($J3),_xlfn.LAMBDA(_xlpm.t,_xll.TMX.CURVE.DISCOUNT(pwflat,_xlpm.t)))</f>
        <v>1</v>
      </c>
      <c r="N3" s="11" t="s">
        <v>24</v>
      </c>
      <c r="O3" s="11" t="e">
        <f t="array" ref="O3:O103">_xlfn.VSTACK(0*_xlfn._xlws.FILTER(years, years&lt;dt),_xlfn.MAP(_xlfn._xlws.FILTER(years,years&gt;=dt),_xlfn.LAMBDA(_xlpm.t,_xll.TMX.CURVE.SPOT(pwflat,_xlpm.t,dt))))</f>
        <v>#NAME?</v>
      </c>
    </row>
    <row r="4" spans="2:15" x14ac:dyDescent="0.35">
      <c r="B4" s="11">
        <v>2</v>
      </c>
      <c r="C4" s="11">
        <f ca="1"/>
        <v>-0.74707490437701196</v>
      </c>
      <c r="E4" s="11">
        <f ca="1"/>
        <v>2</v>
      </c>
      <c r="F4" s="47">
        <f ca="1"/>
        <v>-0.74707490437701196</v>
      </c>
      <c r="G4" s="47"/>
      <c r="H4">
        <f ca="1"/>
        <v>2</v>
      </c>
      <c r="I4" s="4">
        <f ca="1"/>
        <v>-0.74707490437701196</v>
      </c>
      <c r="J4" s="11">
        <v>0.1</v>
      </c>
      <c r="K4" s="11">
        <f ca="1"/>
        <v>0</v>
      </c>
      <c r="L4" s="11">
        <f ca="1"/>
        <v>0</v>
      </c>
      <c r="M4" s="11">
        <f ca="1"/>
        <v>1</v>
      </c>
      <c r="O4" s="11" t="e">
        <v>#NAME?</v>
      </c>
    </row>
    <row r="5" spans="2:15" x14ac:dyDescent="0.35">
      <c r="B5" s="11">
        <v>3</v>
      </c>
      <c r="C5" s="11">
        <f ca="1"/>
        <v>-1.3960652248103091</v>
      </c>
      <c r="E5" s="11">
        <f ca="1"/>
        <v>3</v>
      </c>
      <c r="F5" s="47">
        <f ca="1"/>
        <v>-1.3960652248103091</v>
      </c>
      <c r="G5" s="47"/>
      <c r="H5">
        <f ca="1"/>
        <v>3</v>
      </c>
      <c r="I5" s="4">
        <f ca="1"/>
        <v>-1.3960652248103091</v>
      </c>
      <c r="J5" s="11">
        <v>0.2</v>
      </c>
      <c r="K5" s="11">
        <f ca="1"/>
        <v>0</v>
      </c>
      <c r="L5" s="11">
        <f ca="1"/>
        <v>0</v>
      </c>
      <c r="M5" s="11">
        <f ca="1"/>
        <v>1</v>
      </c>
      <c r="O5" s="11" t="e">
        <v>#NAME?</v>
      </c>
    </row>
    <row r="6" spans="2:15" x14ac:dyDescent="0.35">
      <c r="B6" s="11">
        <v>4</v>
      </c>
      <c r="C6" s="11">
        <f ca="1"/>
        <v>-0.6600771792176563</v>
      </c>
      <c r="E6" s="11">
        <f ca="1"/>
        <v>4</v>
      </c>
      <c r="F6" s="47">
        <f ca="1"/>
        <v>-0.6600771792176563</v>
      </c>
      <c r="G6" s="47"/>
      <c r="H6">
        <f ca="1"/>
        <v>4</v>
      </c>
      <c r="I6" s="4">
        <f ca="1"/>
        <v>-0.6600771792176563</v>
      </c>
      <c r="J6" s="11">
        <v>0.30000000000000004</v>
      </c>
      <c r="K6" s="11">
        <f ca="1"/>
        <v>0</v>
      </c>
      <c r="L6" s="11">
        <f ca="1"/>
        <v>0</v>
      </c>
      <c r="M6" s="11">
        <f ca="1"/>
        <v>1</v>
      </c>
      <c r="O6" s="11" t="e">
        <v>#NAME?</v>
      </c>
    </row>
    <row r="7" spans="2:15" x14ac:dyDescent="0.35">
      <c r="B7" s="11">
        <v>5</v>
      </c>
      <c r="C7" s="11">
        <f ca="1"/>
        <v>0.33977191319831213</v>
      </c>
      <c r="E7" s="11">
        <f ca="1"/>
        <v>5</v>
      </c>
      <c r="F7" s="47">
        <f ca="1"/>
        <v>0.33977191319831213</v>
      </c>
      <c r="G7" s="47"/>
      <c r="H7">
        <f ca="1"/>
        <v>5</v>
      </c>
      <c r="I7" s="4">
        <f ca="1"/>
        <v>0.33977191319831213</v>
      </c>
      <c r="J7" s="11">
        <v>0.4</v>
      </c>
      <c r="K7" s="11">
        <f ca="1"/>
        <v>0</v>
      </c>
      <c r="L7" s="11">
        <f ca="1"/>
        <v>0</v>
      </c>
      <c r="M7" s="11">
        <f ca="1"/>
        <v>1</v>
      </c>
      <c r="O7" s="11" t="e">
        <v>#NAME?</v>
      </c>
    </row>
    <row r="8" spans="2:15" x14ac:dyDescent="0.35">
      <c r="B8" s="11">
        <v>6</v>
      </c>
      <c r="C8" s="11">
        <f ca="1"/>
        <v>9.1260191767708276E-2</v>
      </c>
      <c r="E8" s="11">
        <f ca="1"/>
        <v>6</v>
      </c>
      <c r="F8" s="47">
        <f ca="1"/>
        <v>9.1260191767708276E-2</v>
      </c>
      <c r="G8" s="47"/>
      <c r="H8">
        <f ca="1"/>
        <v>6</v>
      </c>
      <c r="I8" s="4">
        <f ca="1"/>
        <v>9.1260191767708276E-2</v>
      </c>
      <c r="J8" s="11">
        <v>0.5</v>
      </c>
      <c r="K8" s="11">
        <f ca="1"/>
        <v>0</v>
      </c>
      <c r="L8" s="11">
        <f ca="1"/>
        <v>0</v>
      </c>
      <c r="M8" s="11">
        <f ca="1"/>
        <v>1</v>
      </c>
      <c r="O8" s="11" t="e">
        <v>#NAME?</v>
      </c>
    </row>
    <row r="9" spans="2:15" x14ac:dyDescent="0.35">
      <c r="B9" s="11">
        <v>7</v>
      </c>
      <c r="C9" s="11">
        <f ca="1"/>
        <v>-0.57570425497594546</v>
      </c>
      <c r="E9" s="11">
        <f ca="1"/>
        <v>7</v>
      </c>
      <c r="F9" s="47">
        <f ca="1"/>
        <v>-0.57570425497594546</v>
      </c>
      <c r="G9" s="47"/>
      <c r="H9">
        <f ca="1"/>
        <v>7</v>
      </c>
      <c r="I9" s="4">
        <f ca="1"/>
        <v>-0.57570425497594546</v>
      </c>
      <c r="J9" s="11">
        <v>0.60000000000000009</v>
      </c>
      <c r="K9" s="11">
        <f ca="1"/>
        <v>0</v>
      </c>
      <c r="L9" s="11">
        <f ca="1"/>
        <v>0</v>
      </c>
      <c r="M9" s="11">
        <f ca="1"/>
        <v>1</v>
      </c>
      <c r="O9" s="11" t="e">
        <v>#NAME?</v>
      </c>
    </row>
    <row r="10" spans="2:15" x14ac:dyDescent="0.35">
      <c r="B10" s="11">
        <v>8</v>
      </c>
      <c r="C10" s="11">
        <f ca="1"/>
        <v>-1.0278558903274517</v>
      </c>
      <c r="E10" s="11">
        <f ca="1"/>
        <v>8</v>
      </c>
      <c r="F10" s="47">
        <f ca="1"/>
        <v>-1.0278558903274517</v>
      </c>
      <c r="G10" s="47"/>
      <c r="H10">
        <f ca="1"/>
        <v>8</v>
      </c>
      <c r="I10" s="4">
        <f ca="1"/>
        <v>-1.0278558903274517</v>
      </c>
      <c r="J10" s="11">
        <v>0.70000000000000007</v>
      </c>
      <c r="K10" s="11">
        <f ca="1"/>
        <v>0</v>
      </c>
      <c r="L10" s="11">
        <f ca="1"/>
        <v>0</v>
      </c>
      <c r="M10" s="11">
        <f ca="1"/>
        <v>1</v>
      </c>
      <c r="O10" s="11" t="e">
        <v>#NAME?</v>
      </c>
    </row>
    <row r="11" spans="2:15" x14ac:dyDescent="0.35">
      <c r="B11" s="11">
        <v>9</v>
      </c>
      <c r="C11" s="11">
        <f ca="1"/>
        <v>-1.6660722677478392</v>
      </c>
      <c r="E11" s="11">
        <f ca="1"/>
        <v>9</v>
      </c>
      <c r="F11" s="47">
        <f ca="1"/>
        <v>-1.6660722677478392</v>
      </c>
      <c r="G11" s="47"/>
      <c r="H11">
        <f ca="1"/>
        <v>9</v>
      </c>
      <c r="I11" s="4">
        <f ca="1"/>
        <v>-1.6660722677478392</v>
      </c>
      <c r="J11" s="11">
        <v>0.8</v>
      </c>
      <c r="K11" s="11">
        <f ca="1"/>
        <v>0</v>
      </c>
      <c r="L11" s="11">
        <f ca="1"/>
        <v>0</v>
      </c>
      <c r="M11" s="11">
        <f ca="1"/>
        <v>1</v>
      </c>
      <c r="O11" s="11" t="e">
        <v>#NAME?</v>
      </c>
    </row>
    <row r="12" spans="2:15" x14ac:dyDescent="0.35">
      <c r="B12" s="11">
        <v>10</v>
      </c>
      <c r="C12" s="11">
        <f ca="1"/>
        <v>-1.8002633713571552</v>
      </c>
      <c r="E12" s="11">
        <f ca="1"/>
        <v>10</v>
      </c>
      <c r="F12" s="47">
        <f ca="1"/>
        <v>-1.8002633713571552</v>
      </c>
      <c r="G12" s="47"/>
      <c r="H12">
        <f ca="1"/>
        <v>10</v>
      </c>
      <c r="I12" s="4">
        <f ca="1"/>
        <v>-1.8002633713571552</v>
      </c>
      <c r="J12" s="11">
        <v>0.9</v>
      </c>
      <c r="K12" s="11">
        <f ca="1"/>
        <v>0</v>
      </c>
      <c r="L12" s="11">
        <f ca="1"/>
        <v>0</v>
      </c>
      <c r="M12" s="11">
        <f ca="1"/>
        <v>1</v>
      </c>
      <c r="O12" s="11" t="e">
        <v>#NAME?</v>
      </c>
    </row>
    <row r="13" spans="2:15" x14ac:dyDescent="0.35">
      <c r="B13" s="11"/>
      <c r="C13" s="11"/>
      <c r="E13" s="11">
        <f ca="1"/>
        <v>10</v>
      </c>
      <c r="F13" s="18" t="e">
        <f ca="1"/>
        <v>#NUM!</v>
      </c>
      <c r="G13" s="18"/>
      <c r="H13">
        <f ca="1"/>
        <v>10</v>
      </c>
      <c r="I13" s="4" t="e">
        <f ca="1"/>
        <v>#NUM!</v>
      </c>
      <c r="J13" s="11">
        <v>1</v>
      </c>
      <c r="K13" s="11">
        <f ca="1"/>
        <v>0</v>
      </c>
      <c r="L13" s="11">
        <f ca="1"/>
        <v>0</v>
      </c>
      <c r="M13" s="11">
        <f ca="1"/>
        <v>1</v>
      </c>
      <c r="O13" s="11" t="e">
        <v>#NAME?</v>
      </c>
    </row>
    <row r="14" spans="2:15" x14ac:dyDescent="0.35">
      <c r="B14" s="11"/>
      <c r="C14" s="11"/>
      <c r="E14" s="11"/>
      <c r="F14" s="11"/>
      <c r="G14" s="11"/>
      <c r="I14" s="4"/>
      <c r="J14" s="11">
        <v>1.1000000000000001</v>
      </c>
      <c r="K14" s="11">
        <f ca="1"/>
        <v>-0.74707490437701196</v>
      </c>
      <c r="L14" s="11">
        <f ca="1"/>
        <v>-6.7915900397910234E-2</v>
      </c>
      <c r="M14" s="11">
        <f ca="1"/>
        <v>1.0775689055718296</v>
      </c>
      <c r="O14" s="11" t="e">
        <v>#NAME?</v>
      </c>
    </row>
    <row r="15" spans="2:15" x14ac:dyDescent="0.35">
      <c r="B15" s="11"/>
      <c r="C15" s="11"/>
      <c r="E15" s="11"/>
      <c r="F15" s="11"/>
      <c r="G15" s="11"/>
      <c r="I15" s="4"/>
      <c r="J15" s="11">
        <v>1.2000000000000002</v>
      </c>
      <c r="K15" s="11">
        <f ca="1"/>
        <v>-0.74707490437701196</v>
      </c>
      <c r="L15" s="11">
        <f ca="1"/>
        <v>-0.12451248406283542</v>
      </c>
      <c r="M15" s="11">
        <f ca="1"/>
        <v>1.1611547462552705</v>
      </c>
      <c r="O15" s="11" t="e">
        <v>#NAME?</v>
      </c>
    </row>
    <row r="16" spans="2:15" x14ac:dyDescent="0.35">
      <c r="B16" s="11"/>
      <c r="C16" s="11"/>
      <c r="E16" s="11"/>
      <c r="F16" s="11"/>
      <c r="G16" s="11"/>
      <c r="I16" s="4"/>
      <c r="J16" s="11">
        <v>1.3</v>
      </c>
      <c r="K16" s="11">
        <f ca="1"/>
        <v>-0.74707490437701196</v>
      </c>
      <c r="L16" s="11">
        <f ca="1"/>
        <v>-0.17240190101007971</v>
      </c>
      <c r="M16" s="11">
        <f ca="1"/>
        <v>1.2512242491218268</v>
      </c>
      <c r="O16" s="11" t="e">
        <v>#NAME?</v>
      </c>
    </row>
    <row r="17" spans="5:15" x14ac:dyDescent="0.35">
      <c r="E17" s="11"/>
      <c r="F17" s="11"/>
      <c r="G17" s="11"/>
      <c r="I17" s="4"/>
      <c r="J17" s="11">
        <v>1.4000000000000001</v>
      </c>
      <c r="K17" s="11">
        <f ca="1"/>
        <v>-0.74707490437701196</v>
      </c>
      <c r="L17" s="11">
        <f ca="1"/>
        <v>-0.21344997267914634</v>
      </c>
      <c r="M17" s="11">
        <f ca="1"/>
        <v>1.3482803447511411</v>
      </c>
      <c r="O17" s="11" t="e">
        <v>#NAME?</v>
      </c>
    </row>
    <row r="18" spans="5:15" x14ac:dyDescent="0.35">
      <c r="E18" s="11"/>
      <c r="F18" s="11"/>
      <c r="G18" s="11"/>
      <c r="I18" s="4"/>
      <c r="J18" s="11">
        <v>1.5</v>
      </c>
      <c r="K18" s="11">
        <f ca="1"/>
        <v>-0.74707490437701196</v>
      </c>
      <c r="L18" s="11">
        <f ca="1"/>
        <v>-0.24902496812567065</v>
      </c>
      <c r="M18" s="11">
        <f ca="1"/>
        <v>1.452864975497496</v>
      </c>
      <c r="O18" s="11" t="e">
        <v>#NAME?</v>
      </c>
    </row>
    <row r="19" spans="5:15" x14ac:dyDescent="0.35">
      <c r="E19" s="11"/>
      <c r="F19" s="11"/>
      <c r="G19" s="11"/>
      <c r="I19" s="4"/>
      <c r="J19" s="11">
        <v>1.6</v>
      </c>
      <c r="K19" s="11">
        <f ca="1"/>
        <v>-0.74707490437701196</v>
      </c>
      <c r="L19" s="11">
        <f ca="1"/>
        <v>-0.28015308914137949</v>
      </c>
      <c r="M19" s="11">
        <f ca="1"/>
        <v>1.5655621215904796</v>
      </c>
      <c r="O19" s="11" t="e">
        <v>#NAME?</v>
      </c>
    </row>
    <row r="20" spans="5:15" x14ac:dyDescent="0.35">
      <c r="E20" s="11"/>
      <c r="F20" s="11"/>
      <c r="G20" s="11"/>
      <c r="I20" s="4"/>
      <c r="J20" s="11">
        <v>1.7000000000000002</v>
      </c>
      <c r="K20" s="11">
        <f ca="1"/>
        <v>-0.74707490437701196</v>
      </c>
      <c r="L20" s="11">
        <f ca="1"/>
        <v>-0.30761907827288731</v>
      </c>
      <c r="M20" s="11">
        <f ca="1"/>
        <v>1.6870010619669646</v>
      </c>
      <c r="O20" s="11" t="e">
        <v>#NAME?</v>
      </c>
    </row>
    <row r="21" spans="5:15" x14ac:dyDescent="0.35">
      <c r="E21" s="11"/>
      <c r="F21" s="11"/>
      <c r="G21" s="11"/>
      <c r="I21" s="4"/>
      <c r="J21" s="11">
        <v>1.8</v>
      </c>
      <c r="K21" s="11">
        <f ca="1"/>
        <v>-0.74707490437701196</v>
      </c>
      <c r="L21" s="11">
        <f ca="1"/>
        <v>-0.33203329083422756</v>
      </c>
      <c r="M21" s="11">
        <f ca="1"/>
        <v>1.8178598880422558</v>
      </c>
      <c r="O21" s="11" t="e">
        <v>#NAME?</v>
      </c>
    </row>
    <row r="22" spans="5:15" x14ac:dyDescent="0.35">
      <c r="E22" s="11"/>
      <c r="F22" s="11"/>
      <c r="G22" s="11"/>
      <c r="I22" s="4"/>
      <c r="J22" s="11">
        <v>1.9000000000000001</v>
      </c>
      <c r="K22" s="11">
        <f ca="1"/>
        <v>-0.74707490437701196</v>
      </c>
      <c r="L22" s="11">
        <f ca="1"/>
        <v>-0.3538775862838478</v>
      </c>
      <c r="M22" s="11">
        <f ca="1"/>
        <v>1.9588692900406222</v>
      </c>
      <c r="O22" s="11" t="e">
        <v>#NAME?</v>
      </c>
    </row>
    <row r="23" spans="5:15" x14ac:dyDescent="0.35">
      <c r="E23" s="11"/>
      <c r="F23" s="11"/>
      <c r="G23" s="11"/>
      <c r="I23" s="4"/>
      <c r="J23" s="11">
        <v>2</v>
      </c>
      <c r="K23" s="11">
        <f ca="1"/>
        <v>-0.74707490437701196</v>
      </c>
      <c r="L23" s="11">
        <f ca="1"/>
        <v>-0.37353745218850598</v>
      </c>
      <c r="M23" s="11">
        <f ca="1"/>
        <v>2.1108166370273396</v>
      </c>
      <c r="O23" s="11" t="e">
        <v>#NAME?</v>
      </c>
    </row>
    <row r="24" spans="5:15" x14ac:dyDescent="0.35">
      <c r="E24" s="11"/>
      <c r="F24" s="11"/>
      <c r="G24" s="11"/>
      <c r="I24" s="11"/>
      <c r="J24" s="11">
        <v>2.1</v>
      </c>
      <c r="K24" s="11">
        <f ca="1"/>
        <v>-1.3960652248103091</v>
      </c>
      <c r="L24" s="11">
        <f ca="1"/>
        <v>-0.42222925088478236</v>
      </c>
      <c r="M24" s="11">
        <f ca="1"/>
        <v>2.4270618895647473</v>
      </c>
      <c r="O24" s="11" t="e">
        <v>#NAME?</v>
      </c>
    </row>
    <row r="25" spans="5:15" x14ac:dyDescent="0.35">
      <c r="E25" s="11"/>
      <c r="F25" s="11"/>
      <c r="G25" s="11"/>
      <c r="I25" s="11"/>
      <c r="J25" s="11">
        <v>2.2000000000000002</v>
      </c>
      <c r="K25" s="11">
        <f ca="1"/>
        <v>-1.3960652248103091</v>
      </c>
      <c r="L25" s="11">
        <f ca="1"/>
        <v>-0.46649452242685174</v>
      </c>
      <c r="M25" s="11">
        <f ca="1"/>
        <v>2.7906874109507536</v>
      </c>
      <c r="O25" s="11" t="e">
        <v>#NAME?</v>
      </c>
    </row>
    <row r="26" spans="5:15" x14ac:dyDescent="0.35">
      <c r="E26" s="11"/>
      <c r="F26" s="11"/>
      <c r="G26" s="11"/>
      <c r="I26" s="11"/>
      <c r="J26" s="11">
        <v>2.3000000000000003</v>
      </c>
      <c r="K26" s="11">
        <f ca="1"/>
        <v>-1.3960652248103091</v>
      </c>
      <c r="L26" s="11">
        <f ca="1"/>
        <v>-0.50691063992178476</v>
      </c>
      <c r="M26" s="11">
        <f ca="1"/>
        <v>3.2087917737588696</v>
      </c>
      <c r="O26" s="11" t="e">
        <v>#NAME?</v>
      </c>
    </row>
    <row r="27" spans="5:15" x14ac:dyDescent="0.35">
      <c r="E27" s="11"/>
      <c r="F27" s="11"/>
      <c r="G27" s="11"/>
      <c r="I27" s="11"/>
      <c r="J27" s="11">
        <v>2.4000000000000004</v>
      </c>
      <c r="K27" s="11">
        <f ca="1"/>
        <v>-1.3960652248103091</v>
      </c>
      <c r="L27" s="11">
        <f ca="1"/>
        <v>-0.54395874762547325</v>
      </c>
      <c r="M27" s="11">
        <f ca="1"/>
        <v>3.6895370677989163</v>
      </c>
      <c r="O27" s="11" t="e">
        <v>#NAME?</v>
      </c>
    </row>
    <row r="28" spans="5:15" x14ac:dyDescent="0.35">
      <c r="E28" s="11"/>
      <c r="F28" s="11"/>
      <c r="G28" s="11"/>
      <c r="I28" s="11"/>
      <c r="J28" s="11">
        <v>2.5</v>
      </c>
      <c r="K28" s="11">
        <f ca="1"/>
        <v>-1.3960652248103091</v>
      </c>
      <c r="L28" s="11">
        <f ca="1"/>
        <v>-0.57804300671286657</v>
      </c>
      <c r="M28" s="11">
        <f ca="1"/>
        <v>4.2423082376317414</v>
      </c>
      <c r="O28" s="11" t="e">
        <v>#NAME?</v>
      </c>
    </row>
    <row r="29" spans="5:15" x14ac:dyDescent="0.35">
      <c r="E29" s="11"/>
      <c r="F29" s="11"/>
      <c r="G29" s="11"/>
      <c r="I29" s="11"/>
      <c r="J29" s="11">
        <v>2.6</v>
      </c>
      <c r="K29" s="11">
        <f ca="1"/>
        <v>-1.3960652248103091</v>
      </c>
      <c r="L29" s="11">
        <f ca="1"/>
        <v>-0.60950539971661444</v>
      </c>
      <c r="M29" s="11">
        <f ca="1"/>
        <v>4.8778962922345146</v>
      </c>
      <c r="O29" s="11" t="e">
        <v>#NAME?</v>
      </c>
    </row>
    <row r="30" spans="5:15" x14ac:dyDescent="0.35">
      <c r="E30" s="11"/>
      <c r="F30" s="11"/>
      <c r="G30" s="11"/>
      <c r="I30" s="11"/>
      <c r="J30" s="11">
        <v>2.7</v>
      </c>
      <c r="K30" s="11">
        <f ca="1"/>
        <v>-1.3960652248103091</v>
      </c>
      <c r="L30" s="11">
        <f ca="1"/>
        <v>-0.63863724509045494</v>
      </c>
      <c r="M30" s="11">
        <f ca="1"/>
        <v>5.6087089633727558</v>
      </c>
      <c r="O30" s="11" t="e">
        <v>#NAME?</v>
      </c>
    </row>
    <row r="31" spans="5:15" x14ac:dyDescent="0.35">
      <c r="E31" s="11"/>
      <c r="F31" s="11"/>
      <c r="G31" s="11"/>
      <c r="I31" s="11"/>
      <c r="J31" s="11">
        <v>2.8000000000000003</v>
      </c>
      <c r="K31" s="11">
        <f ca="1"/>
        <v>-1.3960652248103091</v>
      </c>
      <c r="L31" s="11">
        <f ca="1"/>
        <v>-0.66568824436616403</v>
      </c>
      <c r="M31" s="11">
        <f ca="1"/>
        <v>6.4490129250795292</v>
      </c>
      <c r="O31" s="11" t="e">
        <v>#NAME?</v>
      </c>
    </row>
    <row r="32" spans="5:15" x14ac:dyDescent="0.35">
      <c r="E32" s="11"/>
      <c r="F32" s="11"/>
      <c r="G32" s="11"/>
      <c r="I32" s="11"/>
      <c r="J32" s="11">
        <v>2.9000000000000004</v>
      </c>
      <c r="K32" s="11">
        <f ca="1"/>
        <v>-1.3960652248103091</v>
      </c>
      <c r="L32" s="11">
        <f ca="1"/>
        <v>-0.69087365748492768</v>
      </c>
      <c r="M32" s="11">
        <f ca="1"/>
        <v>7.415212302767288</v>
      </c>
      <c r="O32" s="11" t="e">
        <v>#NAME?</v>
      </c>
    </row>
    <row r="33" spans="5:15" x14ac:dyDescent="0.35">
      <c r="E33" s="11"/>
      <c r="F33" s="11"/>
      <c r="G33" s="11"/>
      <c r="J33" s="11">
        <v>3</v>
      </c>
      <c r="K33" s="11">
        <f ca="1"/>
        <v>-1.3960652248103091</v>
      </c>
      <c r="L33" s="11">
        <f ca="1"/>
        <v>-0.71438004306244041</v>
      </c>
      <c r="M33" s="11">
        <f ca="1"/>
        <v>8.5261689089316324</v>
      </c>
      <c r="O33" s="11" t="e">
        <v>#NAME?</v>
      </c>
    </row>
    <row r="34" spans="5:15" x14ac:dyDescent="0.35">
      <c r="E34" s="11"/>
      <c r="F34" s="11"/>
      <c r="G34" s="11"/>
      <c r="J34" s="11">
        <v>3.1</v>
      </c>
      <c r="K34" s="11">
        <f ca="1"/>
        <v>-0.6600771792176563</v>
      </c>
      <c r="L34" s="11">
        <f ca="1"/>
        <v>-0.71262833777712464</v>
      </c>
      <c r="M34" s="11">
        <f ca="1"/>
        <v>9.1079517177783362</v>
      </c>
      <c r="O34" s="11" t="e">
        <v>#NAME?</v>
      </c>
    </row>
    <row r="35" spans="5:15" x14ac:dyDescent="0.35">
      <c r="E35" s="11"/>
      <c r="F35" s="11"/>
      <c r="G35" s="11"/>
      <c r="J35" s="11">
        <v>3.2</v>
      </c>
      <c r="K35" s="11">
        <f ca="1"/>
        <v>-0.6600771792176563</v>
      </c>
      <c r="L35" s="11">
        <f ca="1"/>
        <v>-0.71098611407214141</v>
      </c>
      <c r="M35" s="11">
        <f ca="1"/>
        <v>9.7294324542974575</v>
      </c>
      <c r="O35" s="11" t="e">
        <v>#NAME?</v>
      </c>
    </row>
    <row r="36" spans="5:15" x14ac:dyDescent="0.35">
      <c r="E36" s="11"/>
      <c r="F36" s="11"/>
      <c r="G36" s="11"/>
      <c r="J36" s="11">
        <v>3.3000000000000003</v>
      </c>
      <c r="K36" s="11">
        <f ca="1"/>
        <v>-0.6600771792176563</v>
      </c>
      <c r="L36" s="11">
        <f ca="1"/>
        <v>-0.70944341907655084</v>
      </c>
      <c r="M36" s="11">
        <f ca="1"/>
        <v>10.393319905062812</v>
      </c>
      <c r="O36" s="11" t="e">
        <v>#NAME?</v>
      </c>
    </row>
    <row r="37" spans="5:15" x14ac:dyDescent="0.35">
      <c r="E37" s="11"/>
      <c r="F37" s="11"/>
      <c r="G37" s="11"/>
      <c r="J37" s="11">
        <v>3.4000000000000004</v>
      </c>
      <c r="K37" s="11">
        <f ca="1"/>
        <v>-0.6600771792176563</v>
      </c>
      <c r="L37" s="11">
        <f ca="1"/>
        <v>-0.70799147084540703</v>
      </c>
      <c r="M37" s="11">
        <f ca="1"/>
        <v>11.102507690596317</v>
      </c>
      <c r="O37" s="11" t="e">
        <v>#NAME?</v>
      </c>
    </row>
    <row r="38" spans="5:15" x14ac:dyDescent="0.35">
      <c r="E38" s="11"/>
      <c r="F38" s="11"/>
      <c r="G38" s="11"/>
      <c r="J38" s="11">
        <v>3.5</v>
      </c>
      <c r="K38" s="11">
        <f ca="1"/>
        <v>-0.6600771792176563</v>
      </c>
      <c r="L38" s="11">
        <f ca="1"/>
        <v>-0.70662249108461406</v>
      </c>
      <c r="M38" s="11">
        <f ca="1"/>
        <v>11.860086877505315</v>
      </c>
      <c r="O38" s="11" t="e">
        <v>#NAME?</v>
      </c>
    </row>
    <row r="39" spans="5:15" x14ac:dyDescent="0.35">
      <c r="E39" s="11"/>
      <c r="F39" s="11"/>
      <c r="G39" s="11"/>
      <c r="J39" s="11">
        <v>3.6</v>
      </c>
      <c r="K39" s="11">
        <f ca="1"/>
        <v>-0.6600771792176563</v>
      </c>
      <c r="L39" s="11">
        <f ca="1"/>
        <v>-0.70532956575497641</v>
      </c>
      <c r="M39" s="11">
        <f ca="1"/>
        <v>12.669359451208717</v>
      </c>
      <c r="O39" s="11" t="e">
        <v>#NAME?</v>
      </c>
    </row>
    <row r="40" spans="5:15" x14ac:dyDescent="0.35">
      <c r="E40" s="11"/>
      <c r="F40" s="11"/>
      <c r="G40" s="11"/>
      <c r="J40" s="11">
        <v>3.7</v>
      </c>
      <c r="K40" s="11">
        <f ca="1"/>
        <v>-0.6600771792176563</v>
      </c>
      <c r="L40" s="11">
        <f ca="1"/>
        <v>-0.70410652828099474</v>
      </c>
      <c r="M40" s="11">
        <f ca="1"/>
        <v>13.533852707973944</v>
      </c>
      <c r="O40" s="11" t="e">
        <v>#NAME?</v>
      </c>
    </row>
    <row r="41" spans="5:15" x14ac:dyDescent="0.35">
      <c r="E41" s="11"/>
      <c r="F41" s="11"/>
      <c r="G41" s="11"/>
      <c r="J41" s="11">
        <v>3.8000000000000003</v>
      </c>
      <c r="K41" s="11">
        <f ca="1"/>
        <v>-0.6600771792176563</v>
      </c>
      <c r="L41" s="11">
        <f ca="1"/>
        <v>-0.70294786120038055</v>
      </c>
      <c r="M41" s="11">
        <f ca="1"/>
        <v>14.457334628994115</v>
      </c>
      <c r="O41" s="11" t="e">
        <v>#NAME?</v>
      </c>
    </row>
    <row r="42" spans="5:15" x14ac:dyDescent="0.35">
      <c r="E42" s="11"/>
      <c r="F42" s="11"/>
      <c r="G42" s="11"/>
      <c r="J42" s="11">
        <v>3.9000000000000004</v>
      </c>
      <c r="K42" s="11">
        <f ca="1"/>
        <v>-0.6600771792176563</v>
      </c>
      <c r="L42" s="11">
        <f ca="1"/>
        <v>-0.70184861294441325</v>
      </c>
      <c r="M42" s="11">
        <f ca="1"/>
        <v>15.443830303514703</v>
      </c>
      <c r="O42" s="11" t="e">
        <v>#NAME?</v>
      </c>
    </row>
    <row r="43" spans="5:15" x14ac:dyDescent="0.35">
      <c r="E43" s="11"/>
      <c r="F43" s="11"/>
      <c r="G43" s="11"/>
      <c r="J43" s="11">
        <v>4</v>
      </c>
      <c r="K43" s="11">
        <f ca="1"/>
        <v>-0.6600771792176563</v>
      </c>
      <c r="L43" s="11">
        <f ca="1"/>
        <v>-0.7008043271012443</v>
      </c>
      <c r="M43" s="11">
        <f ca="1"/>
        <v>16.497639472591604</v>
      </c>
      <c r="O43" s="11" t="e">
        <v>#NAME?</v>
      </c>
    </row>
    <row r="44" spans="5:15" x14ac:dyDescent="0.35">
      <c r="E44" s="11"/>
      <c r="F44" s="11"/>
      <c r="G44" s="11"/>
      <c r="J44" s="11">
        <v>4.1000000000000005</v>
      </c>
      <c r="K44" s="11">
        <f ca="1"/>
        <v>0.33977191319831213</v>
      </c>
      <c r="L44" s="11">
        <f ca="1"/>
        <v>-0.67542441880125503</v>
      </c>
      <c r="M44" s="11">
        <f ca="1"/>
        <v>15.946511922732299</v>
      </c>
      <c r="O44" s="11" t="e">
        <v>#NAME?</v>
      </c>
    </row>
    <row r="45" spans="5:15" x14ac:dyDescent="0.35">
      <c r="E45" s="11"/>
      <c r="F45" s="11"/>
      <c r="G45" s="11"/>
      <c r="J45" s="11">
        <v>4.2</v>
      </c>
      <c r="K45" s="11">
        <f ca="1"/>
        <v>0.33977191319831213</v>
      </c>
      <c r="L45" s="11">
        <f ca="1"/>
        <v>-0.65125307756317019</v>
      </c>
      <c r="M45" s="11">
        <f ca="1"/>
        <v>15.413795587199658</v>
      </c>
      <c r="O45" s="11" t="e">
        <v>#NAME?</v>
      </c>
    </row>
    <row r="46" spans="5:15" x14ac:dyDescent="0.35">
      <c r="E46" s="11"/>
      <c r="F46" s="11"/>
      <c r="G46" s="11"/>
      <c r="J46" s="11">
        <v>4.3</v>
      </c>
      <c r="K46" s="11">
        <f ca="1"/>
        <v>0.33977191319831213</v>
      </c>
      <c r="L46" s="11">
        <f ca="1"/>
        <v>-0.62820598475476364</v>
      </c>
      <c r="M46" s="11">
        <f ca="1"/>
        <v>14.898875412703262</v>
      </c>
      <c r="O46" s="11" t="e">
        <v>#NAME?</v>
      </c>
    </row>
    <row r="47" spans="5:15" x14ac:dyDescent="0.35">
      <c r="E47" s="11"/>
      <c r="F47" s="11"/>
      <c r="G47" s="11"/>
      <c r="J47" s="11">
        <v>4.4000000000000004</v>
      </c>
      <c r="K47" s="11">
        <f ca="1"/>
        <v>0.33977191319831213</v>
      </c>
      <c r="L47" s="11">
        <f ca="1"/>
        <v>-0.60620648707401181</v>
      </c>
      <c r="M47" s="11">
        <f ca="1"/>
        <v>14.401156892698999</v>
      </c>
      <c r="O47" s="11" t="e">
        <v>#NAME?</v>
      </c>
    </row>
    <row r="48" spans="5:15" x14ac:dyDescent="0.35">
      <c r="E48" s="11"/>
      <c r="F48" s="11"/>
      <c r="G48" s="11"/>
      <c r="J48" s="11">
        <v>4.5</v>
      </c>
      <c r="K48" s="11">
        <f ca="1"/>
        <v>0.33977191319831213</v>
      </c>
      <c r="L48" s="11">
        <f ca="1"/>
        <v>-0.58518474484573801</v>
      </c>
      <c r="M48" s="11">
        <f ca="1"/>
        <v>13.920065380995243</v>
      </c>
      <c r="O48" s="11" t="e">
        <v>#NAME?</v>
      </c>
    </row>
    <row r="49" spans="5:15" x14ac:dyDescent="0.35">
      <c r="E49" s="11"/>
      <c r="F49" s="11"/>
      <c r="G49" s="11"/>
      <c r="J49" s="11">
        <v>4.6000000000000005</v>
      </c>
      <c r="K49" s="11">
        <f ca="1"/>
        <v>0.33977191319831213</v>
      </c>
      <c r="L49" s="11">
        <f ca="1"/>
        <v>-0.56507699140999768</v>
      </c>
      <c r="M49" s="11">
        <f ca="1"/>
        <v>13.455045428288997</v>
      </c>
      <c r="O49" s="11" t="e">
        <v>#NAME?</v>
      </c>
    </row>
    <row r="50" spans="5:15" x14ac:dyDescent="0.35">
      <c r="E50" s="11"/>
      <c r="F50" s="11"/>
      <c r="G50" s="11"/>
      <c r="J50" s="11">
        <v>4.7</v>
      </c>
      <c r="K50" s="11">
        <f ca="1"/>
        <v>0.33977191319831213</v>
      </c>
      <c r="L50" s="11">
        <f ca="1"/>
        <v>-0.54582488705662946</v>
      </c>
      <c r="M50" s="11">
        <f ca="1"/>
        <v>13.005560140866017</v>
      </c>
      <c r="O50" s="11" t="e">
        <v>#NAME?</v>
      </c>
    </row>
    <row r="51" spans="5:15" x14ac:dyDescent="0.35">
      <c r="E51" s="11"/>
      <c r="F51" s="11"/>
      <c r="G51" s="11"/>
      <c r="J51" s="11">
        <v>4.8000000000000007</v>
      </c>
      <c r="K51" s="11">
        <f ca="1"/>
        <v>0.33977191319831213</v>
      </c>
      <c r="L51" s="11">
        <f ca="1"/>
        <v>-0.52737495371798482</v>
      </c>
      <c r="M51" s="11">
        <f ca="1"/>
        <v>12.57109056072448</v>
      </c>
      <c r="O51" s="11" t="e">
        <v>#NAME?</v>
      </c>
    </row>
    <row r="52" spans="5:15" x14ac:dyDescent="0.35">
      <c r="E52" s="11"/>
      <c r="F52" s="11"/>
      <c r="G52" s="11"/>
      <c r="J52" s="11">
        <v>4.9000000000000004</v>
      </c>
      <c r="K52" s="11">
        <f ca="1"/>
        <v>0.33977191319831213</v>
      </c>
      <c r="L52" s="11">
        <f ca="1"/>
        <v>-0.50967807888295835</v>
      </c>
      <c r="M52" s="11">
        <f ca="1"/>
        <v>12.15113506640653</v>
      </c>
      <c r="O52" s="11" t="e">
        <v>#NAME?</v>
      </c>
    </row>
    <row r="53" spans="5:15" x14ac:dyDescent="0.35">
      <c r="E53" s="11"/>
      <c r="F53" s="11"/>
      <c r="G53" s="11"/>
      <c r="J53" s="11">
        <v>5</v>
      </c>
      <c r="K53" s="11">
        <f ca="1"/>
        <v>0.33977191319831213</v>
      </c>
      <c r="L53" s="11">
        <f ca="1"/>
        <v>-0.49268907904133297</v>
      </c>
      <c r="M53" s="11">
        <f ca="1"/>
        <v>11.745208793845908</v>
      </c>
      <c r="O53" s="11" t="e">
        <v>#NAME?</v>
      </c>
    </row>
    <row r="54" spans="5:15" x14ac:dyDescent="0.35">
      <c r="E54" s="11"/>
      <c r="F54" s="11"/>
      <c r="G54" s="11"/>
      <c r="J54" s="11">
        <v>5.1000000000000005</v>
      </c>
      <c r="K54" s="11">
        <f ca="1"/>
        <v>9.1260191767708276E-2</v>
      </c>
      <c r="L54" s="11">
        <f ca="1"/>
        <v>-0.48123909333919479</v>
      </c>
      <c r="M54" s="11">
        <f ca="1"/>
        <v>11.638509404027221</v>
      </c>
      <c r="O54" s="11" t="e">
        <v>#NAME?</v>
      </c>
    </row>
    <row r="55" spans="5:15" x14ac:dyDescent="0.35">
      <c r="E55" s="11"/>
      <c r="F55" s="11"/>
      <c r="G55" s="11"/>
      <c r="J55" s="11">
        <v>5.2</v>
      </c>
      <c r="K55" s="11">
        <f ca="1"/>
        <v>9.1260191767708276E-2</v>
      </c>
      <c r="L55" s="11">
        <f ca="1"/>
        <v>-0.47022949170252371</v>
      </c>
      <c r="M55" s="11">
        <f ca="1"/>
        <v>11.532779325183551</v>
      </c>
      <c r="O55" s="11" t="e">
        <v>#NAME?</v>
      </c>
    </row>
    <row r="56" spans="5:15" x14ac:dyDescent="0.35">
      <c r="E56" s="11"/>
      <c r="F56" s="11"/>
      <c r="G56" s="11"/>
      <c r="J56" s="11">
        <v>5.3000000000000007</v>
      </c>
      <c r="K56" s="11">
        <f ca="1"/>
        <v>9.1260191767708276E-2</v>
      </c>
      <c r="L56" s="11">
        <f ca="1"/>
        <v>-0.45963534673138712</v>
      </c>
      <c r="M56" s="11">
        <f ca="1"/>
        <v>11.428009751605991</v>
      </c>
      <c r="O56" s="11" t="e">
        <v>#NAME?</v>
      </c>
    </row>
    <row r="57" spans="5:15" x14ac:dyDescent="0.35">
      <c r="J57" s="11">
        <v>5.4</v>
      </c>
      <c r="K57" s="11">
        <f ca="1"/>
        <v>9.1260191767708276E-2</v>
      </c>
      <c r="L57" s="11">
        <f ca="1"/>
        <v>-0.44943357749992247</v>
      </c>
      <c r="M57" s="11">
        <f ca="1"/>
        <v>11.324191957581146</v>
      </c>
      <c r="O57" s="11" t="e">
        <v>#NAME?</v>
      </c>
    </row>
    <row r="58" spans="5:15" x14ac:dyDescent="0.35">
      <c r="J58" s="11">
        <v>5.5</v>
      </c>
      <c r="K58" s="11">
        <f ca="1"/>
        <v>9.1260191767708276E-2</v>
      </c>
      <c r="L58" s="11">
        <f ca="1"/>
        <v>-0.43960278169505645</v>
      </c>
      <c r="M58" s="11">
        <f ca="1"/>
        <v>11.221317296664374</v>
      </c>
      <c r="O58" s="11" t="e">
        <v>#NAME?</v>
      </c>
    </row>
    <row r="59" spans="5:15" x14ac:dyDescent="0.35">
      <c r="J59" s="11">
        <v>5.6000000000000005</v>
      </c>
      <c r="K59" s="11">
        <f ca="1"/>
        <v>9.1260191767708276E-2</v>
      </c>
      <c r="L59" s="11">
        <f ca="1"/>
        <v>-0.43012308574036423</v>
      </c>
      <c r="M59" s="11">
        <f ca="1"/>
        <v>11.119377200959711</v>
      </c>
      <c r="O59" s="11" t="e">
        <v>#NAME?</v>
      </c>
    </row>
    <row r="60" spans="5:15" x14ac:dyDescent="0.35">
      <c r="J60" s="11">
        <v>5.7</v>
      </c>
      <c r="K60" s="11">
        <f ca="1"/>
        <v>9.1260191767708276E-2</v>
      </c>
      <c r="L60" s="11">
        <f ca="1"/>
        <v>-0.42097601069636298</v>
      </c>
      <c r="M60" s="11">
        <f ca="1"/>
        <v>11.018363180406253</v>
      </c>
      <c r="O60" s="11" t="e">
        <v>#NAME?</v>
      </c>
    </row>
    <row r="61" spans="5:15" x14ac:dyDescent="0.35">
      <c r="J61" s="11">
        <v>5.8000000000000007</v>
      </c>
      <c r="K61" s="11">
        <f ca="1"/>
        <v>9.1260191767708276E-2</v>
      </c>
      <c r="L61" s="11">
        <f ca="1"/>
        <v>-0.41214435203318928</v>
      </c>
      <c r="M61" s="11">
        <f ca="1"/>
        <v>10.918266822071097</v>
      </c>
      <c r="O61" s="11" t="e">
        <v>#NAME?</v>
      </c>
    </row>
    <row r="62" spans="5:15" x14ac:dyDescent="0.35">
      <c r="J62" s="11">
        <v>5.9</v>
      </c>
      <c r="K62" s="11">
        <f ca="1"/>
        <v>9.1260191767708276E-2</v>
      </c>
      <c r="L62" s="11">
        <f ca="1"/>
        <v>-0.4036120716297843</v>
      </c>
      <c r="M62" s="11">
        <f ca="1"/>
        <v>10.819079789448658</v>
      </c>
      <c r="O62" s="11" t="e">
        <v>#NAME?</v>
      </c>
    </row>
    <row r="63" spans="5:15" x14ac:dyDescent="0.35">
      <c r="J63" s="11">
        <v>6</v>
      </c>
      <c r="K63" s="11">
        <f ca="1"/>
        <v>9.1260191767708276E-2</v>
      </c>
      <c r="L63" s="11">
        <f ca="1"/>
        <v>-0.39536420057315941</v>
      </c>
      <c r="M63" s="11">
        <f ca="1"/>
        <v>10.720793821766353</v>
      </c>
      <c r="O63" s="11" t="e">
        <v>#NAME?</v>
      </c>
    </row>
    <row r="64" spans="5:15" x14ac:dyDescent="0.35">
      <c r="J64" s="11">
        <v>6.1000000000000005</v>
      </c>
      <c r="K64" s="11">
        <f ca="1"/>
        <v>-0.57570425497594546</v>
      </c>
      <c r="L64" s="11">
        <f ca="1"/>
        <v>-0.39832059490763133</v>
      </c>
      <c r="M64" s="11">
        <f ca="1"/>
        <v>11.356106637040766</v>
      </c>
      <c r="O64" s="11" t="e">
        <v>#NAME?</v>
      </c>
    </row>
    <row r="65" spans="10:15" x14ac:dyDescent="0.35">
      <c r="J65" s="11">
        <v>6.2</v>
      </c>
      <c r="K65" s="11">
        <f ca="1"/>
        <v>-0.57570425497594546</v>
      </c>
      <c r="L65" s="11">
        <f ca="1"/>
        <v>-0.4011816216829267</v>
      </c>
      <c r="M65" s="11">
        <f ca="1"/>
        <v>12.029068005207995</v>
      </c>
      <c r="O65" s="11" t="e">
        <v>#NAME?</v>
      </c>
    </row>
    <row r="66" spans="10:15" x14ac:dyDescent="0.35">
      <c r="J66" s="11">
        <v>6.3000000000000007</v>
      </c>
      <c r="K66" s="11">
        <f ca="1"/>
        <v>-0.57570425497594546</v>
      </c>
      <c r="L66" s="11">
        <f ca="1"/>
        <v>-0.40395182221138726</v>
      </c>
      <c r="M66" s="11">
        <f ca="1"/>
        <v>12.741908974502641</v>
      </c>
      <c r="O66" s="11" t="e">
        <v>#NAME?</v>
      </c>
    </row>
    <row r="67" spans="10:15" x14ac:dyDescent="0.35">
      <c r="J67" s="11">
        <v>6.4</v>
      </c>
      <c r="K67" s="11">
        <f ca="1"/>
        <v>-0.57570425497594546</v>
      </c>
      <c r="L67" s="11">
        <f ca="1"/>
        <v>-0.40663545397333356</v>
      </c>
      <c r="M67" s="11">
        <f ca="1"/>
        <v>13.496992804780774</v>
      </c>
      <c r="O67" s="11" t="e">
        <v>#NAME?</v>
      </c>
    </row>
    <row r="68" spans="10:15" x14ac:dyDescent="0.35">
      <c r="J68" s="11">
        <v>6.5</v>
      </c>
      <c r="K68" s="11">
        <f ca="1"/>
        <v>-0.57570425497594546</v>
      </c>
      <c r="L68" s="11">
        <f ca="1"/>
        <v>-0.40923651245029674</v>
      </c>
      <c r="M68" s="11">
        <f ca="1"/>
        <v>14.296822802363064</v>
      </c>
      <c r="O68" s="11" t="e">
        <v>#NAME?</v>
      </c>
    </row>
    <row r="69" spans="10:15" x14ac:dyDescent="0.35">
      <c r="J69" s="11">
        <v>6.6000000000000005</v>
      </c>
      <c r="K69" s="11">
        <f ca="1"/>
        <v>-0.57570425497594546</v>
      </c>
      <c r="L69" s="11">
        <f ca="1"/>
        <v>-0.41175875097341269</v>
      </c>
      <c r="M69" s="11">
        <f ca="1"/>
        <v>15.144050619169652</v>
      </c>
      <c r="O69" s="11" t="e">
        <v>#NAME?</v>
      </c>
    </row>
    <row r="70" spans="10:15" x14ac:dyDescent="0.35">
      <c r="J70" s="11">
        <v>6.7</v>
      </c>
      <c r="K70" s="11">
        <f ca="1"/>
        <v>-0.57570425497594546</v>
      </c>
      <c r="L70" s="11">
        <f ca="1"/>
        <v>-0.41420569879434599</v>
      </c>
      <c r="M70" s="11">
        <f ca="1"/>
        <v>16.041485043660572</v>
      </c>
      <c r="O70" s="11" t="e">
        <v>#NAME?</v>
      </c>
    </row>
    <row r="71" spans="10:15" x14ac:dyDescent="0.35">
      <c r="J71" s="11">
        <v>6.8000000000000007</v>
      </c>
      <c r="K71" s="11">
        <f ca="1"/>
        <v>-0.57570425497594546</v>
      </c>
      <c r="L71" s="11">
        <f ca="1"/>
        <v>-0.41658067756172251</v>
      </c>
      <c r="M71" s="11">
        <f ca="1"/>
        <v>16.992101312726295</v>
      </c>
      <c r="O71" s="11" t="e">
        <v>#NAME?</v>
      </c>
    </row>
    <row r="72" spans="10:15" x14ac:dyDescent="0.35">
      <c r="J72" s="11">
        <v>6.9</v>
      </c>
      <c r="K72" s="11">
        <f ca="1"/>
        <v>-0.57570425497594546</v>
      </c>
      <c r="L72" s="11">
        <f ca="1"/>
        <v>-0.41888681636482716</v>
      </c>
      <c r="M72" s="11">
        <f ca="1"/>
        <v>17.999050975399438</v>
      </c>
      <c r="O72" s="11" t="e">
        <v>#NAME?</v>
      </c>
    </row>
    <row r="73" spans="10:15" x14ac:dyDescent="0.35">
      <c r="J73" s="11">
        <v>7</v>
      </c>
      <c r="K73" s="11">
        <f ca="1"/>
        <v>-0.57570425497594546</v>
      </c>
      <c r="L73" s="11">
        <f ca="1"/>
        <v>-0.42112706548784307</v>
      </c>
      <c r="M73" s="11">
        <f ca="1"/>
        <v>19.065672341088984</v>
      </c>
      <c r="O73" s="11" t="e">
        <v>#NAME?</v>
      </c>
    </row>
    <row r="74" spans="10:15" x14ac:dyDescent="0.35">
      <c r="J74" s="11">
        <v>7.1000000000000005</v>
      </c>
      <c r="K74" s="11">
        <f ca="1"/>
        <v>-1.0278558903274517</v>
      </c>
      <c r="L74" s="11">
        <f ca="1"/>
        <v>-0.42967254189403475</v>
      </c>
      <c r="M74" s="11">
        <f ca="1"/>
        <v>21.129603093997666</v>
      </c>
      <c r="O74" s="11" t="e">
        <v>#NAME?</v>
      </c>
    </row>
    <row r="75" spans="10:15" x14ac:dyDescent="0.35">
      <c r="J75" s="11">
        <v>7.2</v>
      </c>
      <c r="K75" s="11">
        <f ca="1"/>
        <v>-1.0278558903274517</v>
      </c>
      <c r="L75" s="11">
        <f ca="1"/>
        <v>-0.43798064395560998</v>
      </c>
      <c r="M75" s="11">
        <f ca="1"/>
        <v>23.416962115083461</v>
      </c>
      <c r="O75" s="11" t="e">
        <v>#NAME?</v>
      </c>
    </row>
    <row r="76" spans="10:15" x14ac:dyDescent="0.35">
      <c r="J76" s="11">
        <v>7.3000000000000007</v>
      </c>
      <c r="K76" s="11">
        <f ca="1"/>
        <v>-1.0278558903274517</v>
      </c>
      <c r="L76" s="11">
        <f ca="1"/>
        <v>-0.44606112678262161</v>
      </c>
      <c r="M76" s="11">
        <f ca="1"/>
        <v>25.95193635487772</v>
      </c>
      <c r="O76" s="11" t="e">
        <v>#NAME?</v>
      </c>
    </row>
    <row r="77" spans="10:15" x14ac:dyDescent="0.35">
      <c r="J77" s="11">
        <v>7.4</v>
      </c>
      <c r="K77" s="11">
        <f ca="1"/>
        <v>-1.0278558903274517</v>
      </c>
      <c r="L77" s="11">
        <f ca="1"/>
        <v>-0.45392321818187603</v>
      </c>
      <c r="M77" s="11">
        <f ca="1"/>
        <v>28.7613310922941</v>
      </c>
      <c r="O77" s="11" t="e">
        <v>#NAME?</v>
      </c>
    </row>
    <row r="78" spans="10:15" x14ac:dyDescent="0.35">
      <c r="J78" s="11">
        <v>7.5</v>
      </c>
      <c r="K78" s="11">
        <f ca="1"/>
        <v>-1.0278558903274517</v>
      </c>
      <c r="L78" s="11">
        <f ca="1"/>
        <v>-0.46157565381048365</v>
      </c>
      <c r="M78" s="11">
        <f ca="1"/>
        <v>31.874853378525906</v>
      </c>
      <c r="O78" s="11" t="e">
        <v>#NAME?</v>
      </c>
    </row>
    <row r="79" spans="10:15" x14ac:dyDescent="0.35">
      <c r="J79" s="11">
        <v>7.6000000000000005</v>
      </c>
      <c r="K79" s="11">
        <f ca="1"/>
        <v>-1.0278558903274517</v>
      </c>
      <c r="L79" s="11">
        <f ca="1"/>
        <v>-0.46902670955412806</v>
      </c>
      <c r="M79" s="11">
        <f ca="1"/>
        <v>35.325426164811262</v>
      </c>
      <c r="O79" s="11" t="e">
        <v>#NAME?</v>
      </c>
    </row>
    <row r="80" spans="10:15" x14ac:dyDescent="0.35">
      <c r="J80" s="11">
        <v>7.7</v>
      </c>
      <c r="K80" s="11">
        <f ca="1"/>
        <v>-1.0278558903274517</v>
      </c>
      <c r="L80" s="11">
        <f ca="1"/>
        <v>-0.47628423138235298</v>
      </c>
      <c r="M80" s="11">
        <f ca="1"/>
        <v>39.149536435710516</v>
      </c>
      <c r="O80" s="11" t="e">
        <v>#NAME?</v>
      </c>
    </row>
    <row r="81" spans="10:15" x14ac:dyDescent="0.35">
      <c r="J81" s="11">
        <v>7.8000000000000007</v>
      </c>
      <c r="K81" s="11">
        <f ca="1"/>
        <v>-1.0278558903274517</v>
      </c>
      <c r="L81" s="11">
        <f ca="1"/>
        <v>-0.48335566290729015</v>
      </c>
      <c r="M81" s="11">
        <f ca="1"/>
        <v>43.387621029121014</v>
      </c>
      <c r="O81" s="11" t="e">
        <v>#NAME?</v>
      </c>
    </row>
    <row r="82" spans="10:15" x14ac:dyDescent="0.35">
      <c r="J82" s="11">
        <v>7.9</v>
      </c>
      <c r="K82" s="11">
        <f ca="1"/>
        <v>-1.0278558903274517</v>
      </c>
      <c r="L82" s="11">
        <f ca="1"/>
        <v>-0.49024807084931749</v>
      </c>
      <c r="M82" s="11">
        <f ca="1"/>
        <v>48.084494222759176</v>
      </c>
      <c r="O82" s="11" t="e">
        <v>#NAME?</v>
      </c>
    </row>
    <row r="83" spans="10:15" x14ac:dyDescent="0.35">
      <c r="J83" s="11">
        <v>8</v>
      </c>
      <c r="K83" s="11">
        <f ca="1"/>
        <v>-1.0278558903274517</v>
      </c>
      <c r="L83" s="11">
        <f ca="1"/>
        <v>-0.49696816859279414</v>
      </c>
      <c r="M83" s="11">
        <f ca="1"/>
        <v>53.289821608488445</v>
      </c>
      <c r="O83" s="11" t="e">
        <v>#NAME?</v>
      </c>
    </row>
    <row r="84" spans="10:15" x14ac:dyDescent="0.35">
      <c r="J84" s="11">
        <v>8.1</v>
      </c>
      <c r="K84" s="11">
        <f ca="1"/>
        <v>-1.6660722677478392</v>
      </c>
      <c r="L84" s="11">
        <f ca="1"/>
        <v>-0.51140155253297981</v>
      </c>
      <c r="M84" s="11">
        <f ca="1"/>
        <v>62.950743760329551</v>
      </c>
      <c r="O84" s="11" t="e">
        <v>#NAME?</v>
      </c>
    </row>
    <row r="85" spans="10:15" x14ac:dyDescent="0.35">
      <c r="J85" s="11">
        <v>8.2000000000000011</v>
      </c>
      <c r="K85" s="11">
        <f ca="1"/>
        <v>-1.6660722677478392</v>
      </c>
      <c r="L85" s="11">
        <f ca="1"/>
        <v>-0.52548290271852705</v>
      </c>
      <c r="M85" s="11">
        <f ca="1"/>
        <v>74.363096373125359</v>
      </c>
      <c r="O85" s="11" t="e">
        <v>#NAME?</v>
      </c>
    </row>
    <row r="86" spans="10:15" x14ac:dyDescent="0.35">
      <c r="J86" s="11">
        <v>8.3000000000000007</v>
      </c>
      <c r="K86" s="11">
        <f ca="1"/>
        <v>-1.6660722677478392</v>
      </c>
      <c r="L86" s="11">
        <f ca="1"/>
        <v>-0.53922494326104886</v>
      </c>
      <c r="M86" s="11">
        <f ca="1"/>
        <v>87.844396616701147</v>
      </c>
      <c r="O86" s="11" t="e">
        <v>#NAME?</v>
      </c>
    </row>
    <row r="87" spans="10:15" x14ac:dyDescent="0.35">
      <c r="J87" s="11">
        <v>8.4</v>
      </c>
      <c r="K87" s="11">
        <f ca="1"/>
        <v>-1.6660722677478392</v>
      </c>
      <c r="L87" s="11">
        <f ca="1"/>
        <v>-0.55263979236208205</v>
      </c>
      <c r="M87" s="11">
        <f ca="1"/>
        <v>103.76972441052177</v>
      </c>
      <c r="O87" s="11" t="e">
        <v>#NAME?</v>
      </c>
    </row>
    <row r="88" spans="10:15" x14ac:dyDescent="0.35">
      <c r="J88" s="11">
        <v>8.5</v>
      </c>
      <c r="K88" s="11">
        <f ca="1"/>
        <v>-1.6660722677478392</v>
      </c>
      <c r="L88" s="11">
        <f ca="1"/>
        <v>-0.5657389979548556</v>
      </c>
      <c r="M88" s="11">
        <f ca="1"/>
        <v>122.58215798579901</v>
      </c>
      <c r="O88" s="11" t="e">
        <v>#NAME?</v>
      </c>
    </row>
    <row r="89" spans="10:15" x14ac:dyDescent="0.35">
      <c r="J89" s="11">
        <v>8.6</v>
      </c>
      <c r="K89" s="11">
        <f ca="1"/>
        <v>-1.6660722677478392</v>
      </c>
      <c r="L89" s="11">
        <f ca="1"/>
        <v>-0.57853357085942514</v>
      </c>
      <c r="M89" s="11">
        <f ca="1"/>
        <v>144.80510131268855</v>
      </c>
      <c r="O89" s="11" t="e">
        <v>#NAME?</v>
      </c>
    </row>
    <row r="90" spans="10:15" x14ac:dyDescent="0.35">
      <c r="J90" s="11">
        <v>8.7000000000000011</v>
      </c>
      <c r="K90" s="11">
        <f ca="1"/>
        <v>-1.6660722677478392</v>
      </c>
      <c r="L90" s="11">
        <f ca="1"/>
        <v>-0.59103401565124614</v>
      </c>
      <c r="M90" s="11">
        <f ca="1"/>
        <v>171.05684636916936</v>
      </c>
      <c r="O90" s="11" t="e">
        <v>#NAME?</v>
      </c>
    </row>
    <row r="91" spans="10:15" x14ac:dyDescent="0.35">
      <c r="J91" s="11">
        <v>8.8000000000000007</v>
      </c>
      <c r="K91" s="11">
        <f ca="1"/>
        <v>-1.6660722677478392</v>
      </c>
      <c r="L91" s="11">
        <f ca="1"/>
        <v>-0.6032503594250711</v>
      </c>
      <c r="M91" s="11">
        <f ca="1"/>
        <v>202.06777540648415</v>
      </c>
      <c r="O91" s="11" t="e">
        <v>#NAME?</v>
      </c>
    </row>
    <row r="92" spans="10:15" x14ac:dyDescent="0.35">
      <c r="J92" s="11">
        <v>8.9</v>
      </c>
      <c r="K92" s="11">
        <f ca="1"/>
        <v>-1.6660722677478392</v>
      </c>
      <c r="L92" s="11">
        <f ca="1"/>
        <v>-0.61519217861970887</v>
      </c>
      <c r="M92" s="11">
        <f ca="1"/>
        <v>238.70068181664183</v>
      </c>
      <c r="O92" s="11" t="e">
        <v>#NAME?</v>
      </c>
    </row>
    <row r="93" spans="10:15" x14ac:dyDescent="0.35">
      <c r="J93" s="11">
        <v>9</v>
      </c>
      <c r="K93" s="11">
        <f ca="1"/>
        <v>-1.6660722677478392</v>
      </c>
      <c r="L93" s="11">
        <f ca="1"/>
        <v>-0.62686862405446575</v>
      </c>
      <c r="M93" s="11">
        <f ca="1"/>
        <v>281.97477497394829</v>
      </c>
      <c r="O93" s="11" t="e">
        <v>#NAME?</v>
      </c>
    </row>
    <row r="94" spans="10:15" x14ac:dyDescent="0.35">
      <c r="J94" s="11">
        <v>9.1</v>
      </c>
      <c r="K94" s="11">
        <f ca="1"/>
        <v>-1.8002633713571552</v>
      </c>
      <c r="L94" s="11">
        <f ca="1"/>
        <v>-0.63976307182702274</v>
      </c>
      <c r="M94" s="11">
        <f ca="1"/>
        <v>337.59398770276266</v>
      </c>
      <c r="O94" s="11" t="e">
        <v>#NAME?</v>
      </c>
    </row>
    <row r="95" spans="10:15" x14ac:dyDescent="0.35">
      <c r="J95" s="11">
        <v>9.2000000000000011</v>
      </c>
      <c r="K95" s="11">
        <f ca="1"/>
        <v>-1.8002633713571552</v>
      </c>
      <c r="L95" s="11">
        <f ca="1"/>
        <v>-0.65237720551756784</v>
      </c>
      <c r="M95" s="11">
        <f ca="1"/>
        <v>404.18402867271777</v>
      </c>
      <c r="O95" s="11" t="e">
        <v>#NAME?</v>
      </c>
    </row>
    <row r="96" spans="10:15" x14ac:dyDescent="0.35">
      <c r="J96" s="11">
        <v>9.3000000000000007</v>
      </c>
      <c r="K96" s="11">
        <f ca="1"/>
        <v>-1.8002633713571552</v>
      </c>
      <c r="L96" s="11">
        <f ca="1"/>
        <v>-0.66472006751584289</v>
      </c>
      <c r="M96" s="11">
        <f ca="1"/>
        <v>483.90888162956134</v>
      </c>
      <c r="O96" s="11" t="e">
        <v>#NAME?</v>
      </c>
    </row>
    <row r="97" spans="10:15" x14ac:dyDescent="0.35">
      <c r="J97" s="11">
        <v>9.4</v>
      </c>
      <c r="K97" s="11">
        <f ca="1"/>
        <v>-1.8002633713571552</v>
      </c>
      <c r="L97" s="11">
        <f ca="1"/>
        <v>-0.67680031542904828</v>
      </c>
      <c r="M97" s="11">
        <f ca="1"/>
        <v>579.35937372128785</v>
      </c>
      <c r="O97" s="11" t="e">
        <v>#NAME?</v>
      </c>
    </row>
    <row r="98" spans="10:15" x14ac:dyDescent="0.35">
      <c r="J98" s="11">
        <v>9.5</v>
      </c>
      <c r="K98" s="11">
        <f ca="1"/>
        <v>-1.8002633713571552</v>
      </c>
      <c r="L98" s="11">
        <f ca="1"/>
        <v>-0.68862624233355474</v>
      </c>
      <c r="M98" s="11">
        <f ca="1"/>
        <v>693.63736988748485</v>
      </c>
      <c r="O98" s="11" t="e">
        <v>#NAME?</v>
      </c>
    </row>
    <row r="99" spans="10:15" x14ac:dyDescent="0.35">
      <c r="J99" s="11">
        <v>9.6000000000000014</v>
      </c>
      <c r="K99" s="11">
        <f ca="1"/>
        <v>-1.8002633713571552</v>
      </c>
      <c r="L99" s="11">
        <f ca="1"/>
        <v>-0.70020579576088393</v>
      </c>
      <c r="M99" s="11">
        <f ca="1"/>
        <v>830.45657449893395</v>
      </c>
      <c r="O99" s="11" t="e">
        <v>#NAME?</v>
      </c>
    </row>
    <row r="100" spans="10:15" x14ac:dyDescent="0.35">
      <c r="J100" s="11">
        <v>9.7000000000000011</v>
      </c>
      <c r="K100" s="11">
        <f ca="1"/>
        <v>-1.8002633713571552</v>
      </c>
      <c r="L100" s="11">
        <f ca="1"/>
        <v>-0.71154659550929922</v>
      </c>
      <c r="M100" s="11">
        <f ca="1"/>
        <v>994.2632160092121</v>
      </c>
      <c r="O100" s="11" t="e">
        <v>#NAME?</v>
      </c>
    </row>
    <row r="101" spans="10:15" x14ac:dyDescent="0.35">
      <c r="J101" s="11">
        <v>9.8000000000000007</v>
      </c>
      <c r="K101" s="11">
        <f ca="1"/>
        <v>-1.8002633713571552</v>
      </c>
      <c r="L101" s="11">
        <f ca="1"/>
        <v>-0.7226559503648895</v>
      </c>
      <c r="M101" s="11">
        <f ca="1"/>
        <v>1190.3805365204553</v>
      </c>
      <c r="O101" s="11" t="e">
        <v>#NAME?</v>
      </c>
    </row>
    <row r="102" spans="10:15" x14ac:dyDescent="0.35">
      <c r="J102" s="11">
        <v>9.9</v>
      </c>
      <c r="K102" s="11">
        <f ca="1"/>
        <v>-1.8002633713571552</v>
      </c>
      <c r="L102" s="11">
        <f ca="1"/>
        <v>-0.7335408738092557</v>
      </c>
      <c r="M102" s="11">
        <f ca="1"/>
        <v>1425.1817817562687</v>
      </c>
      <c r="O102" s="11" t="e">
        <v>#NAME?</v>
      </c>
    </row>
    <row r="103" spans="10:15" x14ac:dyDescent="0.35">
      <c r="J103" s="11">
        <v>10</v>
      </c>
      <c r="K103" s="11">
        <f ca="1"/>
        <v>-1.8002633713571552</v>
      </c>
      <c r="L103" s="11">
        <f ca="1"/>
        <v>-0.74420809878473471</v>
      </c>
      <c r="M103" s="11">
        <f ca="1"/>
        <v>1706.2973131156114</v>
      </c>
      <c r="O103" s="11" t="e"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3"/>
  <sheetViews>
    <sheetView workbookViewId="0"/>
  </sheetViews>
  <sheetFormatPr defaultRowHeight="18" x14ac:dyDescent="0.3"/>
  <sheetData>
    <row r="1" spans="2:12" x14ac:dyDescent="0.35">
      <c r="B1" s="11"/>
      <c r="C1" s="11"/>
      <c r="D1" s="11"/>
      <c r="E1" s="15"/>
      <c r="F1" s="11"/>
      <c r="G1" s="11"/>
      <c r="H1" s="11"/>
      <c r="I1" s="11"/>
      <c r="J1" s="13"/>
      <c r="K1" s="11"/>
      <c r="L1" s="11"/>
    </row>
    <row r="2" spans="2:12" x14ac:dyDescent="0.35">
      <c r="B2" s="12" t="s">
        <v>25</v>
      </c>
      <c r="C2" s="26" t="s">
        <v>47</v>
      </c>
      <c r="D2" s="11"/>
      <c r="E2" s="15"/>
      <c r="F2" s="11"/>
      <c r="G2" s="12" t="s">
        <v>26</v>
      </c>
      <c r="H2" s="9" t="s">
        <v>48</v>
      </c>
      <c r="I2" s="11"/>
      <c r="J2" s="22" t="s">
        <v>49</v>
      </c>
      <c r="K2" s="21" t="s">
        <v>50</v>
      </c>
      <c r="L2" s="21" t="s">
        <v>51</v>
      </c>
    </row>
    <row r="3" spans="2:12" x14ac:dyDescent="0.35">
      <c r="B3" s="12" t="s">
        <v>27</v>
      </c>
      <c r="C3" s="27" t="s">
        <v>52</v>
      </c>
      <c r="D3" s="7">
        <v>10</v>
      </c>
      <c r="E3" s="15"/>
      <c r="F3" s="11"/>
      <c r="G3" s="12" t="s">
        <v>28</v>
      </c>
      <c r="H3" s="9" t="s">
        <v>53</v>
      </c>
      <c r="I3" s="11"/>
      <c r="J3" s="13"/>
      <c r="K3" s="11"/>
      <c r="L3" s="11"/>
    </row>
    <row r="4" spans="2:12" x14ac:dyDescent="0.35">
      <c r="B4" s="12" t="s">
        <v>29</v>
      </c>
      <c r="C4" s="5">
        <v>0.05</v>
      </c>
      <c r="D4" s="11"/>
      <c r="E4" s="15"/>
      <c r="F4" s="11"/>
      <c r="G4" s="11"/>
      <c r="H4" s="11"/>
      <c r="I4" s="11"/>
      <c r="J4" s="13"/>
      <c r="K4" s="11"/>
      <c r="L4" s="11"/>
    </row>
    <row r="5" spans="2:12" x14ac:dyDescent="0.35">
      <c r="B5" s="12" t="s">
        <v>30</v>
      </c>
      <c r="C5" s="6" t="s">
        <v>5</v>
      </c>
      <c r="D5" s="11" t="s">
        <v>31</v>
      </c>
      <c r="E5" s="15"/>
      <c r="F5" s="11"/>
      <c r="G5" s="21" t="s">
        <v>54</v>
      </c>
      <c r="H5" s="21" t="s">
        <v>55</v>
      </c>
      <c r="I5" s="11"/>
      <c r="J5" s="13"/>
      <c r="K5" s="11"/>
      <c r="L5" s="11"/>
    </row>
    <row r="6" spans="2:12" x14ac:dyDescent="0.35">
      <c r="B6" s="12" t="s">
        <v>32</v>
      </c>
      <c r="C6" s="6" t="s">
        <v>33</v>
      </c>
      <c r="D6" s="11" t="s">
        <v>34</v>
      </c>
      <c r="E6" s="15"/>
      <c r="F6" s="11"/>
      <c r="G6" s="11"/>
      <c r="H6" s="11"/>
      <c r="I6" s="11"/>
      <c r="J6" s="13"/>
      <c r="K6" s="11"/>
      <c r="L6" s="11"/>
    </row>
    <row r="7" spans="2:12" x14ac:dyDescent="0.35">
      <c r="B7" s="12" t="s">
        <v>35</v>
      </c>
      <c r="C7" s="1">
        <v>100</v>
      </c>
      <c r="D7" s="11"/>
      <c r="E7" s="15"/>
      <c r="F7" s="11"/>
      <c r="G7" s="11"/>
      <c r="H7" s="11"/>
      <c r="I7" s="11"/>
      <c r="J7" s="13"/>
      <c r="K7" s="11"/>
      <c r="L7" s="11"/>
    </row>
    <row r="8" spans="2:12" x14ac:dyDescent="0.35">
      <c r="B8" s="12" t="s">
        <v>36</v>
      </c>
      <c r="C8" s="9" t="s">
        <v>56</v>
      </c>
      <c r="D8" s="11"/>
      <c r="E8" s="15"/>
      <c r="F8" s="11"/>
      <c r="G8" s="11"/>
      <c r="H8" s="11"/>
      <c r="I8" s="11"/>
      <c r="J8" s="13"/>
      <c r="K8" s="11"/>
      <c r="L8" s="11"/>
    </row>
    <row r="9" spans="2:12" x14ac:dyDescent="0.35">
      <c r="B9" s="11" t="s">
        <v>37</v>
      </c>
      <c r="C9" s="27" t="s">
        <v>57</v>
      </c>
      <c r="D9" s="8">
        <v>200</v>
      </c>
      <c r="E9" s="15"/>
      <c r="F9" s="11"/>
      <c r="G9" s="11"/>
      <c r="H9" s="11"/>
      <c r="I9" s="11"/>
      <c r="J9" s="13"/>
      <c r="K9" s="11"/>
      <c r="L9" s="11"/>
    </row>
    <row r="10" spans="2:12" x14ac:dyDescent="0.35">
      <c r="B10" s="12" t="s">
        <v>38</v>
      </c>
      <c r="C10" s="9" t="s">
        <v>58</v>
      </c>
      <c r="D10" s="11"/>
      <c r="E10" s="15"/>
      <c r="F10" s="11"/>
      <c r="G10" s="11"/>
      <c r="H10" s="11"/>
      <c r="I10" s="11"/>
      <c r="J10" s="13"/>
      <c r="K10" s="11"/>
      <c r="L10" s="11"/>
    </row>
    <row r="11" spans="2:12" x14ac:dyDescent="0.35">
      <c r="B11" s="11"/>
      <c r="C11" s="11"/>
      <c r="D11" s="11"/>
      <c r="E11" s="15"/>
      <c r="F11" s="11"/>
      <c r="G11" s="11"/>
      <c r="H11" s="11"/>
      <c r="I11" s="11"/>
      <c r="J11" s="13"/>
      <c r="K11" s="11"/>
      <c r="L11" s="11"/>
    </row>
    <row r="12" spans="2:12" x14ac:dyDescent="0.35">
      <c r="B12" s="11"/>
      <c r="C12" s="16" t="s">
        <v>14</v>
      </c>
      <c r="D12" s="16" t="s">
        <v>39</v>
      </c>
      <c r="E12" s="17" t="s">
        <v>9</v>
      </c>
      <c r="F12" s="11"/>
      <c r="G12" s="11"/>
      <c r="H12" s="11"/>
      <c r="I12" s="11"/>
      <c r="J12" s="13"/>
      <c r="K12" s="11"/>
      <c r="L12" s="11"/>
    </row>
    <row r="13" spans="2:12" x14ac:dyDescent="0.35">
      <c r="B13" s="11"/>
      <c r="C13" s="28" t="s">
        <v>59</v>
      </c>
      <c r="D13" s="18"/>
      <c r="E13" s="27" t="s">
        <v>60</v>
      </c>
      <c r="F13" s="21" t="s">
        <v>61</v>
      </c>
      <c r="G13" s="21" t="s">
        <v>62</v>
      </c>
      <c r="H13" s="11"/>
      <c r="I13" s="11"/>
      <c r="J13" s="13"/>
      <c r="K13" s="11"/>
      <c r="L1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3"/>
  <sheetViews>
    <sheetView workbookViewId="0"/>
  </sheetViews>
  <sheetFormatPr defaultRowHeight="18" x14ac:dyDescent="0.3"/>
  <sheetData>
    <row r="2" spans="2:12" x14ac:dyDescent="0.35">
      <c r="B2" s="12" t="s">
        <v>25</v>
      </c>
      <c r="C2" s="29" t="s">
        <v>47</v>
      </c>
      <c r="D2" s="11"/>
      <c r="E2" s="19"/>
      <c r="F2" s="12" t="s">
        <v>37</v>
      </c>
      <c r="G2" s="30" t="s">
        <v>47</v>
      </c>
      <c r="H2" s="11"/>
      <c r="I2" s="11"/>
      <c r="J2" s="11"/>
      <c r="K2" s="9" t="s">
        <v>63</v>
      </c>
      <c r="L2" s="11"/>
    </row>
    <row r="3" spans="2:12" x14ac:dyDescent="0.35">
      <c r="B3" s="11" t="s">
        <v>27</v>
      </c>
      <c r="C3" s="1">
        <v>10</v>
      </c>
      <c r="D3" s="11"/>
      <c r="E3" s="19"/>
      <c r="F3" s="12" t="s">
        <v>40</v>
      </c>
      <c r="G3" s="9" t="s">
        <v>64</v>
      </c>
      <c r="H3" s="5">
        <v>0.05</v>
      </c>
      <c r="I3" s="11"/>
      <c r="J3" s="10" t="s">
        <v>65</v>
      </c>
      <c r="K3" s="10" t="s">
        <v>66</v>
      </c>
      <c r="L3" s="31" t="s">
        <v>67</v>
      </c>
    </row>
    <row r="4" spans="2:12" x14ac:dyDescent="0.35">
      <c r="B4" s="11" t="s">
        <v>29</v>
      </c>
      <c r="C4" s="5">
        <v>0.05</v>
      </c>
      <c r="D4" s="11"/>
      <c r="E4" s="19"/>
      <c r="F4" s="12" t="s">
        <v>41</v>
      </c>
      <c r="G4" s="32" t="s">
        <v>68</v>
      </c>
      <c r="H4" s="1">
        <v>0</v>
      </c>
      <c r="I4" s="11" t="s">
        <v>17</v>
      </c>
      <c r="J4" s="3"/>
      <c r="K4" s="3"/>
      <c r="L4" s="31" t="s">
        <v>69</v>
      </c>
    </row>
    <row r="5" spans="2:12" x14ac:dyDescent="0.35">
      <c r="B5" s="12" t="s">
        <v>30</v>
      </c>
      <c r="C5" s="6" t="s">
        <v>5</v>
      </c>
      <c r="D5" s="11"/>
      <c r="E5" s="19"/>
      <c r="F5" s="12" t="s">
        <v>42</v>
      </c>
      <c r="G5" s="23" t="s">
        <v>70</v>
      </c>
      <c r="H5" s="11"/>
      <c r="I5" s="11"/>
      <c r="J5" s="4"/>
      <c r="K5" s="4"/>
      <c r="L5" s="31" t="s">
        <v>71</v>
      </c>
    </row>
    <row r="6" spans="2:12" x14ac:dyDescent="0.35">
      <c r="B6" s="12" t="s">
        <v>32</v>
      </c>
      <c r="C6" s="6" t="s">
        <v>33</v>
      </c>
      <c r="D6" s="11"/>
      <c r="E6" s="19"/>
      <c r="F6" s="12" t="s">
        <v>43</v>
      </c>
      <c r="G6" s="33" t="s">
        <v>72</v>
      </c>
      <c r="H6" s="34" t="s">
        <v>73</v>
      </c>
      <c r="I6" s="11"/>
      <c r="J6" s="4"/>
      <c r="K6" s="4"/>
      <c r="L6" s="31" t="s">
        <v>74</v>
      </c>
    </row>
    <row r="7" spans="2:12" x14ac:dyDescent="0.35">
      <c r="B7" s="12" t="s">
        <v>35</v>
      </c>
      <c r="C7" s="1">
        <v>100</v>
      </c>
      <c r="D7" s="11"/>
      <c r="E7" s="19"/>
      <c r="F7" s="12" t="s">
        <v>44</v>
      </c>
      <c r="G7" s="35" t="s">
        <v>75</v>
      </c>
      <c r="H7" s="11"/>
      <c r="I7" s="11"/>
      <c r="J7" s="4"/>
      <c r="K7" s="4"/>
      <c r="L7" s="31" t="s">
        <v>76</v>
      </c>
    </row>
    <row r="8" spans="2:12" x14ac:dyDescent="0.35">
      <c r="B8" s="12" t="s">
        <v>45</v>
      </c>
      <c r="C8" s="9" t="s">
        <v>77</v>
      </c>
      <c r="E8" s="19"/>
      <c r="F8" s="12" t="s">
        <v>46</v>
      </c>
      <c r="G8" s="35" t="s">
        <v>78</v>
      </c>
      <c r="H8" s="11"/>
      <c r="I8" s="11"/>
      <c r="J8" s="4"/>
      <c r="K8" s="4"/>
      <c r="L8" s="31" t="s">
        <v>79</v>
      </c>
    </row>
    <row r="9" spans="2:12" x14ac:dyDescent="0.35">
      <c r="B9" s="12" t="s">
        <v>13</v>
      </c>
      <c r="C9" s="9" t="s">
        <v>80</v>
      </c>
      <c r="D9" s="11"/>
      <c r="E9" s="19"/>
      <c r="F9" s="11"/>
      <c r="G9" s="11"/>
      <c r="H9" s="11"/>
      <c r="I9" s="11"/>
      <c r="J9" s="11"/>
      <c r="K9" s="11"/>
      <c r="L9" s="11"/>
    </row>
    <row r="10" spans="2:12" x14ac:dyDescent="0.35">
      <c r="B10" s="11"/>
      <c r="C10" s="14" t="s">
        <v>14</v>
      </c>
      <c r="D10" s="14" t="s">
        <v>39</v>
      </c>
      <c r="E10" s="20" t="s">
        <v>9</v>
      </c>
      <c r="F10" s="11"/>
      <c r="G10" s="11"/>
      <c r="H10" s="11"/>
      <c r="I10" s="11"/>
      <c r="J10" s="11"/>
      <c r="K10" s="11"/>
      <c r="L10" s="11"/>
    </row>
    <row r="11" spans="2:12" x14ac:dyDescent="0.35">
      <c r="B11" s="11"/>
      <c r="C11" s="21" t="s">
        <v>81</v>
      </c>
      <c r="D11" s="21"/>
      <c r="E11" s="36" t="s">
        <v>82</v>
      </c>
      <c r="F11" s="11"/>
      <c r="G11" s="11"/>
      <c r="H11" s="11"/>
      <c r="I11" s="11"/>
      <c r="J11" s="11"/>
      <c r="K11" s="11"/>
      <c r="L11" s="11"/>
    </row>
    <row r="13" spans="2:12" x14ac:dyDescent="0.35">
      <c r="B13" s="11"/>
      <c r="C13" s="11"/>
      <c r="D13" s="11"/>
      <c r="E13" s="19"/>
      <c r="F13" s="11"/>
      <c r="G13" s="11"/>
      <c r="H13" s="11"/>
      <c r="I13" s="11"/>
      <c r="J13" s="11"/>
      <c r="K13" s="11"/>
      <c r="L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ENUM</vt:lpstr>
      <vt:lpstr>INSTRUMENT</vt:lpstr>
      <vt:lpstr>PWFLAT</vt:lpstr>
      <vt:lpstr>BOND</vt:lpstr>
      <vt:lpstr>VALUATION</vt:lpstr>
      <vt:lpstr>pwflat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Lewis</dc:creator>
  <cp:keywords/>
  <dc:description/>
  <cp:lastModifiedBy>Keith Lewis</cp:lastModifiedBy>
  <cp:revision/>
  <dcterms:created xsi:type="dcterms:W3CDTF">2024-04-10T18:18:41Z</dcterms:created>
  <dcterms:modified xsi:type="dcterms:W3CDTF">2024-07-09T22:13:02Z</dcterms:modified>
  <cp:category/>
  <cp:contentStatus/>
</cp:coreProperties>
</file>