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58BEC00D-B485-4F8D-BD31-B9EA3821BF54}" xr6:coauthVersionLast="47" xr6:coauthVersionMax="47" xr10:uidLastSave="{00000000-0000-0000-0000-000000000000}"/>
  <bookViews>
    <workbookView xWindow="3585" yWindow="1665" windowWidth="32415" windowHeight="17685" activeTab="3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</sheets>
  <definedNames>
    <definedName name="bond_basic">BOND!$C$8</definedName>
    <definedName name="coupon">BOND!$C$4</definedName>
    <definedName name="date">ENUM!$E$3</definedName>
    <definedName name="dated">BOND!$C$2</definedName>
    <definedName name="day_count" localSheetId="3">BOND!$C$6</definedName>
    <definedName name="DAY_COUNT">ENUM!$E$2</definedName>
    <definedName name="days">ENUM!$E$4</definedName>
    <definedName name="dcf">ENUM!$E$5</definedName>
    <definedName name="face">BOND!$C$7</definedName>
    <definedName name="frequency">BOND!$C$5</definedName>
    <definedName name="maturity">BOND!$C$3</definedName>
    <definedName name="pvdate">BOND!$C$9</definedName>
    <definedName name="pwflat">PWFLAT!$F$2</definedName>
    <definedName name="rate">PWFLAT!$C$3:$C$12</definedName>
    <definedName name="time">PWFLAT!$B$3:$B$12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9" i="4" s="1"/>
  <c r="C3" i="3" a="1"/>
  <c r="C3" i="3" s="1"/>
  <c r="B3" i="3" a="1"/>
  <c r="B3" i="3" s="1"/>
  <c r="E3" i="1"/>
  <c r="J5" i="4" a="1"/>
  <c r="B3" i="1" a="1"/>
  <c r="B3" i="2" a="1"/>
  <c r="K2" i="1" a="1"/>
  <c r="K5" i="4" a="1"/>
  <c r="G3" i="1" a="1"/>
  <c r="I3" i="2" a="1"/>
  <c r="E5" i="1" a="1"/>
  <c r="C3" i="4" a="1"/>
  <c r="E2" i="3" a="1"/>
  <c r="J5" i="4" l="1"/>
  <c r="K5" i="4"/>
  <c r="B3" i="1"/>
  <c r="C3" i="4"/>
  <c r="E2" i="3"/>
  <c r="I3" i="2"/>
  <c r="B3" i="2"/>
  <c r="K2" i="1"/>
  <c r="G3" i="1"/>
  <c r="E5" i="1"/>
  <c r="K2" i="4" a="1"/>
  <c r="C8" i="4" a="1"/>
  <c r="E3" i="3" a="1"/>
  <c r="K2" i="4" l="1"/>
  <c r="C3" i="2" a="1"/>
  <c r="C3" i="2" s="1"/>
  <c r="C8" i="4"/>
  <c r="E3" i="3"/>
  <c r="K3" i="4" a="1"/>
  <c r="F2" i="2" a="1"/>
  <c r="C10" i="4" a="1"/>
  <c r="K3" i="4" l="1"/>
  <c r="C10" i="4"/>
  <c r="F2" i="2"/>
  <c r="N2" i="4" a="1"/>
  <c r="O2" i="4" a="1"/>
  <c r="M2" i="4" a="1"/>
  <c r="K3" i="2" a="1"/>
  <c r="F3" i="2" a="1"/>
  <c r="J3" i="2" a="1"/>
  <c r="L3" i="2" a="1"/>
  <c r="F2" i="4" a="1"/>
  <c r="O2" i="4" l="1"/>
  <c r="N2" i="4"/>
  <c r="M2" i="4"/>
  <c r="L3" i="2"/>
  <c r="J3" i="2"/>
  <c r="F3" i="2"/>
  <c r="K3" i="2"/>
  <c r="F2" i="4"/>
  <c r="H2" i="4" a="1"/>
  <c r="H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<sst xmlns="http://schemas.openxmlformats.org/spreadsheetml/2006/main" count="32" uniqueCount="31">
  <si>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</si>
  <si>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</si>
  <si>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</si>
  <si>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</si>
  <si>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</si>
  <si>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</si>
  <si>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</si>
  <si>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</si>
  <si>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TMX_FREQUENCY_QUARTERLY</t>
  </si>
  <si>
    <t>time</t>
  </si>
  <si>
    <t>rate</t>
  </si>
  <si>
    <t>forward</t>
  </si>
  <si>
    <t>spot</t>
  </si>
  <si>
    <t>discount</t>
  </si>
  <si>
    <t>pwflat</t>
  </si>
  <si>
    <t>years</t>
  </si>
  <si>
    <t>instrument</t>
  </si>
  <si>
    <t>dated</t>
  </si>
  <si>
    <t>maturity</t>
  </si>
  <si>
    <t>coupon</t>
  </si>
  <si>
    <t>frequency</t>
  </si>
  <si>
    <t>day_count</t>
  </si>
  <si>
    <t>bond_basic</t>
  </si>
  <si>
    <t>pvdate</t>
  </si>
  <si>
    <t>bond_basic_instrument</t>
  </si>
  <si>
    <t>aka_bond</t>
  </si>
  <si>
    <t>value</t>
  </si>
  <si>
    <t>face</t>
  </si>
  <si>
    <t>DC_ACT_ACT</t>
  </si>
  <si>
    <t>TMX_FREQUENCY_ANNUALLY</t>
  </si>
  <si>
    <t>FREQ_ANNUAL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</si>
</sst>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1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8" fillId="2" borderId="1" applyNumberFormat="0" applyAlignment="0" applyProtection="0"/>
    <xf numFmtId="0" fontId="9" fillId="3" borderId="2" applyNumberFormat="0" applyAlignment="0" applyProtection="0"/>
  </cellStyleXfs>
  <cellXfs count="21">
    <xf numFmtId="0" fontId="0" fillId="0" borderId="0" xfId="0"/>
    <xf numFmtId="0" fontId="7" fillId="0" borderId="0" xfId="0" applyFont="1"/>
    <xf numFmtId="0" fontId="7" fillId="0" borderId="0" xfId="0" applyFont="1" applyAlignment="1">
      <alignment horizontal="right"/>
    </xf>
    <xf numFmtId="0" fontId="11" fillId="2" borderId="1" xfId="1" applyFont="1"/>
    <xf numFmtId="14" fontId="11" fillId="2" borderId="1" xfId="1" applyNumberFormat="1" applyFont="1"/>
    <xf numFmtId="0" fontId="12" fillId="3" borderId="2" xfId="2" applyFont="1"/>
    <xf numFmtId="0" fontId="10" fillId="0" borderId="3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4" fontId="1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8" fillId="2" borderId="1" xfId="1"/>
    <xf numFmtId="0" fontId="2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9" fontId="2" fillId="0" borderId="0" xfId="0" applyNumberFormat="1" applyFont="1"/>
    <xf numFmtId="0" fontId="1" fillId="0" borderId="0" xfId="0" applyFont="1" applyAlignment="1">
      <alignment horizontal="right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PWFLAT!$J$3:$J$103</c:f>
              <c:numCache>
                <c:formatCode>General</c:formatCode>
                <c:ptCount val="101"/>
                <c:pt idx="0">
                  <c:v>0.60389744283288471</c:v>
                </c:pt>
                <c:pt idx="1">
                  <c:v>0.60389744283288471</c:v>
                </c:pt>
                <c:pt idx="2">
                  <c:v>0.60389744283288471</c:v>
                </c:pt>
                <c:pt idx="3">
                  <c:v>0.60389744283288471</c:v>
                </c:pt>
                <c:pt idx="4">
                  <c:v>0.60389744283288471</c:v>
                </c:pt>
                <c:pt idx="5">
                  <c:v>0.60389744283288471</c:v>
                </c:pt>
                <c:pt idx="6">
                  <c:v>0.60389744283288471</c:v>
                </c:pt>
                <c:pt idx="7">
                  <c:v>0.60389744283288471</c:v>
                </c:pt>
                <c:pt idx="8">
                  <c:v>0.60389744283288471</c:v>
                </c:pt>
                <c:pt idx="9">
                  <c:v>0.60389744283288471</c:v>
                </c:pt>
                <c:pt idx="10">
                  <c:v>0.60389744283288471</c:v>
                </c:pt>
                <c:pt idx="11">
                  <c:v>0.97521185509924591</c:v>
                </c:pt>
                <c:pt idx="12">
                  <c:v>0.97521185509924591</c:v>
                </c:pt>
                <c:pt idx="13">
                  <c:v>0.97521185509924591</c:v>
                </c:pt>
                <c:pt idx="14">
                  <c:v>0.97521185509924591</c:v>
                </c:pt>
                <c:pt idx="15">
                  <c:v>0.97521185509924591</c:v>
                </c:pt>
                <c:pt idx="16">
                  <c:v>0.97521185509924591</c:v>
                </c:pt>
                <c:pt idx="17">
                  <c:v>0.97521185509924591</c:v>
                </c:pt>
                <c:pt idx="18">
                  <c:v>0.97521185509924591</c:v>
                </c:pt>
                <c:pt idx="19">
                  <c:v>0.97521185509924591</c:v>
                </c:pt>
                <c:pt idx="20">
                  <c:v>0.97521185509924591</c:v>
                </c:pt>
                <c:pt idx="21">
                  <c:v>0.99691947434149752</c:v>
                </c:pt>
                <c:pt idx="22">
                  <c:v>0.99691947434149752</c:v>
                </c:pt>
                <c:pt idx="23">
                  <c:v>0.99691947434149752</c:v>
                </c:pt>
                <c:pt idx="24">
                  <c:v>0.99691947434149752</c:v>
                </c:pt>
                <c:pt idx="25">
                  <c:v>0.99691947434149752</c:v>
                </c:pt>
                <c:pt idx="26">
                  <c:v>0.99691947434149752</c:v>
                </c:pt>
                <c:pt idx="27">
                  <c:v>0.99691947434149752</c:v>
                </c:pt>
                <c:pt idx="28">
                  <c:v>0.99691947434149752</c:v>
                </c:pt>
                <c:pt idx="29">
                  <c:v>0.99691947434149752</c:v>
                </c:pt>
                <c:pt idx="30">
                  <c:v>0.99691947434149752</c:v>
                </c:pt>
                <c:pt idx="31">
                  <c:v>0.54672864773213004</c:v>
                </c:pt>
                <c:pt idx="32">
                  <c:v>0.54672864773213004</c:v>
                </c:pt>
                <c:pt idx="33">
                  <c:v>0.54672864773213004</c:v>
                </c:pt>
                <c:pt idx="34">
                  <c:v>0.54672864773213004</c:v>
                </c:pt>
                <c:pt idx="35">
                  <c:v>0.54672864773213004</c:v>
                </c:pt>
                <c:pt idx="36">
                  <c:v>0.54672864773213004</c:v>
                </c:pt>
                <c:pt idx="37">
                  <c:v>0.54672864773213004</c:v>
                </c:pt>
                <c:pt idx="38">
                  <c:v>0.54672864773213004</c:v>
                </c:pt>
                <c:pt idx="39">
                  <c:v>0.54672864773213004</c:v>
                </c:pt>
                <c:pt idx="40">
                  <c:v>0.54672864773213004</c:v>
                </c:pt>
                <c:pt idx="41">
                  <c:v>0.83770297712941599</c:v>
                </c:pt>
                <c:pt idx="42">
                  <c:v>0.83770297712941599</c:v>
                </c:pt>
                <c:pt idx="43">
                  <c:v>0.83770297712941599</c:v>
                </c:pt>
                <c:pt idx="44">
                  <c:v>0.83770297712941599</c:v>
                </c:pt>
                <c:pt idx="45">
                  <c:v>0.83770297712941599</c:v>
                </c:pt>
                <c:pt idx="46">
                  <c:v>0.83770297712941599</c:v>
                </c:pt>
                <c:pt idx="47">
                  <c:v>0.83770297712941599</c:v>
                </c:pt>
                <c:pt idx="48">
                  <c:v>0.83770297712941599</c:v>
                </c:pt>
                <c:pt idx="49">
                  <c:v>0.83770297712941599</c:v>
                </c:pt>
                <c:pt idx="50">
                  <c:v>0.83770297712941599</c:v>
                </c:pt>
                <c:pt idx="51">
                  <c:v>0.69707891184125215</c:v>
                </c:pt>
                <c:pt idx="52">
                  <c:v>0.69707891184125215</c:v>
                </c:pt>
                <c:pt idx="53">
                  <c:v>0.69707891184125215</c:v>
                </c:pt>
                <c:pt idx="54">
                  <c:v>0.69707891184125215</c:v>
                </c:pt>
                <c:pt idx="55">
                  <c:v>0.69707891184125215</c:v>
                </c:pt>
                <c:pt idx="56">
                  <c:v>0.69707891184125215</c:v>
                </c:pt>
                <c:pt idx="57">
                  <c:v>0.69707891184125215</c:v>
                </c:pt>
                <c:pt idx="58">
                  <c:v>0.69707891184125215</c:v>
                </c:pt>
                <c:pt idx="59">
                  <c:v>0.69707891184125215</c:v>
                </c:pt>
                <c:pt idx="60">
                  <c:v>0.69707891184125215</c:v>
                </c:pt>
                <c:pt idx="61">
                  <c:v>7.8071604142182061E-2</c:v>
                </c:pt>
                <c:pt idx="62">
                  <c:v>7.8071604142182061E-2</c:v>
                </c:pt>
                <c:pt idx="63">
                  <c:v>7.8071604142182061E-2</c:v>
                </c:pt>
                <c:pt idx="64">
                  <c:v>7.8071604142182061E-2</c:v>
                </c:pt>
                <c:pt idx="65">
                  <c:v>7.8071604142182061E-2</c:v>
                </c:pt>
                <c:pt idx="66">
                  <c:v>7.8071604142182061E-2</c:v>
                </c:pt>
                <c:pt idx="67">
                  <c:v>7.8071604142182061E-2</c:v>
                </c:pt>
                <c:pt idx="68">
                  <c:v>7.8071604142182061E-2</c:v>
                </c:pt>
                <c:pt idx="69">
                  <c:v>7.8071604142182061E-2</c:v>
                </c:pt>
                <c:pt idx="70">
                  <c:v>7.8071604142182061E-2</c:v>
                </c:pt>
                <c:pt idx="71">
                  <c:v>0.80925543441441206</c:v>
                </c:pt>
                <c:pt idx="72">
                  <c:v>0.80925543441441206</c:v>
                </c:pt>
                <c:pt idx="73">
                  <c:v>0.80925543441441206</c:v>
                </c:pt>
                <c:pt idx="74">
                  <c:v>0.80925543441441206</c:v>
                </c:pt>
                <c:pt idx="75">
                  <c:v>0.80925543441441206</c:v>
                </c:pt>
                <c:pt idx="76">
                  <c:v>0.80925543441441206</c:v>
                </c:pt>
                <c:pt idx="77">
                  <c:v>0.80925543441441206</c:v>
                </c:pt>
                <c:pt idx="78">
                  <c:v>0.80925543441441206</c:v>
                </c:pt>
                <c:pt idx="79">
                  <c:v>0.80925543441441206</c:v>
                </c:pt>
                <c:pt idx="80">
                  <c:v>0.80925543441441206</c:v>
                </c:pt>
                <c:pt idx="81">
                  <c:v>0.20186189379151176</c:v>
                </c:pt>
                <c:pt idx="82">
                  <c:v>0.20186189379151176</c:v>
                </c:pt>
                <c:pt idx="83">
                  <c:v>0.20186189379151176</c:v>
                </c:pt>
                <c:pt idx="84">
                  <c:v>0.20186189379151176</c:v>
                </c:pt>
                <c:pt idx="85">
                  <c:v>0.20186189379151176</c:v>
                </c:pt>
                <c:pt idx="86">
                  <c:v>0.20186189379151176</c:v>
                </c:pt>
                <c:pt idx="87">
                  <c:v>0.20186189379151176</c:v>
                </c:pt>
                <c:pt idx="88">
                  <c:v>0.20186189379151176</c:v>
                </c:pt>
                <c:pt idx="89">
                  <c:v>0.20186189379151176</c:v>
                </c:pt>
                <c:pt idx="90">
                  <c:v>0.20186189379151176</c:v>
                </c:pt>
                <c:pt idx="91">
                  <c:v>0.44387199209227735</c:v>
                </c:pt>
                <c:pt idx="92">
                  <c:v>0.44387199209227735</c:v>
                </c:pt>
                <c:pt idx="93">
                  <c:v>0.44387199209227735</c:v>
                </c:pt>
                <c:pt idx="94">
                  <c:v>0.44387199209227735</c:v>
                </c:pt>
                <c:pt idx="95">
                  <c:v>0.44387199209227735</c:v>
                </c:pt>
                <c:pt idx="96">
                  <c:v>0.44387199209227735</c:v>
                </c:pt>
                <c:pt idx="97">
                  <c:v>0.44387199209227735</c:v>
                </c:pt>
                <c:pt idx="98">
                  <c:v>0.44387199209227735</c:v>
                </c:pt>
                <c:pt idx="99">
                  <c:v>0.44387199209227735</c:v>
                </c:pt>
                <c:pt idx="100">
                  <c:v>0.44387199209227735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PWFLAT!$K$3:$K$103</c:f>
              <c:numCache>
                <c:formatCode>General</c:formatCode>
                <c:ptCount val="101"/>
                <c:pt idx="0">
                  <c:v>0.60389744283288471</c:v>
                </c:pt>
                <c:pt idx="1">
                  <c:v>0.60389744283288471</c:v>
                </c:pt>
                <c:pt idx="2">
                  <c:v>0.60389744283288471</c:v>
                </c:pt>
                <c:pt idx="3">
                  <c:v>0.60389744283288471</c:v>
                </c:pt>
                <c:pt idx="4">
                  <c:v>0.60389744283288471</c:v>
                </c:pt>
                <c:pt idx="5">
                  <c:v>0.60389744283288471</c:v>
                </c:pt>
                <c:pt idx="6">
                  <c:v>0.60389744283288471</c:v>
                </c:pt>
                <c:pt idx="7">
                  <c:v>0.60389744283288471</c:v>
                </c:pt>
                <c:pt idx="8">
                  <c:v>0.60389744283288471</c:v>
                </c:pt>
                <c:pt idx="9">
                  <c:v>0.60389744283288471</c:v>
                </c:pt>
                <c:pt idx="10">
                  <c:v>0.60389744283288471</c:v>
                </c:pt>
                <c:pt idx="11">
                  <c:v>0.63765329849346308</c:v>
                </c:pt>
                <c:pt idx="12">
                  <c:v>0.66578317821061161</c:v>
                </c:pt>
                <c:pt idx="13">
                  <c:v>0.68958538412512194</c:v>
                </c:pt>
                <c:pt idx="14">
                  <c:v>0.70998727490898794</c:v>
                </c:pt>
                <c:pt idx="15">
                  <c:v>0.72766891358833841</c:v>
                </c:pt>
                <c:pt idx="16">
                  <c:v>0.74314034743277024</c:v>
                </c:pt>
                <c:pt idx="17">
                  <c:v>0.7567916125896218</c:v>
                </c:pt>
                <c:pt idx="18">
                  <c:v>0.76892607050682293</c:v>
                </c:pt>
                <c:pt idx="19">
                  <c:v>0.77978321706431897</c:v>
                </c:pt>
                <c:pt idx="20">
                  <c:v>0.78955464896606531</c:v>
                </c:pt>
                <c:pt idx="21">
                  <c:v>0.79942916446013346</c:v>
                </c:pt>
                <c:pt idx="22">
                  <c:v>0.80840599672746827</c:v>
                </c:pt>
                <c:pt idx="23">
                  <c:v>0.81660223488459993</c:v>
                </c:pt>
                <c:pt idx="24">
                  <c:v>0.82411545319530399</c:v>
                </c:pt>
                <c:pt idx="25">
                  <c:v>0.83102761404115166</c:v>
                </c:pt>
                <c:pt idx="26">
                  <c:v>0.83740807020654962</c:v>
                </c:pt>
                <c:pt idx="27">
                  <c:v>0.84331589998932543</c:v>
                </c:pt>
                <c:pt idx="28">
                  <c:v>0.84880174193047453</c:v>
                </c:pt>
                <c:pt idx="29">
                  <c:v>0.85390924994464779</c:v>
                </c:pt>
                <c:pt idx="30">
                  <c:v>0.85867625742454268</c:v>
                </c:pt>
                <c:pt idx="31">
                  <c:v>0.84861343130543265</c:v>
                </c:pt>
                <c:pt idx="32">
                  <c:v>0.83917953181876692</c:v>
                </c:pt>
                <c:pt idx="33">
                  <c:v>0.83031738381614162</c:v>
                </c:pt>
                <c:pt idx="34">
                  <c:v>0.8219765386372001</c:v>
                </c:pt>
                <c:pt idx="35">
                  <c:v>0.81411231318276944</c:v>
                </c:pt>
                <c:pt idx="36">
                  <c:v>0.80668498914247388</c:v>
                </c:pt>
                <c:pt idx="37">
                  <c:v>0.79965914207732947</c:v>
                </c:pt>
                <c:pt idx="38">
                  <c:v>0.79300307643666634</c:v>
                </c:pt>
                <c:pt idx="39">
                  <c:v>0.78668834749552441</c:v>
                </c:pt>
                <c:pt idx="40">
                  <c:v>0.78068935500143954</c:v>
                </c:pt>
                <c:pt idx="41">
                  <c:v>0.78207993115090246</c:v>
                </c:pt>
                <c:pt idx="42">
                  <c:v>0.78340428938848605</c:v>
                </c:pt>
                <c:pt idx="43">
                  <c:v>0.78466704956850775</c:v>
                </c:pt>
                <c:pt idx="44">
                  <c:v>0.78587241155852827</c:v>
                </c:pt>
                <c:pt idx="45">
                  <c:v>0.78702420190454803</c:v>
                </c:pt>
                <c:pt idx="46">
                  <c:v>0.78812591440943647</c:v>
                </c:pt>
                <c:pt idx="47">
                  <c:v>0.78918074553113815</c:v>
                </c:pt>
                <c:pt idx="48">
                  <c:v>0.79019162535610221</c:v>
                </c:pt>
                <c:pt idx="49">
                  <c:v>0.79116124478004746</c:v>
                </c:pt>
                <c:pt idx="50">
                  <c:v>0.79209207942703475</c:v>
                </c:pt>
                <c:pt idx="51">
                  <c:v>0.7902290761410391</c:v>
                </c:pt>
                <c:pt idx="52">
                  <c:v>0.78843772682758162</c:v>
                </c:pt>
                <c:pt idx="53">
                  <c:v>0.78671397560142453</c:v>
                </c:pt>
                <c:pt idx="54">
                  <c:v>0.78505406701327318</c:v>
                </c:pt>
                <c:pt idx="55">
                  <c:v>0.78345451873741823</c:v>
                </c:pt>
                <c:pt idx="56">
                  <c:v>0.78191209718570087</c:v>
                </c:pt>
                <c:pt idx="57">
                  <c:v>0.78042379568843001</c:v>
                </c:pt>
                <c:pt idx="58">
                  <c:v>0.77898681493244404</c:v>
                </c:pt>
                <c:pt idx="59">
                  <c:v>0.77759854538852546</c:v>
                </c:pt>
                <c:pt idx="60">
                  <c:v>0.77625655149607109</c:v>
                </c:pt>
                <c:pt idx="61">
                  <c:v>0.7648108966214171</c:v>
                </c:pt>
                <c:pt idx="62">
                  <c:v>0.75373445642013914</c:v>
                </c:pt>
                <c:pt idx="63">
                  <c:v>0.74300964924112389</c:v>
                </c:pt>
                <c:pt idx="64">
                  <c:v>0.73261999228645303</c:v>
                </c:pt>
                <c:pt idx="65">
                  <c:v>0.72255001708423339</c:v>
                </c:pt>
                <c:pt idx="66">
                  <c:v>0.71278519264571749</c:v>
                </c:pt>
                <c:pt idx="67">
                  <c:v>0.70331185550387376</c:v>
                </c:pt>
                <c:pt idx="68">
                  <c:v>0.69411714592502527</c:v>
                </c:pt>
                <c:pt idx="69">
                  <c:v>0.68518894966730293</c:v>
                </c:pt>
                <c:pt idx="70">
                  <c:v>0.67651584473122983</c:v>
                </c:pt>
                <c:pt idx="71">
                  <c:v>0.67838541641690842</c:v>
                </c:pt>
                <c:pt idx="72">
                  <c:v>0.68020305555576266</c:v>
                </c:pt>
                <c:pt idx="73">
                  <c:v>0.68197089636204555</c:v>
                </c:pt>
                <c:pt idx="74">
                  <c:v>0.68369095768707755</c:v>
                </c:pt>
                <c:pt idx="75">
                  <c:v>0.68536515071010862</c:v>
                </c:pt>
                <c:pt idx="76">
                  <c:v>0.68699528602200743</c:v>
                </c:pt>
                <c:pt idx="77">
                  <c:v>0.68858308015697367</c:v>
                </c:pt>
                <c:pt idx="78">
                  <c:v>0.69013016162181262</c:v>
                </c:pt>
                <c:pt idx="79">
                  <c:v>0.69163807646728859</c:v>
                </c:pt>
                <c:pt idx="80">
                  <c:v>0.69310829344162761</c:v>
                </c:pt>
                <c:pt idx="81">
                  <c:v>0.68704352307557681</c:v>
                </c:pt>
                <c:pt idx="82">
                  <c:v>0.68112667393796622</c:v>
                </c:pt>
                <c:pt idx="83">
                  <c:v>0.67535239947837045</c:v>
                </c:pt>
                <c:pt idx="84">
                  <c:v>0.66971560774400307</c:v>
                </c:pt>
                <c:pt idx="85">
                  <c:v>0.66421144640338547</c:v>
                </c:pt>
                <c:pt idx="86">
                  <c:v>0.6588352888148753</c:v>
                </c:pt>
                <c:pt idx="87">
                  <c:v>0.65358272105598603</c:v>
                </c:pt>
                <c:pt idx="88">
                  <c:v>0.6484495298370716</c:v>
                </c:pt>
                <c:pt idx="89">
                  <c:v>0.64343169122981814</c:v>
                </c:pt>
                <c:pt idx="90">
                  <c:v>0.63852536014717032</c:v>
                </c:pt>
                <c:pt idx="91">
                  <c:v>0.63638631214656705</c:v>
                </c:pt>
                <c:pt idx="92">
                  <c:v>0.63429376518945524</c:v>
                </c:pt>
                <c:pt idx="93">
                  <c:v>0.63224621924217372</c:v>
                </c:pt>
                <c:pt idx="94">
                  <c:v>0.63024223810228119</c:v>
                </c:pt>
                <c:pt idx="95">
                  <c:v>0.628280446039018</c:v>
                </c:pt>
                <c:pt idx="96">
                  <c:v>0.62635952464373945</c:v>
                </c:pt>
                <c:pt idx="97">
                  <c:v>0.62447820987516767</c:v>
                </c:pt>
                <c:pt idx="98">
                  <c:v>0.62263528928554635</c:v>
                </c:pt>
                <c:pt idx="99">
                  <c:v>0.62082959941490734</c:v>
                </c:pt>
                <c:pt idx="100">
                  <c:v>0.61906002334168098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423862</xdr:colOff>
      <xdr:row>2</xdr:row>
      <xdr:rowOff>23812</xdr:rowOff>
    </xdr:from>
    <xdr:to>
      <xdr:col>20</xdr:col>
      <xdr:colOff>119062</xdr:colOff>
      <xdr:row>13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K5"/>
  <sheetViews>
    <sheetView workbookViewId="0">
      <selection activeCell="B12" sqref="B12"/>
    </sheetView>
  </sheetViews>
  <sheetFormatPr defaultRowHeight="18.75" x14ac:dyDescent="0.3"/>
  <cols>
    <col min="1" max="1" width="3.7109375" style="1" customWidth="1"/>
    <col min="2" max="2" width="41.42578125" style="1" bestFit="1" customWidth="1"/>
    <col min="3" max="3" width="3.7109375" style="1" customWidth="1"/>
    <col min="4" max="4" width="15.140625" style="1" bestFit="1" customWidth="1"/>
    <col min="5" max="5" width="41.42578125" style="1" bestFit="1" customWidth="1"/>
    <col min="6" max="6" width="3.7109375" style="1" customWidth="1"/>
    <col min="7" max="7" width="40.5703125" style="1" bestFit="1" customWidth="1"/>
    <col min="8" max="8" width="3.7109375" style="1" customWidth="1"/>
    <col min="9" max="9" width="15.42578125" style="1" bestFit="1" customWidth="1"/>
    <col min="10" max="10" width="40.5703125" style="1" bestFit="1" customWidth="1"/>
    <col min="11" max="16384" width="9.140625" style="1"/>
  </cols>
  <sheetData>
    <row r="2" spans="2:11" x14ac:dyDescent="0.3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8</v>
      </c>
      <c r="K2" s="1" cm="1">
        <f t="array" ref="K2">_xll.ENUM(J2)</f>
        <v>4</v>
      </c>
    </row>
    <row r="3" spans="2:11" x14ac:dyDescent="0.3">
      <c r="B3" s="1" cm="1">
        <f t="array" ref="B3">TRANSPOSE(_xll.ENUM(B2))</f>
        <v>0</v>
      </c>
      <c r="D3" s="2" t="s">
        <v>2</v>
      </c>
      <c r="E3" s="4">
        <f ca="1">TODAY()</f>
        <v>45410</v>
      </c>
      <c r="G3" s="1" cm="1">
        <f t="array" ref="G3">TRANSPOSE(_xll.ENUM(G2))</f>
        <v>0</v>
      </c>
    </row>
    <row r="4" spans="2:11" x14ac:dyDescent="0.3">
      <c r="D4" s="2" t="s">
        <v>3</v>
      </c>
      <c r="E4" s="3">
        <v>180</v>
      </c>
    </row>
    <row r="5" spans="2:11" x14ac:dyDescent="0.3">
      <c r="D5" s="2" t="s">
        <v>4</v>
      </c>
      <c r="E5" s="5" cm="1">
        <f t="array" aca="1" ref="E5" ca="1">_xll.TMX.DATE.DAY_COUNT(date,date+days,_xll.ENUM(DAY_COUNT))</f>
        <v>0.5</v>
      </c>
    </row>
  </sheetData>
  <dataValidations count="2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F12"/>
  <sheetViews>
    <sheetView workbookViewId="0">
      <selection activeCell="E12" sqref="E12"/>
    </sheetView>
  </sheetViews>
  <sheetFormatPr defaultRowHeight="18.75" x14ac:dyDescent="0.3"/>
  <cols>
    <col min="1" max="1" width="3.7109375" style="13" customWidth="1"/>
    <col min="2" max="3" width="9.28515625" style="13" bestFit="1" customWidth="1"/>
    <col min="4" max="4" width="3.7109375" style="13" customWidth="1"/>
    <col min="5" max="5" width="13.7109375" style="13" bestFit="1" customWidth="1"/>
    <col min="6" max="6" width="9.28515625" style="13" bestFit="1" customWidth="1"/>
    <col min="7" max="16384" width="9.140625" style="13"/>
  </cols>
  <sheetData>
    <row r="2" spans="2:6" x14ac:dyDescent="0.3">
      <c r="B2" s="15">
        <v>10</v>
      </c>
      <c r="D2" s="14" t="s">
        <v>16</v>
      </c>
      <c r="E2" s="11" cm="1">
        <f t="array" aca="1" ref="E2" ca="1">_xll.\TMX.INSTRUMENT(_xlfn.ANCHORARRAY(B3),_xlfn.ANCHORARRAY(C3))</f>
        <v>2509955565728</v>
      </c>
    </row>
    <row r="3" spans="2:6" x14ac:dyDescent="0.3">
      <c r="B3" s="13" cm="1">
        <f t="array" ref="B3:B12">_xlfn.SEQUENCE(B2,1,1)</f>
        <v>1</v>
      </c>
      <c r="C3" s="13" cm="1">
        <f t="array" aca="1" ref="C3:C12" ca="1">_xlfn.RANDARRAY(B2,1)</f>
        <v>0.58547007613793456</v>
      </c>
      <c r="E3" s="13" cm="1">
        <f t="array" aca="1" ref="E3:F12" ca="1">_xll.TMX.INSTRUMENT(E2)</f>
        <v>1</v>
      </c>
      <c r="F3" s="13">
        <f ca="1"/>
        <v>0.58547007613793456</v>
      </c>
    </row>
    <row r="4" spans="2:6" x14ac:dyDescent="0.3">
      <c r="B4" s="13">
        <v>2</v>
      </c>
      <c r="C4" s="13">
        <f ca="1"/>
        <v>0.93914919904214789</v>
      </c>
      <c r="E4" s="13">
        <f ca="1"/>
        <v>2</v>
      </c>
      <c r="F4" s="13">
        <f ca="1"/>
        <v>0.93914919904214789</v>
      </c>
    </row>
    <row r="5" spans="2:6" x14ac:dyDescent="0.3">
      <c r="B5" s="13">
        <v>3</v>
      </c>
      <c r="C5" s="13">
        <f ca="1"/>
        <v>0.19723773050585791</v>
      </c>
      <c r="E5" s="13">
        <f ca="1"/>
        <v>3</v>
      </c>
      <c r="F5" s="13">
        <f ca="1"/>
        <v>0.19723773050585791</v>
      </c>
    </row>
    <row r="6" spans="2:6" x14ac:dyDescent="0.3">
      <c r="B6" s="13">
        <v>4</v>
      </c>
      <c r="C6" s="13">
        <f ca="1"/>
        <v>0.74612601940522638</v>
      </c>
      <c r="E6" s="13">
        <f ca="1"/>
        <v>4</v>
      </c>
      <c r="F6" s="13">
        <f ca="1"/>
        <v>0.74612601940522638</v>
      </c>
    </row>
    <row r="7" spans="2:6" x14ac:dyDescent="0.3">
      <c r="B7" s="13">
        <v>5</v>
      </c>
      <c r="C7" s="13">
        <f ca="1"/>
        <v>0.78639760043122831</v>
      </c>
      <c r="E7" s="13">
        <f ca="1"/>
        <v>5</v>
      </c>
      <c r="F7" s="13">
        <f ca="1"/>
        <v>0.78639760043122831</v>
      </c>
    </row>
    <row r="8" spans="2:6" x14ac:dyDescent="0.3">
      <c r="B8" s="13">
        <v>6</v>
      </c>
      <c r="C8" s="13">
        <f ca="1"/>
        <v>0.2908851172650484</v>
      </c>
      <c r="E8" s="13">
        <f ca="1"/>
        <v>6</v>
      </c>
      <c r="F8" s="13">
        <f ca="1"/>
        <v>0.2908851172650484</v>
      </c>
    </row>
    <row r="9" spans="2:6" x14ac:dyDescent="0.3">
      <c r="B9" s="13">
        <v>7</v>
      </c>
      <c r="C9" s="13">
        <f ca="1"/>
        <v>0.21952616443531325</v>
      </c>
      <c r="E9" s="13">
        <f ca="1"/>
        <v>7</v>
      </c>
      <c r="F9" s="13">
        <f ca="1"/>
        <v>0.21952616443531325</v>
      </c>
    </row>
    <row r="10" spans="2:6" x14ac:dyDescent="0.3">
      <c r="B10" s="13">
        <v>8</v>
      </c>
      <c r="C10" s="13">
        <f ca="1"/>
        <v>0.99522796275776315</v>
      </c>
      <c r="E10" s="13">
        <f ca="1"/>
        <v>8</v>
      </c>
      <c r="F10" s="13">
        <f ca="1"/>
        <v>0.99522796275776315</v>
      </c>
    </row>
    <row r="11" spans="2:6" x14ac:dyDescent="0.3">
      <c r="B11" s="13">
        <v>9</v>
      </c>
      <c r="C11" s="13">
        <f ca="1"/>
        <v>0.86728207976307248</v>
      </c>
      <c r="E11" s="13">
        <f ca="1"/>
        <v>9</v>
      </c>
      <c r="F11" s="13">
        <f ca="1"/>
        <v>0.86728207976307248</v>
      </c>
    </row>
    <row r="12" spans="2:6" x14ac:dyDescent="0.3">
      <c r="B12" s="13">
        <v>10</v>
      </c>
      <c r="C12" s="13">
        <f ca="1"/>
        <v>0.17119175519146013</v>
      </c>
      <c r="E12" s="13">
        <f ca="1"/>
        <v>10</v>
      </c>
      <c r="F12" s="13">
        <f ca="1"/>
        <v>0.17119175519146013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B2:L103"/>
  <sheetViews>
    <sheetView workbookViewId="0">
      <selection activeCell="F2" sqref="F2"/>
    </sheetView>
  </sheetViews>
  <sheetFormatPr defaultRowHeight="18.75" x14ac:dyDescent="0.3"/>
  <cols>
    <col min="1" max="1" width="3.7109375" style="8" customWidth="1"/>
    <col min="2" max="5" width="9.140625" style="8"/>
    <col min="6" max="6" width="13.7109375" style="8" bestFit="1" customWidth="1"/>
    <col min="7" max="16384" width="9.140625" style="8"/>
  </cols>
  <sheetData>
    <row r="2" spans="2:12" x14ac:dyDescent="0.3">
      <c r="B2" s="9" t="s">
        <v>9</v>
      </c>
      <c r="C2" s="9" t="s">
        <v>10</v>
      </c>
      <c r="E2" s="10" t="s">
        <v>14</v>
      </c>
      <c r="F2" s="11" cm="1">
        <f t="array" aca="1" ref="F2" ca="1">_xll.\TMX.CURVE.PWFLAT(time,rate)</f>
        <v>2508277291536</v>
      </c>
      <c r="I2" s="12" t="s">
        <v>15</v>
      </c>
      <c r="J2" s="9" t="s">
        <v>11</v>
      </c>
      <c r="K2" s="9" t="s">
        <v>12</v>
      </c>
      <c r="L2" s="9" t="s">
        <v>13</v>
      </c>
    </row>
    <row r="3" spans="2:12" x14ac:dyDescent="0.3">
      <c r="B3" s="8" cm="1">
        <f t="array" ref="B3:B12">_xll.ARRAY.SEQUENCE(1,10)</f>
        <v>1</v>
      </c>
      <c r="C3" s="8" cm="1">
        <f t="array" aca="1" ref="C3:C12" ca="1">_xlfn.RANDARRAY(ROWS(_xlfn.ANCHORARRAY(B3)))</f>
        <v>0.60389744283288471</v>
      </c>
      <c r="F3" s="8" cm="1">
        <f t="array" aca="1" ref="F3:G13" ca="1">TRANSPOSE(_xll.TMX.CURVE.PWFLAT(F2))</f>
        <v>1</v>
      </c>
      <c r="G3" s="8">
        <f ca="1"/>
        <v>0.60389744283288471</v>
      </c>
      <c r="I3" s="8" cm="1">
        <f t="array" ref="I3:I103">_xll.ARRAY.SEQUENCE(0,10,0.1)</f>
        <v>0</v>
      </c>
      <c r="J3" s="8" cm="1">
        <f t="array" aca="1" ref="J3:J103" ca="1">_xlfn.MAP(_xlfn.ANCHORARRAY($I3),_xlfn.LAMBDA(_xlpm.t,_xll.TMX.CURVE.PWFLAT.FORWARD(pwflat,_xlpm.t)))</f>
        <v>0.60389744283288471</v>
      </c>
      <c r="K3" s="8" cm="1">
        <f t="array" aca="1" ref="K3:K103" ca="1">_xlfn.MAP(_xlfn.ANCHORARRAY($I3),_xlfn.LAMBDA(_xlpm.t,_xll.TMX.CURVE.PWFLAT.SPOT(pwflat,_xlpm.t)))</f>
        <v>0.60389744283288471</v>
      </c>
      <c r="L3" s="8" cm="1">
        <f t="array" aca="1" ref="L3:L103" ca="1">_xlfn.MAP(_xlfn.ANCHORARRAY($I3),_xlfn.LAMBDA(_xlpm.t,_xll.TMX.CURVE.PWFLAT.DISCOUNT(pwflat,_xlpm.t)))</f>
        <v>1</v>
      </c>
    </row>
    <row r="4" spans="2:12" x14ac:dyDescent="0.3">
      <c r="B4" s="8">
        <v>2</v>
      </c>
      <c r="C4" s="8">
        <f ca="1"/>
        <v>0.97521185509924591</v>
      </c>
      <c r="F4" s="8">
        <f ca="1"/>
        <v>2</v>
      </c>
      <c r="G4" s="8">
        <f ca="1"/>
        <v>0.97521185509924591</v>
      </c>
      <c r="I4" s="8">
        <v>0.1</v>
      </c>
      <c r="J4" s="8">
        <f ca="1"/>
        <v>0.60389744283288471</v>
      </c>
      <c r="K4" s="8">
        <f ca="1"/>
        <v>0.60389744283288471</v>
      </c>
      <c r="L4" s="8">
        <f ca="1"/>
        <v>0.94139755769230049</v>
      </c>
    </row>
    <row r="5" spans="2:12" x14ac:dyDescent="0.3">
      <c r="B5" s="8">
        <v>3</v>
      </c>
      <c r="C5" s="8">
        <f ca="1"/>
        <v>0.99691947434149752</v>
      </c>
      <c r="F5" s="8">
        <f ca="1"/>
        <v>3</v>
      </c>
      <c r="G5" s="8">
        <f ca="1"/>
        <v>0.99691947434149752</v>
      </c>
      <c r="I5" s="8">
        <v>0.2</v>
      </c>
      <c r="J5" s="8">
        <f ca="1"/>
        <v>0.60389744283288471</v>
      </c>
      <c r="K5" s="8">
        <f ca="1"/>
        <v>0.60389744283288471</v>
      </c>
      <c r="L5" s="8">
        <f ca="1"/>
        <v>0.88622936182806356</v>
      </c>
    </row>
    <row r="6" spans="2:12" x14ac:dyDescent="0.3">
      <c r="B6" s="8">
        <v>4</v>
      </c>
      <c r="C6" s="8">
        <f ca="1"/>
        <v>0.54672864773213004</v>
      </c>
      <c r="F6" s="8">
        <f ca="1"/>
        <v>4</v>
      </c>
      <c r="G6" s="8">
        <f ca="1"/>
        <v>0.54672864773213004</v>
      </c>
      <c r="I6" s="8">
        <v>0.30000000000000004</v>
      </c>
      <c r="J6" s="8">
        <f ca="1"/>
        <v>0.60389744283288471</v>
      </c>
      <c r="K6" s="8">
        <f ca="1"/>
        <v>0.60389744283288471</v>
      </c>
      <c r="L6" s="8">
        <f ca="1"/>
        <v>0.83429415674213292</v>
      </c>
    </row>
    <row r="7" spans="2:12" x14ac:dyDescent="0.3">
      <c r="B7" s="8">
        <v>5</v>
      </c>
      <c r="C7" s="8">
        <f ca="1"/>
        <v>0.83770297712941599</v>
      </c>
      <c r="F7" s="8">
        <f ca="1"/>
        <v>5</v>
      </c>
      <c r="G7" s="8">
        <f ca="1"/>
        <v>0.83770297712941599</v>
      </c>
      <c r="I7" s="8">
        <v>0.4</v>
      </c>
      <c r="J7" s="8">
        <f ca="1"/>
        <v>0.60389744283288471</v>
      </c>
      <c r="K7" s="8">
        <f ca="1"/>
        <v>0.60389744283288471</v>
      </c>
      <c r="L7" s="8">
        <f ca="1"/>
        <v>0.78540248135630242</v>
      </c>
    </row>
    <row r="8" spans="2:12" x14ac:dyDescent="0.3">
      <c r="B8" s="8">
        <v>6</v>
      </c>
      <c r="C8" s="8">
        <f ca="1"/>
        <v>0.69707891184125215</v>
      </c>
      <c r="F8" s="8">
        <f ca="1"/>
        <v>6</v>
      </c>
      <c r="G8" s="8">
        <f ca="1"/>
        <v>0.69707891184125215</v>
      </c>
      <c r="I8" s="8">
        <v>0.5</v>
      </c>
      <c r="J8" s="8">
        <f ca="1"/>
        <v>0.60389744283288471</v>
      </c>
      <c r="K8" s="8">
        <f ca="1"/>
        <v>0.60389744283288471</v>
      </c>
      <c r="L8" s="8">
        <f ca="1"/>
        <v>0.73937597812613465</v>
      </c>
    </row>
    <row r="9" spans="2:12" x14ac:dyDescent="0.3">
      <c r="B9" s="8">
        <v>7</v>
      </c>
      <c r="C9" s="8">
        <f ca="1"/>
        <v>7.8071604142182061E-2</v>
      </c>
      <c r="F9" s="8">
        <f ca="1"/>
        <v>7</v>
      </c>
      <c r="G9" s="8">
        <f ca="1"/>
        <v>7.8071604142182061E-2</v>
      </c>
      <c r="I9" s="8">
        <v>0.60000000000000009</v>
      </c>
      <c r="J9" s="8">
        <f ca="1"/>
        <v>0.60389744283288471</v>
      </c>
      <c r="K9" s="8">
        <f ca="1"/>
        <v>0.60389744283288471</v>
      </c>
      <c r="L9" s="8">
        <f ca="1"/>
        <v>0.69604674030740588</v>
      </c>
    </row>
    <row r="10" spans="2:12" x14ac:dyDescent="0.3">
      <c r="B10" s="8">
        <v>8</v>
      </c>
      <c r="C10" s="8">
        <f ca="1"/>
        <v>0.80925543441441206</v>
      </c>
      <c r="F10" s="8">
        <f ca="1"/>
        <v>8</v>
      </c>
      <c r="G10" s="8">
        <f ca="1"/>
        <v>0.80925543441441206</v>
      </c>
      <c r="I10" s="8">
        <v>0.70000000000000007</v>
      </c>
      <c r="J10" s="8">
        <f ca="1"/>
        <v>0.60389744283288471</v>
      </c>
      <c r="K10" s="8">
        <f ca="1"/>
        <v>0.60389744283288471</v>
      </c>
      <c r="L10" s="8">
        <f ca="1"/>
        <v>0.65525670109373091</v>
      </c>
    </row>
    <row r="11" spans="2:12" x14ac:dyDescent="0.3">
      <c r="B11" s="8">
        <v>9</v>
      </c>
      <c r="C11" s="8">
        <f ca="1"/>
        <v>0.20186189379151176</v>
      </c>
      <c r="F11" s="8">
        <f ca="1"/>
        <v>9</v>
      </c>
      <c r="G11" s="8">
        <f ca="1"/>
        <v>0.20186189379151176</v>
      </c>
      <c r="I11" s="8">
        <v>0.8</v>
      </c>
      <c r="J11" s="8">
        <f ca="1"/>
        <v>0.60389744283288471</v>
      </c>
      <c r="K11" s="8">
        <f ca="1"/>
        <v>0.60389744283288471</v>
      </c>
      <c r="L11" s="8">
        <f ca="1"/>
        <v>0.61685705797761059</v>
      </c>
    </row>
    <row r="12" spans="2:12" x14ac:dyDescent="0.3">
      <c r="B12" s="8">
        <v>10</v>
      </c>
      <c r="C12" s="8">
        <f ca="1"/>
        <v>0.44387199209227735</v>
      </c>
      <c r="F12" s="8">
        <f ca="1"/>
        <v>10</v>
      </c>
      <c r="G12" s="8">
        <f ca="1"/>
        <v>0.44387199209227735</v>
      </c>
      <c r="I12" s="8">
        <v>0.9</v>
      </c>
      <c r="J12" s="8">
        <f ca="1"/>
        <v>0.60389744283288471</v>
      </c>
      <c r="K12" s="8">
        <f ca="1"/>
        <v>0.60389744283288471</v>
      </c>
      <c r="L12" s="8">
        <f ca="1"/>
        <v>0.58070772744812715</v>
      </c>
    </row>
    <row r="13" spans="2:12" x14ac:dyDescent="0.3">
      <c r="F13" s="8">
        <f ca="1"/>
        <v>10</v>
      </c>
      <c r="G13" s="8" t="e">
        <f ca="1"/>
        <v>#NUM!</v>
      </c>
      <c r="I13" s="8">
        <v>1</v>
      </c>
      <c r="J13" s="8">
        <f ca="1"/>
        <v>0.60389744283288471</v>
      </c>
      <c r="K13" s="8">
        <f ca="1"/>
        <v>0.60389744283288471</v>
      </c>
      <c r="L13" s="8">
        <f ca="1"/>
        <v>0.54667683704035974</v>
      </c>
    </row>
    <row r="14" spans="2:12" x14ac:dyDescent="0.3">
      <c r="I14" s="8">
        <v>1.1000000000000001</v>
      </c>
      <c r="J14" s="8">
        <f ca="1"/>
        <v>0.97521185509924591</v>
      </c>
      <c r="K14" s="8">
        <f ca="1"/>
        <v>0.63765329849346308</v>
      </c>
      <c r="L14" s="8">
        <f ca="1"/>
        <v>0.49588133373759707</v>
      </c>
    </row>
    <row r="15" spans="2:12" x14ac:dyDescent="0.3">
      <c r="I15" s="8">
        <v>1.2000000000000002</v>
      </c>
      <c r="J15" s="8">
        <f ca="1"/>
        <v>0.97521185509924591</v>
      </c>
      <c r="K15" s="8">
        <f ca="1"/>
        <v>0.66578317821061161</v>
      </c>
      <c r="L15" s="8">
        <f ca="1"/>
        <v>0.44980558893849587</v>
      </c>
    </row>
    <row r="16" spans="2:12" x14ac:dyDescent="0.3">
      <c r="I16" s="8">
        <v>1.3</v>
      </c>
      <c r="J16" s="8">
        <f ca="1"/>
        <v>0.97521185509924591</v>
      </c>
      <c r="K16" s="8">
        <f ca="1"/>
        <v>0.68958538412512194</v>
      </c>
      <c r="L16" s="8">
        <f ca="1"/>
        <v>0.40801105855177394</v>
      </c>
    </row>
    <row r="17" spans="9:12" x14ac:dyDescent="0.3">
      <c r="I17" s="8">
        <v>1.4000000000000001</v>
      </c>
      <c r="J17" s="8">
        <f ca="1"/>
        <v>0.97521185509924591</v>
      </c>
      <c r="K17" s="8">
        <f ca="1"/>
        <v>0.70998727490898794</v>
      </c>
      <c r="L17" s="8">
        <f ca="1"/>
        <v>0.37009994636951693</v>
      </c>
    </row>
    <row r="18" spans="9:12" x14ac:dyDescent="0.3">
      <c r="I18" s="8">
        <v>1.5</v>
      </c>
      <c r="J18" s="8">
        <f ca="1"/>
        <v>0.97521185509924591</v>
      </c>
      <c r="K18" s="8">
        <f ca="1"/>
        <v>0.72766891358833841</v>
      </c>
      <c r="L18" s="8">
        <f ca="1"/>
        <v>0.33571141600771087</v>
      </c>
    </row>
    <row r="19" spans="9:12" x14ac:dyDescent="0.3">
      <c r="I19" s="8">
        <v>1.6</v>
      </c>
      <c r="J19" s="8">
        <f ca="1"/>
        <v>0.97521185509924591</v>
      </c>
      <c r="K19" s="8">
        <f ca="1"/>
        <v>0.74314034743277024</v>
      </c>
      <c r="L19" s="8">
        <f ca="1"/>
        <v>0.30451815956518846</v>
      </c>
    </row>
    <row r="20" spans="9:12" x14ac:dyDescent="0.3">
      <c r="I20" s="8">
        <v>1.7000000000000002</v>
      </c>
      <c r="J20" s="8">
        <f ca="1"/>
        <v>0.97521185509924591</v>
      </c>
      <c r="K20" s="8">
        <f ca="1"/>
        <v>0.7567916125896218</v>
      </c>
      <c r="L20" s="8">
        <f ca="1"/>
        <v>0.27622328334409524</v>
      </c>
    </row>
    <row r="21" spans="9:12" x14ac:dyDescent="0.3">
      <c r="I21" s="8">
        <v>1.8</v>
      </c>
      <c r="J21" s="8">
        <f ca="1"/>
        <v>0.97521185509924591</v>
      </c>
      <c r="K21" s="8">
        <f ca="1"/>
        <v>0.76892607050682293</v>
      </c>
      <c r="L21" s="8">
        <f ca="1"/>
        <v>0.25055747820180713</v>
      </c>
    </row>
    <row r="22" spans="9:12" x14ac:dyDescent="0.3">
      <c r="I22" s="8">
        <v>1.9000000000000001</v>
      </c>
      <c r="J22" s="8">
        <f ca="1"/>
        <v>0.97521185509924591</v>
      </c>
      <c r="K22" s="8">
        <f ca="1"/>
        <v>0.77978321706431897</v>
      </c>
      <c r="L22" s="8">
        <f ca="1"/>
        <v>0.22727646130839924</v>
      </c>
    </row>
    <row r="23" spans="9:12" x14ac:dyDescent="0.3">
      <c r="I23" s="8">
        <v>2</v>
      </c>
      <c r="J23" s="8">
        <f ca="1"/>
        <v>0.97521185509924591</v>
      </c>
      <c r="K23" s="8">
        <f ca="1"/>
        <v>0.78955464896606531</v>
      </c>
      <c r="L23" s="8">
        <f ca="1"/>
        <v>0.20615864303879922</v>
      </c>
    </row>
    <row r="24" spans="9:12" x14ac:dyDescent="0.3">
      <c r="I24" s="8">
        <v>2.1</v>
      </c>
      <c r="J24" s="8">
        <f ca="1"/>
        <v>0.99691947434149752</v>
      </c>
      <c r="K24" s="8">
        <f ca="1"/>
        <v>0.79942916446013346</v>
      </c>
      <c r="L24" s="8">
        <f ca="1"/>
        <v>0.18659752649811001</v>
      </c>
    </row>
    <row r="25" spans="9:12" x14ac:dyDescent="0.3">
      <c r="I25" s="8">
        <v>2.2000000000000002</v>
      </c>
      <c r="J25" s="8">
        <f ca="1"/>
        <v>0.99691947434149752</v>
      </c>
      <c r="K25" s="8">
        <f ca="1"/>
        <v>0.80840599672746827</v>
      </c>
      <c r="L25" s="8">
        <f ca="1"/>
        <v>0.16889244354967303</v>
      </c>
    </row>
    <row r="26" spans="9:12" x14ac:dyDescent="0.3">
      <c r="I26" s="8">
        <v>2.3000000000000003</v>
      </c>
      <c r="J26" s="8">
        <f ca="1"/>
        <v>0.99691947434149752</v>
      </c>
      <c r="K26" s="8">
        <f ca="1"/>
        <v>0.81660223488459993</v>
      </c>
      <c r="L26" s="8">
        <f ca="1"/>
        <v>0.15286728581531722</v>
      </c>
    </row>
    <row r="27" spans="9:12" x14ac:dyDescent="0.3">
      <c r="I27" s="8">
        <v>2.4000000000000004</v>
      </c>
      <c r="J27" s="8">
        <f ca="1"/>
        <v>0.99691947434149752</v>
      </c>
      <c r="K27" s="8">
        <f ca="1"/>
        <v>0.82411545319530399</v>
      </c>
      <c r="L27" s="8">
        <f ca="1"/>
        <v>0.13836265781453455</v>
      </c>
    </row>
    <row r="28" spans="9:12" x14ac:dyDescent="0.3">
      <c r="I28" s="8">
        <v>2.5</v>
      </c>
      <c r="J28" s="8">
        <f ca="1"/>
        <v>0.99691947434149752</v>
      </c>
      <c r="K28" s="8">
        <f ca="1"/>
        <v>0.83102761404115166</v>
      </c>
      <c r="L28" s="8">
        <f ca="1"/>
        <v>0.12523428323202221</v>
      </c>
    </row>
    <row r="29" spans="9:12" x14ac:dyDescent="0.3">
      <c r="I29" s="8">
        <v>2.6</v>
      </c>
      <c r="J29" s="8">
        <f ca="1"/>
        <v>0.99691947434149752</v>
      </c>
      <c r="K29" s="8">
        <f ca="1"/>
        <v>0.83740807020654962</v>
      </c>
      <c r="L29" s="8">
        <f ca="1"/>
        <v>0.11335157917705942</v>
      </c>
    </row>
    <row r="30" spans="9:12" x14ac:dyDescent="0.3">
      <c r="I30" s="8">
        <v>2.7</v>
      </c>
      <c r="J30" s="8">
        <f ca="1"/>
        <v>0.99691947434149752</v>
      </c>
      <c r="K30" s="8">
        <f ca="1"/>
        <v>0.84331589998932543</v>
      </c>
      <c r="L30" s="8">
        <f ca="1"/>
        <v>0.1025963487974534</v>
      </c>
    </row>
    <row r="31" spans="9:12" x14ac:dyDescent="0.3">
      <c r="I31" s="8">
        <v>2.8000000000000003</v>
      </c>
      <c r="J31" s="8">
        <f ca="1"/>
        <v>0.99691947434149752</v>
      </c>
      <c r="K31" s="8">
        <f ca="1"/>
        <v>0.84880174193047453</v>
      </c>
      <c r="L31" s="8">
        <f ca="1"/>
        <v>9.2861616729037172E-2</v>
      </c>
    </row>
    <row r="32" spans="9:12" x14ac:dyDescent="0.3">
      <c r="I32" s="8">
        <v>2.9000000000000004</v>
      </c>
      <c r="J32" s="8">
        <f ca="1"/>
        <v>0.99691947434149752</v>
      </c>
      <c r="K32" s="8">
        <f ca="1"/>
        <v>0.85390924994464779</v>
      </c>
      <c r="L32" s="8">
        <f ca="1"/>
        <v>8.4050552558442113E-2</v>
      </c>
    </row>
    <row r="33" spans="9:12" x14ac:dyDescent="0.3">
      <c r="I33" s="8">
        <v>3</v>
      </c>
      <c r="J33" s="8">
        <f ca="1"/>
        <v>0.99691947434149752</v>
      </c>
      <c r="K33" s="8">
        <f ca="1"/>
        <v>0.85867625742454268</v>
      </c>
      <c r="L33" s="8">
        <f ca="1"/>
        <v>7.6075518610737733E-2</v>
      </c>
    </row>
    <row r="34" spans="9:12" x14ac:dyDescent="0.3">
      <c r="I34" s="8">
        <v>3.1</v>
      </c>
      <c r="J34" s="8">
        <f ca="1"/>
        <v>0.54672864773213004</v>
      </c>
      <c r="K34" s="8">
        <f ca="1"/>
        <v>0.84861343130543265</v>
      </c>
      <c r="L34" s="8">
        <f ca="1"/>
        <v>7.2027907752673051E-2</v>
      </c>
    </row>
    <row r="35" spans="9:12" x14ac:dyDescent="0.3">
      <c r="I35" s="8">
        <v>3.2</v>
      </c>
      <c r="J35" s="8">
        <f ca="1"/>
        <v>0.54672864773213004</v>
      </c>
      <c r="K35" s="8">
        <f ca="1"/>
        <v>0.83917953181876692</v>
      </c>
      <c r="L35" s="8">
        <f ca="1"/>
        <v>6.8195650844088074E-2</v>
      </c>
    </row>
    <row r="36" spans="9:12" x14ac:dyDescent="0.3">
      <c r="I36" s="8">
        <v>3.3000000000000003</v>
      </c>
      <c r="J36" s="8">
        <f ca="1"/>
        <v>0.54672864773213004</v>
      </c>
      <c r="K36" s="8">
        <f ca="1"/>
        <v>0.83031738381614162</v>
      </c>
      <c r="L36" s="8">
        <f ca="1"/>
        <v>6.4567289988760448E-2</v>
      </c>
    </row>
    <row r="37" spans="9:12" x14ac:dyDescent="0.3">
      <c r="I37" s="8">
        <v>3.4000000000000004</v>
      </c>
      <c r="J37" s="8">
        <f ca="1"/>
        <v>0.54672864773213004</v>
      </c>
      <c r="K37" s="8">
        <f ca="1"/>
        <v>0.8219765386372001</v>
      </c>
      <c r="L37" s="8">
        <f ca="1"/>
        <v>6.1131974443167522E-2</v>
      </c>
    </row>
    <row r="38" spans="9:12" x14ac:dyDescent="0.3">
      <c r="I38" s="8">
        <v>3.5</v>
      </c>
      <c r="J38" s="8">
        <f ca="1"/>
        <v>0.54672864773213004</v>
      </c>
      <c r="K38" s="8">
        <f ca="1"/>
        <v>0.81411231318276944</v>
      </c>
      <c r="L38" s="8">
        <f ca="1"/>
        <v>5.7879437021424854E-2</v>
      </c>
    </row>
    <row r="39" spans="9:12" x14ac:dyDescent="0.3">
      <c r="I39" s="8">
        <v>3.6</v>
      </c>
      <c r="J39" s="8">
        <f ca="1"/>
        <v>0.54672864773213004</v>
      </c>
      <c r="K39" s="8">
        <f ca="1"/>
        <v>0.80668498914247388</v>
      </c>
      <c r="L39" s="8">
        <f ca="1"/>
        <v>5.4799951344704015E-2</v>
      </c>
    </row>
    <row r="40" spans="9:12" x14ac:dyDescent="0.3">
      <c r="I40" s="8">
        <v>3.7</v>
      </c>
      <c r="J40" s="8">
        <f ca="1"/>
        <v>0.54672864773213004</v>
      </c>
      <c r="K40" s="8">
        <f ca="1"/>
        <v>0.79965914207732947</v>
      </c>
      <c r="L40" s="8">
        <f ca="1"/>
        <v>5.1884310136328986E-2</v>
      </c>
    </row>
    <row r="41" spans="9:12" x14ac:dyDescent="0.3">
      <c r="I41" s="8">
        <v>3.8000000000000003</v>
      </c>
      <c r="J41" s="8">
        <f ca="1"/>
        <v>0.54672864773213004</v>
      </c>
      <c r="K41" s="8">
        <f ca="1"/>
        <v>0.79300307643666634</v>
      </c>
      <c r="L41" s="8">
        <f ca="1"/>
        <v>4.9123795983566837E-2</v>
      </c>
    </row>
    <row r="42" spans="9:12" x14ac:dyDescent="0.3">
      <c r="I42" s="8">
        <v>3.9000000000000004</v>
      </c>
      <c r="J42" s="8">
        <f ca="1"/>
        <v>0.54672864773213004</v>
      </c>
      <c r="K42" s="8">
        <f ca="1"/>
        <v>0.78668834749552441</v>
      </c>
      <c r="L42" s="8">
        <f ca="1"/>
        <v>4.6510155270586565E-2</v>
      </c>
    </row>
    <row r="43" spans="9:12" x14ac:dyDescent="0.3">
      <c r="I43" s="8">
        <v>4</v>
      </c>
      <c r="J43" s="8">
        <f ca="1"/>
        <v>0.54672864773213004</v>
      </c>
      <c r="K43" s="8">
        <f ca="1"/>
        <v>0.78068935500143954</v>
      </c>
      <c r="L43" s="8">
        <f ca="1"/>
        <v>4.403557669336701E-2</v>
      </c>
    </row>
    <row r="44" spans="9:12" x14ac:dyDescent="0.3">
      <c r="I44" s="8">
        <v>4.1000000000000005</v>
      </c>
      <c r="J44" s="8">
        <f ca="1"/>
        <v>0.83770297712941599</v>
      </c>
      <c r="K44" s="8">
        <f ca="1"/>
        <v>0.78207993115090246</v>
      </c>
      <c r="L44" s="8">
        <f ca="1"/>
        <v>4.0496987114491824E-2</v>
      </c>
    </row>
    <row r="45" spans="9:12" x14ac:dyDescent="0.3">
      <c r="I45" s="8">
        <v>4.2</v>
      </c>
      <c r="J45" s="8">
        <f ca="1"/>
        <v>0.83770297712941599</v>
      </c>
      <c r="K45" s="8">
        <f ca="1"/>
        <v>0.78340428938848605</v>
      </c>
      <c r="L45" s="8">
        <f ca="1"/>
        <v>3.7242750066410757E-2</v>
      </c>
    </row>
    <row r="46" spans="9:12" x14ac:dyDescent="0.3">
      <c r="I46" s="8">
        <v>4.3</v>
      </c>
      <c r="J46" s="8">
        <f ca="1"/>
        <v>0.83770297712941599</v>
      </c>
      <c r="K46" s="8">
        <f ca="1"/>
        <v>0.78466704956850775</v>
      </c>
      <c r="L46" s="8">
        <f ca="1"/>
        <v>3.4250013415930793E-2</v>
      </c>
    </row>
    <row r="47" spans="9:12" x14ac:dyDescent="0.3">
      <c r="I47" s="8">
        <v>4.4000000000000004</v>
      </c>
      <c r="J47" s="8">
        <f ca="1"/>
        <v>0.83770297712941599</v>
      </c>
      <c r="K47" s="8">
        <f ca="1"/>
        <v>0.78587241155852827</v>
      </c>
      <c r="L47" s="8">
        <f ca="1"/>
        <v>3.1497766879532901E-2</v>
      </c>
    </row>
    <row r="48" spans="9:12" x14ac:dyDescent="0.3">
      <c r="I48" s="8">
        <v>4.5</v>
      </c>
      <c r="J48" s="8">
        <f ca="1"/>
        <v>0.83770297712941599</v>
      </c>
      <c r="K48" s="8">
        <f ca="1"/>
        <v>0.78702420190454803</v>
      </c>
      <c r="L48" s="8">
        <f ca="1"/>
        <v>2.8966683891861265E-2</v>
      </c>
    </row>
    <row r="49" spans="9:12" x14ac:dyDescent="0.3">
      <c r="I49" s="8">
        <v>4.6000000000000005</v>
      </c>
      <c r="J49" s="8">
        <f ca="1"/>
        <v>0.83770297712941599</v>
      </c>
      <c r="K49" s="8">
        <f ca="1"/>
        <v>0.78812591440943647</v>
      </c>
      <c r="L49" s="8">
        <f ca="1"/>
        <v>2.6638992194251993E-2</v>
      </c>
    </row>
    <row r="50" spans="9:12" x14ac:dyDescent="0.3">
      <c r="I50" s="8">
        <v>4.7</v>
      </c>
      <c r="J50" s="8">
        <f ca="1"/>
        <v>0.83770297712941599</v>
      </c>
      <c r="K50" s="8">
        <f ca="1"/>
        <v>0.78918074553113815</v>
      </c>
      <c r="L50" s="8">
        <f ca="1"/>
        <v>2.4498350577748948E-2</v>
      </c>
    </row>
    <row r="51" spans="9:12" x14ac:dyDescent="0.3">
      <c r="I51" s="8">
        <v>4.8000000000000007</v>
      </c>
      <c r="J51" s="8">
        <f ca="1"/>
        <v>0.83770297712941599</v>
      </c>
      <c r="K51" s="8">
        <f ca="1"/>
        <v>0.79019162535610221</v>
      </c>
      <c r="L51" s="8">
        <f ca="1"/>
        <v>2.2529724088616254E-2</v>
      </c>
    </row>
    <row r="52" spans="9:12" x14ac:dyDescent="0.3">
      <c r="I52" s="8">
        <v>4.9000000000000004</v>
      </c>
      <c r="J52" s="8">
        <f ca="1"/>
        <v>0.83770297712941599</v>
      </c>
      <c r="K52" s="8">
        <f ca="1"/>
        <v>0.79116124478004746</v>
      </c>
      <c r="L52" s="8">
        <f ca="1"/>
        <v>2.071929174383948E-2</v>
      </c>
    </row>
    <row r="53" spans="9:12" x14ac:dyDescent="0.3">
      <c r="I53" s="8">
        <v>5</v>
      </c>
      <c r="J53" s="8">
        <f ca="1"/>
        <v>0.83770297712941599</v>
      </c>
      <c r="K53" s="8">
        <f ca="1"/>
        <v>0.79209207942703475</v>
      </c>
      <c r="L53" s="8">
        <f ca="1"/>
        <v>1.9054341566120733E-2</v>
      </c>
    </row>
    <row r="54" spans="9:12" x14ac:dyDescent="0.3">
      <c r="I54" s="8">
        <v>5.1000000000000005</v>
      </c>
      <c r="J54" s="8">
        <f ca="1"/>
        <v>0.69707891184125215</v>
      </c>
      <c r="K54" s="8">
        <f ca="1"/>
        <v>0.7902290761410391</v>
      </c>
      <c r="L54" s="8">
        <f ca="1"/>
        <v>1.7771338525689816E-2</v>
      </c>
    </row>
    <row r="55" spans="9:12" x14ac:dyDescent="0.3">
      <c r="I55" s="8">
        <v>5.2</v>
      </c>
      <c r="J55" s="8">
        <f ca="1"/>
        <v>0.69707891184125215</v>
      </c>
      <c r="K55" s="8">
        <f ca="1"/>
        <v>0.78843772682758162</v>
      </c>
      <c r="L55" s="8">
        <f ca="1"/>
        <v>1.6574726861820578E-2</v>
      </c>
    </row>
    <row r="56" spans="9:12" x14ac:dyDescent="0.3">
      <c r="I56" s="8">
        <v>5.3000000000000007</v>
      </c>
      <c r="J56" s="8">
        <f ca="1"/>
        <v>0.69707891184125215</v>
      </c>
      <c r="K56" s="8">
        <f ca="1"/>
        <v>0.78671397560142453</v>
      </c>
      <c r="L56" s="8">
        <f ca="1"/>
        <v>1.5458687456221283E-2</v>
      </c>
    </row>
    <row r="57" spans="9:12" x14ac:dyDescent="0.3">
      <c r="I57" s="8">
        <v>5.4</v>
      </c>
      <c r="J57" s="8">
        <f ca="1"/>
        <v>0.69707891184125215</v>
      </c>
      <c r="K57" s="8">
        <f ca="1"/>
        <v>0.78505406701327318</v>
      </c>
      <c r="L57" s="8">
        <f ca="1"/>
        <v>1.4417795016755152E-2</v>
      </c>
    </row>
    <row r="58" spans="9:12" x14ac:dyDescent="0.3">
      <c r="I58" s="8">
        <v>5.5</v>
      </c>
      <c r="J58" s="8">
        <f ca="1"/>
        <v>0.69707891184125215</v>
      </c>
      <c r="K58" s="8">
        <f ca="1"/>
        <v>0.78345451873741823</v>
      </c>
      <c r="L58" s="8">
        <f ca="1"/>
        <v>1.3446992238604665E-2</v>
      </c>
    </row>
    <row r="59" spans="9:12" x14ac:dyDescent="0.3">
      <c r="I59" s="8">
        <v>5.6000000000000005</v>
      </c>
      <c r="J59" s="8">
        <f ca="1"/>
        <v>0.69707891184125215</v>
      </c>
      <c r="K59" s="8">
        <f ca="1"/>
        <v>0.78191209718570087</v>
      </c>
      <c r="L59" s="8">
        <f ca="1"/>
        <v>1.2541555646364E-2</v>
      </c>
    </row>
    <row r="60" spans="9:12" x14ac:dyDescent="0.3">
      <c r="I60" s="8">
        <v>5.7</v>
      </c>
      <c r="J60" s="8">
        <f ca="1"/>
        <v>0.69707891184125215</v>
      </c>
      <c r="K60" s="8">
        <f ca="1"/>
        <v>0.78042379568843001</v>
      </c>
      <c r="L60" s="8">
        <f ca="1"/>
        <v>1.1697085625938925E-2</v>
      </c>
    </row>
    <row r="61" spans="9:12" x14ac:dyDescent="0.3">
      <c r="I61" s="8">
        <v>5.8000000000000007</v>
      </c>
      <c r="J61" s="8">
        <f ca="1"/>
        <v>0.69707891184125215</v>
      </c>
      <c r="K61" s="8">
        <f ca="1"/>
        <v>0.77898681493244404</v>
      </c>
      <c r="L61" s="8">
        <f ca="1"/>
        <v>1.0909477112945765E-2</v>
      </c>
    </row>
    <row r="62" spans="9:12" x14ac:dyDescent="0.3">
      <c r="I62" s="8">
        <v>5.9</v>
      </c>
      <c r="J62" s="8">
        <f ca="1"/>
        <v>0.69707891184125215</v>
      </c>
      <c r="K62" s="8">
        <f ca="1"/>
        <v>0.77759854538852546</v>
      </c>
      <c r="L62" s="8">
        <f ca="1"/>
        <v>1.0174901471145902E-2</v>
      </c>
    </row>
    <row r="63" spans="9:12" x14ac:dyDescent="0.3">
      <c r="I63" s="8">
        <v>6</v>
      </c>
      <c r="J63" s="8">
        <f ca="1"/>
        <v>0.69707891184125215</v>
      </c>
      <c r="K63" s="8">
        <f ca="1"/>
        <v>0.77625655149607109</v>
      </c>
      <c r="L63" s="8">
        <f ca="1"/>
        <v>9.4897846262742731E-3</v>
      </c>
    </row>
    <row r="64" spans="9:12" x14ac:dyDescent="0.3">
      <c r="I64" s="8">
        <v>6.1000000000000005</v>
      </c>
      <c r="J64" s="8">
        <f ca="1"/>
        <v>7.8071604142182061E-2</v>
      </c>
      <c r="K64" s="8">
        <f ca="1"/>
        <v>0.7648108966214171</v>
      </c>
      <c r="L64" s="8">
        <f ca="1"/>
        <v>9.4159847878467155E-3</v>
      </c>
    </row>
    <row r="65" spans="9:12" x14ac:dyDescent="0.3">
      <c r="I65" s="8">
        <v>6.2</v>
      </c>
      <c r="J65" s="8">
        <f ca="1"/>
        <v>7.8071604142182061E-2</v>
      </c>
      <c r="K65" s="8">
        <f ca="1"/>
        <v>0.75373445642013914</v>
      </c>
      <c r="L65" s="8">
        <f ca="1"/>
        <v>9.3427588722149891E-3</v>
      </c>
    </row>
    <row r="66" spans="9:12" x14ac:dyDescent="0.3">
      <c r="I66" s="8">
        <v>6.3000000000000007</v>
      </c>
      <c r="J66" s="8">
        <f ca="1"/>
        <v>7.8071604142182061E-2</v>
      </c>
      <c r="K66" s="8">
        <f ca="1"/>
        <v>0.74300964924112389</v>
      </c>
      <c r="L66" s="8">
        <f ca="1"/>
        <v>9.2701024160769634E-3</v>
      </c>
    </row>
    <row r="67" spans="9:12" x14ac:dyDescent="0.3">
      <c r="I67" s="8">
        <v>6.4</v>
      </c>
      <c r="J67" s="8">
        <f ca="1"/>
        <v>7.8071604142182061E-2</v>
      </c>
      <c r="K67" s="8">
        <f ca="1"/>
        <v>0.73261999228645303</v>
      </c>
      <c r="L67" s="8">
        <f ca="1"/>
        <v>9.1980109908270935E-3</v>
      </c>
    </row>
    <row r="68" spans="9:12" x14ac:dyDescent="0.3">
      <c r="I68" s="8">
        <v>6.5</v>
      </c>
      <c r="J68" s="8">
        <f ca="1"/>
        <v>7.8071604142182061E-2</v>
      </c>
      <c r="K68" s="8">
        <f ca="1"/>
        <v>0.72255001708423339</v>
      </c>
      <c r="L68" s="8">
        <f ca="1"/>
        <v>9.1264802023046741E-3</v>
      </c>
    </row>
    <row r="69" spans="9:12" x14ac:dyDescent="0.3">
      <c r="I69" s="8">
        <v>6.6000000000000005</v>
      </c>
      <c r="J69" s="8">
        <f ca="1"/>
        <v>7.8071604142182061E-2</v>
      </c>
      <c r="K69" s="8">
        <f ca="1"/>
        <v>0.71278519264571749</v>
      </c>
      <c r="L69" s="8">
        <f ca="1"/>
        <v>9.0555056905291826E-3</v>
      </c>
    </row>
    <row r="70" spans="9:12" x14ac:dyDescent="0.3">
      <c r="I70" s="8">
        <v>6.7</v>
      </c>
      <c r="J70" s="8">
        <f ca="1"/>
        <v>7.8071604142182061E-2</v>
      </c>
      <c r="K70" s="8">
        <f ca="1"/>
        <v>0.70331185550387376</v>
      </c>
      <c r="L70" s="8">
        <f ca="1"/>
        <v>8.9850831294087333E-3</v>
      </c>
    </row>
    <row r="71" spans="9:12" x14ac:dyDescent="0.3">
      <c r="I71" s="8">
        <v>6.8000000000000007</v>
      </c>
      <c r="J71" s="8">
        <f ca="1"/>
        <v>7.8071604142182061E-2</v>
      </c>
      <c r="K71" s="8">
        <f ca="1"/>
        <v>0.69411714592502527</v>
      </c>
      <c r="L71" s="8">
        <f ca="1"/>
        <v>8.9152082264958715E-3</v>
      </c>
    </row>
    <row r="72" spans="9:12" x14ac:dyDescent="0.3">
      <c r="I72" s="8">
        <v>6.9</v>
      </c>
      <c r="J72" s="8">
        <f ca="1"/>
        <v>7.8071604142182061E-2</v>
      </c>
      <c r="K72" s="8">
        <f ca="1"/>
        <v>0.68518894966730293</v>
      </c>
      <c r="L72" s="8">
        <f ca="1"/>
        <v>8.8458767227284595E-3</v>
      </c>
    </row>
    <row r="73" spans="9:12" x14ac:dyDescent="0.3">
      <c r="I73" s="8">
        <v>7</v>
      </c>
      <c r="J73" s="8">
        <f ca="1"/>
        <v>7.8071604142182061E-2</v>
      </c>
      <c r="K73" s="8">
        <f ca="1"/>
        <v>0.67651584473122983</v>
      </c>
      <c r="L73" s="8">
        <f ca="1"/>
        <v>8.7770843921595489E-3</v>
      </c>
    </row>
    <row r="74" spans="9:12" x14ac:dyDescent="0.3">
      <c r="I74" s="8">
        <v>7.1000000000000005</v>
      </c>
      <c r="J74" s="8">
        <f ca="1"/>
        <v>0.80925543441441206</v>
      </c>
      <c r="K74" s="8">
        <f ca="1"/>
        <v>0.67838541641690842</v>
      </c>
      <c r="L74" s="8">
        <f ca="1"/>
        <v>8.0947740624918319E-3</v>
      </c>
    </row>
    <row r="75" spans="9:12" x14ac:dyDescent="0.3">
      <c r="I75" s="8">
        <v>7.2</v>
      </c>
      <c r="J75" s="8">
        <f ca="1"/>
        <v>0.80925543441441206</v>
      </c>
      <c r="K75" s="8">
        <f ca="1"/>
        <v>0.68020305555576266</v>
      </c>
      <c r="L75" s="8">
        <f ca="1"/>
        <v>7.4655046791022028E-3</v>
      </c>
    </row>
    <row r="76" spans="9:12" x14ac:dyDescent="0.3">
      <c r="I76" s="8">
        <v>7.3000000000000007</v>
      </c>
      <c r="J76" s="8">
        <f ca="1"/>
        <v>0.80925543441441206</v>
      </c>
      <c r="K76" s="8">
        <f ca="1"/>
        <v>0.68197089636204555</v>
      </c>
      <c r="L76" s="8">
        <f ca="1"/>
        <v>6.885156142290275E-3</v>
      </c>
    </row>
    <row r="77" spans="9:12" x14ac:dyDescent="0.3">
      <c r="I77" s="8">
        <v>7.4</v>
      </c>
      <c r="J77" s="8">
        <f ca="1"/>
        <v>0.80925543441441206</v>
      </c>
      <c r="K77" s="8">
        <f ca="1"/>
        <v>0.68369095768707755</v>
      </c>
      <c r="L77" s="8">
        <f ca="1"/>
        <v>6.349920654533288E-3</v>
      </c>
    </row>
    <row r="78" spans="9:12" x14ac:dyDescent="0.3">
      <c r="I78" s="8">
        <v>7.5</v>
      </c>
      <c r="J78" s="8">
        <f ca="1"/>
        <v>0.80925543441441206</v>
      </c>
      <c r="K78" s="8">
        <f ca="1"/>
        <v>0.68536515071010862</v>
      </c>
      <c r="L78" s="8">
        <f ca="1"/>
        <v>5.8562932766888422E-3</v>
      </c>
    </row>
    <row r="79" spans="9:12" x14ac:dyDescent="0.3">
      <c r="I79" s="8">
        <v>7.6000000000000005</v>
      </c>
      <c r="J79" s="8">
        <f ca="1"/>
        <v>0.80925543441441206</v>
      </c>
      <c r="K79" s="8">
        <f ca="1"/>
        <v>0.68699528602200743</v>
      </c>
      <c r="L79" s="8">
        <f ca="1"/>
        <v>5.4010395725461388E-3</v>
      </c>
    </row>
    <row r="80" spans="9:12" x14ac:dyDescent="0.3">
      <c r="I80" s="8">
        <v>7.7</v>
      </c>
      <c r="J80" s="8">
        <f ca="1"/>
        <v>0.80925543441441206</v>
      </c>
      <c r="K80" s="8">
        <f ca="1"/>
        <v>0.68858308015697367</v>
      </c>
      <c r="L80" s="8">
        <f ca="1"/>
        <v>4.9811732451142182E-3</v>
      </c>
    </row>
    <row r="81" spans="9:12" x14ac:dyDescent="0.3">
      <c r="I81" s="8">
        <v>7.8000000000000007</v>
      </c>
      <c r="J81" s="8">
        <f ca="1"/>
        <v>0.80925543441441206</v>
      </c>
      <c r="K81" s="8">
        <f ca="1"/>
        <v>0.69013016162181262</v>
      </c>
      <c r="L81" s="8">
        <f ca="1"/>
        <v>4.5939482581617928E-3</v>
      </c>
    </row>
    <row r="82" spans="9:12" x14ac:dyDescent="0.3">
      <c r="I82" s="8">
        <v>7.9</v>
      </c>
      <c r="J82" s="8">
        <f ca="1"/>
        <v>0.80925543441441206</v>
      </c>
      <c r="K82" s="8">
        <f ca="1"/>
        <v>0.69163807646728859</v>
      </c>
      <c r="L82" s="8">
        <f ca="1"/>
        <v>4.2368250680906239E-3</v>
      </c>
    </row>
    <row r="83" spans="9:12" x14ac:dyDescent="0.3">
      <c r="I83" s="8">
        <v>8</v>
      </c>
      <c r="J83" s="8">
        <f ca="1"/>
        <v>0.80925543441441206</v>
      </c>
      <c r="K83" s="8">
        <f ca="1"/>
        <v>0.69310829344162761</v>
      </c>
      <c r="L83" s="8">
        <f ca="1"/>
        <v>3.9074635560703919E-3</v>
      </c>
    </row>
    <row r="84" spans="9:12" x14ac:dyDescent="0.3">
      <c r="I84" s="8">
        <v>8.1</v>
      </c>
      <c r="J84" s="8">
        <f ca="1"/>
        <v>0.20186189379151176</v>
      </c>
      <c r="K84" s="8">
        <f ca="1"/>
        <v>0.68704352307557681</v>
      </c>
      <c r="L84" s="8">
        <f ca="1"/>
        <v>3.8293773032494482E-3</v>
      </c>
    </row>
    <row r="85" spans="9:12" x14ac:dyDescent="0.3">
      <c r="I85" s="8">
        <v>8.2000000000000011</v>
      </c>
      <c r="J85" s="8">
        <f ca="1"/>
        <v>0.20186189379151176</v>
      </c>
      <c r="K85" s="8">
        <f ca="1"/>
        <v>0.68112667393796622</v>
      </c>
      <c r="L85" s="8">
        <f ca="1"/>
        <v>3.752851487308488E-3</v>
      </c>
    </row>
    <row r="86" spans="9:12" x14ac:dyDescent="0.3">
      <c r="I86" s="8">
        <v>8.3000000000000007</v>
      </c>
      <c r="J86" s="8">
        <f ca="1"/>
        <v>0.20186189379151176</v>
      </c>
      <c r="K86" s="8">
        <f ca="1"/>
        <v>0.67535239947837045</v>
      </c>
      <c r="L86" s="8">
        <f ca="1"/>
        <v>3.6778579208587743E-3</v>
      </c>
    </row>
    <row r="87" spans="9:12" x14ac:dyDescent="0.3">
      <c r="I87" s="8">
        <v>8.4</v>
      </c>
      <c r="J87" s="8">
        <f ca="1"/>
        <v>0.20186189379151176</v>
      </c>
      <c r="K87" s="8">
        <f ca="1"/>
        <v>0.66971560774400307</v>
      </c>
      <c r="L87" s="8">
        <f ca="1"/>
        <v>3.6043603616018501E-3</v>
      </c>
    </row>
    <row r="88" spans="9:12" x14ac:dyDescent="0.3">
      <c r="I88" s="8">
        <v>8.5</v>
      </c>
      <c r="J88" s="8">
        <f ca="1"/>
        <v>0.20186189379151176</v>
      </c>
      <c r="K88" s="8">
        <f ca="1"/>
        <v>0.66421144640338547</v>
      </c>
      <c r="L88" s="8">
        <f ca="1"/>
        <v>3.5323315704380801E-3</v>
      </c>
    </row>
    <row r="89" spans="9:12" x14ac:dyDescent="0.3">
      <c r="I89" s="8">
        <v>8.6</v>
      </c>
      <c r="J89" s="8">
        <f ca="1"/>
        <v>0.20186189379151176</v>
      </c>
      <c r="K89" s="8">
        <f ca="1"/>
        <v>0.6588352888148753</v>
      </c>
      <c r="L89" s="8">
        <f ca="1"/>
        <v>3.4617421964559855E-3</v>
      </c>
    </row>
    <row r="90" spans="9:12" x14ac:dyDescent="0.3">
      <c r="I90" s="8">
        <v>8.7000000000000011</v>
      </c>
      <c r="J90" s="8">
        <f ca="1"/>
        <v>0.20186189379151176</v>
      </c>
      <c r="K90" s="8">
        <f ca="1"/>
        <v>0.65358272105598603</v>
      </c>
      <c r="L90" s="8">
        <f ca="1"/>
        <v>3.3925634753573302E-3</v>
      </c>
    </row>
    <row r="91" spans="9:12" x14ac:dyDescent="0.3">
      <c r="I91" s="8">
        <v>8.8000000000000007</v>
      </c>
      <c r="J91" s="8">
        <f ca="1"/>
        <v>0.20186189379151176</v>
      </c>
      <c r="K91" s="8">
        <f ca="1"/>
        <v>0.6484495298370716</v>
      </c>
      <c r="L91" s="8">
        <f ca="1"/>
        <v>3.3247672177348759E-3</v>
      </c>
    </row>
    <row r="92" spans="9:12" x14ac:dyDescent="0.3">
      <c r="I92" s="8">
        <v>8.9</v>
      </c>
      <c r="J92" s="8">
        <f ca="1"/>
        <v>0.20186189379151176</v>
      </c>
      <c r="K92" s="8">
        <f ca="1"/>
        <v>0.64343169122981814</v>
      </c>
      <c r="L92" s="8">
        <f ca="1"/>
        <v>3.2583257975880783E-3</v>
      </c>
    </row>
    <row r="93" spans="9:12" x14ac:dyDescent="0.3">
      <c r="I93" s="8">
        <v>9</v>
      </c>
      <c r="J93" s="8">
        <f ca="1"/>
        <v>0.20186189379151176</v>
      </c>
      <c r="K93" s="8">
        <f ca="1"/>
        <v>0.63852536014717032</v>
      </c>
      <c r="L93" s="8">
        <f ca="1"/>
        <v>3.1932121410822144E-3</v>
      </c>
    </row>
    <row r="94" spans="9:12" x14ac:dyDescent="0.3">
      <c r="I94" s="8">
        <v>9.1</v>
      </c>
      <c r="J94" s="8">
        <f ca="1"/>
        <v>0.44387199209227735</v>
      </c>
      <c r="K94" s="8">
        <f ca="1"/>
        <v>0.63638631214656705</v>
      </c>
      <c r="L94" s="8">
        <f ca="1"/>
        <v>3.0545743297533722E-3</v>
      </c>
    </row>
    <row r="95" spans="9:12" x14ac:dyDescent="0.3">
      <c r="I95" s="8">
        <v>9.2000000000000011</v>
      </c>
      <c r="J95" s="8">
        <f ca="1"/>
        <v>0.44387199209227735</v>
      </c>
      <c r="K95" s="8">
        <f ca="1"/>
        <v>0.63429376518945524</v>
      </c>
      <c r="L95" s="8">
        <f ca="1"/>
        <v>2.9219557572091161E-3</v>
      </c>
    </row>
    <row r="96" spans="9:12" x14ac:dyDescent="0.3">
      <c r="I96" s="8">
        <v>9.3000000000000007</v>
      </c>
      <c r="J96" s="8">
        <f ca="1"/>
        <v>0.44387199209227735</v>
      </c>
      <c r="K96" s="8">
        <f ca="1"/>
        <v>0.63224621924217372</v>
      </c>
      <c r="L96" s="8">
        <f ca="1"/>
        <v>2.7950951051328044E-3</v>
      </c>
    </row>
    <row r="97" spans="9:12" x14ac:dyDescent="0.3">
      <c r="I97" s="8">
        <v>9.4</v>
      </c>
      <c r="J97" s="8">
        <f ca="1"/>
        <v>0.44387199209227735</v>
      </c>
      <c r="K97" s="8">
        <f ca="1"/>
        <v>0.63024223810228119</v>
      </c>
      <c r="L97" s="8">
        <f ca="1"/>
        <v>2.6737424042428556E-3</v>
      </c>
    </row>
    <row r="98" spans="9:12" x14ac:dyDescent="0.3">
      <c r="I98" s="8">
        <v>9.5</v>
      </c>
      <c r="J98" s="8">
        <f ca="1"/>
        <v>0.44387199209227735</v>
      </c>
      <c r="K98" s="8">
        <f ca="1"/>
        <v>0.628280446039018</v>
      </c>
      <c r="L98" s="8">
        <f ca="1"/>
        <v>2.5576549621629634E-3</v>
      </c>
    </row>
    <row r="99" spans="9:12" x14ac:dyDescent="0.3">
      <c r="I99" s="8">
        <v>9.6000000000000014</v>
      </c>
      <c r="J99" s="8">
        <f ca="1"/>
        <v>0.44387199209227735</v>
      </c>
      <c r="K99" s="8">
        <f ca="1"/>
        <v>0.62635952464373945</v>
      </c>
      <c r="L99" s="8">
        <f ca="1"/>
        <v>2.4466103552522678E-3</v>
      </c>
    </row>
    <row r="100" spans="9:12" x14ac:dyDescent="0.3">
      <c r="I100" s="8">
        <v>9.7000000000000011</v>
      </c>
      <c r="J100" s="8">
        <f ca="1"/>
        <v>0.44387199209227735</v>
      </c>
      <c r="K100" s="8">
        <f ca="1"/>
        <v>0.62447820987516767</v>
      </c>
      <c r="L100" s="8">
        <f ca="1"/>
        <v>2.3403868753761477E-3</v>
      </c>
    </row>
    <row r="101" spans="9:12" x14ac:dyDescent="0.3">
      <c r="I101" s="8">
        <v>9.8000000000000007</v>
      </c>
      <c r="J101" s="8">
        <f ca="1"/>
        <v>0.44387199209227735</v>
      </c>
      <c r="K101" s="8">
        <f ca="1"/>
        <v>0.62263528928554635</v>
      </c>
      <c r="L101" s="8">
        <f ca="1"/>
        <v>2.2387751965904758E-3</v>
      </c>
    </row>
    <row r="102" spans="9:12" x14ac:dyDescent="0.3">
      <c r="I102" s="8">
        <v>9.9</v>
      </c>
      <c r="J102" s="8">
        <f ca="1"/>
        <v>0.44387199209227735</v>
      </c>
      <c r="K102" s="8">
        <f ca="1"/>
        <v>0.62082959941490734</v>
      </c>
      <c r="L102" s="8">
        <f ca="1"/>
        <v>2.1415750790994472E-3</v>
      </c>
    </row>
    <row r="103" spans="9:12" x14ac:dyDescent="0.3">
      <c r="I103" s="8">
        <v>10</v>
      </c>
      <c r="J103" s="8">
        <f ca="1"/>
        <v>0.44387199209227735</v>
      </c>
      <c r="K103" s="8">
        <f ca="1"/>
        <v>0.61906002334168098</v>
      </c>
      <c r="L103" s="8">
        <f ca="1"/>
        <v>2.0485949742964195E-3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2:O15"/>
  <sheetViews>
    <sheetView tabSelected="1" workbookViewId="0">
      <selection activeCell="C8" sqref="C8"/>
    </sheetView>
  </sheetViews>
  <sheetFormatPr defaultRowHeight="18.75" x14ac:dyDescent="0.3"/>
  <cols>
    <col min="1" max="2" width="9.140625" style="17"/>
    <col min="3" max="3" width="17.140625" style="17" bestFit="1" customWidth="1"/>
    <col min="4" max="5" width="9.140625" style="17"/>
    <col min="6" max="6" width="14.5703125" style="17" bestFit="1" customWidth="1"/>
    <col min="7" max="7" width="9.140625" style="17"/>
    <col min="8" max="8" width="15.7109375" style="18" bestFit="1" customWidth="1"/>
    <col min="9" max="9" width="9.140625" style="17"/>
    <col min="10" max="11" width="17.140625" style="17" bestFit="1" customWidth="1"/>
    <col min="12" max="12" width="9.140625" style="17"/>
    <col min="13" max="13" width="14.5703125" style="18" bestFit="1" customWidth="1"/>
    <col min="14" max="17" width="9.140625" style="17"/>
    <col min="18" max="18" width="11.5703125" style="17" bestFit="1" customWidth="1"/>
    <col min="19" max="16384" width="9.140625" style="17"/>
  </cols>
  <sheetData>
    <row r="2" spans="2:15" x14ac:dyDescent="0.3">
      <c r="B2" s="16" t="s">
        <v>17</v>
      </c>
      <c r="C2" s="18">
        <f ca="1">TODAY()</f>
        <v>45410</v>
      </c>
      <c r="F2" s="17" cm="1">
        <f t="array" aca="1" ref="F2:G11" ca="1">_xll.TMX.INSTRUMENT(C10)</f>
        <v>0.50651279629287393</v>
      </c>
      <c r="G2" s="17">
        <f ca="1"/>
        <v>2.5694444444444442</v>
      </c>
      <c r="H2" s="18" cm="1">
        <f t="array" aca="1" ref="H2:H11" ca="1">_xlfn.MAP(_xlfn.TAKE(_xlfn.ANCHORARRAY(F2),,1),_xlfn.LAMBDA(_xlpm.d,_xll.TMX.DATE.ADDYEARS(pvdate, _xlpm.d)))</f>
        <v>45775</v>
      </c>
      <c r="J2" s="20" t="s">
        <v>25</v>
      </c>
      <c r="K2" s="11" cm="1">
        <f t="array" aca="1" ref="K2" ca="1">_xll.\AKA.Bond(dated, maturity, coupon, _xll.ENUM(D5), _xll.ENUM(D6))</f>
        <v>2510157316528</v>
      </c>
      <c r="M2" s="18" cm="1">
        <f t="array" aca="1" ref="M2:M12" ca="1">_xll.AKA.Value.FlowDate(K3)</f>
        <v>45410</v>
      </c>
      <c r="N2" s="17" cm="1">
        <f t="array" aca="1" ref="N2:N12" ca="1">_xll.AKA.Value.Interest(K3)</f>
        <v>0</v>
      </c>
      <c r="O2" s="17" cm="1">
        <f t="array" aca="1" ref="O2:O12" ca="1">_xll.AKA.Value.Principal(K3)</f>
        <v>0</v>
      </c>
    </row>
    <row r="3" spans="2:15" x14ac:dyDescent="0.3">
      <c r="B3" s="16" t="s">
        <v>18</v>
      </c>
      <c r="C3" s="18" cm="1">
        <f t="array" aca="1" ref="C3" ca="1">_xll.TMX.DATE.ADDYEARS(dated,D3)</f>
        <v>49062.425000000003</v>
      </c>
      <c r="D3" s="17">
        <v>10</v>
      </c>
      <c r="F3" s="17">
        <f ca="1"/>
        <v>1.5058488538436792</v>
      </c>
      <c r="G3" s="17">
        <f ca="1"/>
        <v>5.0694444444444446</v>
      </c>
      <c r="H3" s="18">
        <f ca="1"/>
        <v>46140</v>
      </c>
      <c r="J3" s="20" t="s">
        <v>26</v>
      </c>
      <c r="K3" s="11" cm="1">
        <f t="array" aca="1" ref="K3" ca="1">_xll.\AKA.Value(K2, pvdate, pvdate)</f>
        <v>2509338702096</v>
      </c>
      <c r="M3" s="18">
        <f ca="1"/>
        <v>45775</v>
      </c>
      <c r="N3" s="17">
        <f ca="1"/>
        <v>5</v>
      </c>
      <c r="O3" s="17">
        <f ca="1"/>
        <v>0</v>
      </c>
    </row>
    <row r="4" spans="2:15" x14ac:dyDescent="0.3">
      <c r="B4" s="16" t="s">
        <v>19</v>
      </c>
      <c r="C4" s="19">
        <v>0.05</v>
      </c>
      <c r="F4" s="17">
        <f ca="1"/>
        <v>2.5051849113944846</v>
      </c>
      <c r="G4" s="17">
        <f ca="1"/>
        <v>5.0694444444444446</v>
      </c>
      <c r="H4" s="18">
        <f ca="1"/>
        <v>46505</v>
      </c>
      <c r="M4" s="18">
        <f ca="1"/>
        <v>46140</v>
      </c>
      <c r="N4" s="17">
        <f ca="1"/>
        <v>5</v>
      </c>
      <c r="O4" s="17">
        <f ca="1"/>
        <v>0</v>
      </c>
    </row>
    <row r="5" spans="2:15" x14ac:dyDescent="0.3">
      <c r="B5" s="16" t="s">
        <v>20</v>
      </c>
      <c r="C5" s="16" t="s">
        <v>29</v>
      </c>
      <c r="D5" s="17" t="s">
        <v>30</v>
      </c>
      <c r="F5" s="17">
        <f ca="1"/>
        <v>3.5072588759522785</v>
      </c>
      <c r="G5" s="17">
        <f ca="1"/>
        <v>5.083333333333333</v>
      </c>
      <c r="H5" s="18">
        <f ca="1"/>
        <v>46871</v>
      </c>
      <c r="J5" s="17" t="str" cm="1">
        <f t="array" ref="J5:J15">TRANSPOSE(_xll.FREQ_ENUM())</f>
        <v>FREQ_INT_AT_MATURITY</v>
      </c>
      <c r="K5" s="17" t="str" cm="1">
        <f t="array" ref="K5:K14">TRANSPOSE(_xll.DC_ENUM())</f>
        <v>DC_30_360</v>
      </c>
      <c r="M5" s="18">
        <f ca="1"/>
        <v>46505</v>
      </c>
      <c r="N5" s="17">
        <f ca="1"/>
        <v>5</v>
      </c>
      <c r="O5" s="17">
        <f ca="1"/>
        <v>0</v>
      </c>
    </row>
    <row r="6" spans="2:15" x14ac:dyDescent="0.3">
      <c r="B6" s="16" t="s">
        <v>21</v>
      </c>
      <c r="C6" s="16" t="s">
        <v>5</v>
      </c>
      <c r="D6" s="17" t="s">
        <v>28</v>
      </c>
      <c r="F6" s="17">
        <f ca="1"/>
        <v>4.5065949335030835</v>
      </c>
      <c r="G6" s="17">
        <f ca="1"/>
        <v>5.0694444444444446</v>
      </c>
      <c r="H6" s="18">
        <f ca="1"/>
        <v>47236</v>
      </c>
      <c r="J6" s="17" t="str">
        <v>FREQ_ANNUAL</v>
      </c>
      <c r="K6" s="17" t="str">
        <v>DC_30E_360</v>
      </c>
      <c r="M6" s="18">
        <f ca="1"/>
        <v>46871</v>
      </c>
      <c r="N6" s="17">
        <f ca="1"/>
        <v>5</v>
      </c>
      <c r="O6" s="17">
        <f ca="1"/>
        <v>0</v>
      </c>
    </row>
    <row r="7" spans="2:15" x14ac:dyDescent="0.3">
      <c r="B7" s="20" t="s">
        <v>27</v>
      </c>
      <c r="C7" s="17">
        <v>100</v>
      </c>
      <c r="F7" s="17">
        <f ca="1"/>
        <v>5.5059309910538889</v>
      </c>
      <c r="G7" s="17">
        <f ca="1"/>
        <v>5.0694444444444446</v>
      </c>
      <c r="H7" s="18">
        <f ca="1"/>
        <v>47601</v>
      </c>
      <c r="J7" s="17" t="str">
        <v>FREQ_SEMIANNUAL</v>
      </c>
      <c r="K7" s="17" t="str">
        <v>DC_ACT_360</v>
      </c>
      <c r="M7" s="18">
        <f ca="1"/>
        <v>47236</v>
      </c>
      <c r="N7" s="17">
        <f ca="1"/>
        <v>5</v>
      </c>
      <c r="O7" s="17">
        <f ca="1"/>
        <v>0</v>
      </c>
    </row>
    <row r="8" spans="2:15" x14ac:dyDescent="0.3">
      <c r="B8" s="16" t="s">
        <v>22</v>
      </c>
      <c r="C8" s="11" cm="1">
        <f t="array" aca="1" ref="C8" ca="1">_xll.\TMX.BOND.BASIC(dated, maturity, coupon, _xll.ENUM(frequency), _xll.ENUM(day_count))</f>
        <v>2509342831696</v>
      </c>
      <c r="F8" s="17">
        <f ca="1"/>
        <v>6.5052670486046944</v>
      </c>
      <c r="G8" s="17">
        <f ca="1"/>
        <v>5.0694444444444446</v>
      </c>
      <c r="H8" s="18">
        <f ca="1"/>
        <v>47966</v>
      </c>
      <c r="J8" s="17" t="str">
        <v>FREQ_QUARTERLY</v>
      </c>
      <c r="K8" s="17" t="str">
        <v>DC_ACT_365</v>
      </c>
      <c r="M8" s="18">
        <f ca="1"/>
        <v>47601</v>
      </c>
      <c r="N8" s="17">
        <f ca="1"/>
        <v>5</v>
      </c>
      <c r="O8" s="17">
        <f ca="1"/>
        <v>0</v>
      </c>
    </row>
    <row r="9" spans="2:15" x14ac:dyDescent="0.3">
      <c r="B9" s="17" t="s">
        <v>23</v>
      </c>
      <c r="C9" s="18">
        <f ca="1">dated+D9</f>
        <v>45590</v>
      </c>
      <c r="D9" s="17">
        <v>180</v>
      </c>
      <c r="F9" s="17">
        <f ca="1"/>
        <v>7.5073410131624883</v>
      </c>
      <c r="G9" s="17">
        <f ca="1"/>
        <v>5.083333333333333</v>
      </c>
      <c r="H9" s="18">
        <f ca="1"/>
        <v>48332</v>
      </c>
      <c r="J9" s="17" t="str">
        <v>FREQ_MONTHLY</v>
      </c>
      <c r="K9" s="17" t="str">
        <v>DC_ACT_ACT</v>
      </c>
      <c r="M9" s="18">
        <f ca="1"/>
        <v>47966</v>
      </c>
      <c r="N9" s="17">
        <f ca="1"/>
        <v>5</v>
      </c>
      <c r="O9" s="17">
        <f ca="1"/>
        <v>0</v>
      </c>
    </row>
    <row r="10" spans="2:15" x14ac:dyDescent="0.3">
      <c r="B10" s="16" t="s">
        <v>24</v>
      </c>
      <c r="C10" s="11" cm="1">
        <f t="array" aca="1" ref="C10" ca="1">_xll.\TMX.BOND.BASIC.INSTRUMENT(bond_basic,pvdate)</f>
        <v>2509955577872</v>
      </c>
      <c r="F10" s="17">
        <f ca="1"/>
        <v>8.5066770707132928</v>
      </c>
      <c r="G10" s="17">
        <f ca="1"/>
        <v>5.0694444444444446</v>
      </c>
      <c r="H10" s="18">
        <f ca="1"/>
        <v>48697</v>
      </c>
      <c r="J10" s="17" t="str">
        <v>FREQ_SEMIANNUAL_COMPOUNDED</v>
      </c>
      <c r="K10" s="17" t="str">
        <v>DC_CD_365</v>
      </c>
      <c r="M10" s="18">
        <f ca="1"/>
        <v>48332</v>
      </c>
      <c r="N10" s="17">
        <f ca="1"/>
        <v>5</v>
      </c>
      <c r="O10" s="17">
        <f ca="1"/>
        <v>0</v>
      </c>
    </row>
    <row r="11" spans="2:15" x14ac:dyDescent="0.3">
      <c r="F11" s="17">
        <f ca="1"/>
        <v>9.5060131282640992</v>
      </c>
      <c r="G11" s="17">
        <f ca="1"/>
        <v>105.06944444444444</v>
      </c>
      <c r="H11" s="18">
        <f ca="1"/>
        <v>49062</v>
      </c>
      <c r="J11" s="17" t="str">
        <v>FREQ_QUARTERLY_COMPOUNDED</v>
      </c>
      <c r="K11" s="17" t="str">
        <v>DC_30_360_ISDA</v>
      </c>
      <c r="M11" s="18">
        <f ca="1"/>
        <v>48697</v>
      </c>
      <c r="N11" s="17">
        <f ca="1"/>
        <v>5</v>
      </c>
      <c r="O11" s="17">
        <f ca="1"/>
        <v>0</v>
      </c>
    </row>
    <row r="12" spans="2:15" x14ac:dyDescent="0.3">
      <c r="J12" s="17" t="str">
        <v>FREQ_ANNUAL_BY_WEEKS</v>
      </c>
      <c r="K12" s="17" t="str">
        <v>DC_30E_360_ISDA</v>
      </c>
      <c r="M12" s="18">
        <f ca="1"/>
        <v>49062</v>
      </c>
      <c r="N12" s="17">
        <f ca="1"/>
        <v>5</v>
      </c>
      <c r="O12" s="17">
        <f ca="1"/>
        <v>100</v>
      </c>
    </row>
    <row r="13" spans="2:15" x14ac:dyDescent="0.3">
      <c r="J13" s="17" t="str">
        <v>FREQ_SEMIANNUAL_BY_WEEKS</v>
      </c>
      <c r="K13" s="17" t="str">
        <v>DC_NO_LEAP_365</v>
      </c>
    </row>
    <row r="14" spans="2:15" x14ac:dyDescent="0.3">
      <c r="J14" s="17" t="str">
        <v>FREQ_QUARTERLY_BY_WEEKS</v>
      </c>
      <c r="K14" s="17" t="str">
        <v>DC_BUS_252</v>
      </c>
    </row>
    <row r="15" spans="2:15" x14ac:dyDescent="0.3">
      <c r="J15" s="17" t="str">
        <v>FREQ_MONTHLY_BY_WEEKS</v>
      </c>
    </row>
  </sheetData>
  <dataValidations count="2">
    <dataValidation type="list" allowBlank="1" showInputMessage="1" showErrorMessage="1" sqref="D5" xr:uid="{039A4CED-EBEB-4BB9-833B-6F3EAEF47C51}">
      <formula1>_xlfn.ANCHORARRAY($J$5)</formula1>
    </dataValidation>
    <dataValidation type="list" allowBlank="1" showInputMessage="1" showErrorMessage="1" sqref="D6" xr:uid="{95B04539-D74B-418C-8C33-35D31A602B84}">
      <formula1>_xlfn.ANCHORARRAY($K$5)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ENUM</vt:lpstr>
      <vt:lpstr>INSTRUMENT</vt:lpstr>
      <vt:lpstr>PWFLAT</vt:lpstr>
      <vt:lpstr>BOND</vt:lpstr>
      <vt:lpstr>bond_basic</vt:lpstr>
      <vt:lpstr>coupon</vt:lpstr>
      <vt:lpstr>date</vt:lpstr>
      <vt:lpstr>dated</vt:lpstr>
      <vt:lpstr>BOND!day_count</vt:lpstr>
      <vt:lpstr>DAY_COUNT</vt:lpstr>
      <vt:lpstr>days</vt:lpstr>
      <vt:lpstr>dcf</vt:lpstr>
      <vt:lpstr>face</vt:lpstr>
      <vt:lpstr>frequency</vt:lpstr>
      <vt:lpstr>maturity</vt:lpstr>
      <vt:lpstr>pvdate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2024-04-10T18:18:41Z</dcterms:created>
  <dcterms:modified xsi:type="dcterms:W3CDTF">2024-04-28T17:05:16Z</dcterms:modified>
</cp:coreProperties>
</file>