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5F2AEA3A-8969-49D6-9A7C-AAF86682762A}" xr6:coauthVersionLast="47" xr6:coauthVersionMax="47" xr10:uidLastSave="{00000000-0000-0000-0000-000000000000}"/>
  <bookViews>
    <workbookView xWindow="-110" yWindow="-110" windowWidth="19420" windowHeight="11020" xr2:uid="{66903BD8-DC8C-46D9-AD00-5CD9F6AA6457}"/>
  </bookViews>
  <sheets>
    <sheet name="Sheet1" sheetId="1" r:id="rId1"/>
  </sheets>
  <definedNames>
    <definedName name="curve">Sheet1!$F$4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J6" i="1" a="1"/>
  <c r="J6" i="1" l="1"/>
  <c r="B1" i="1" a="1"/>
  <c r="B1" i="1" s="1"/>
  <c r="I7" i="1" a="1"/>
  <c r="I11" i="1" a="1"/>
  <c r="I15" i="1" a="1"/>
  <c r="I19" i="1" a="1"/>
  <c r="I23" i="1" a="1"/>
  <c r="I27" i="1" a="1"/>
  <c r="I31" i="1" a="1"/>
  <c r="I35" i="1" a="1"/>
  <c r="I8" i="1" a="1"/>
  <c r="I12" i="1" a="1"/>
  <c r="I16" i="1" a="1"/>
  <c r="I20" i="1" a="1"/>
  <c r="I24" i="1" a="1"/>
  <c r="I28" i="1" a="1"/>
  <c r="I32" i="1" a="1"/>
  <c r="I13" i="1" a="1"/>
  <c r="I17" i="1" a="1"/>
  <c r="I21" i="1" a="1"/>
  <c r="I25" i="1" a="1"/>
  <c r="I33" i="1" a="1"/>
  <c r="I34" i="1" a="1"/>
  <c r="I9" i="1" a="1"/>
  <c r="I29" i="1" a="1"/>
  <c r="I10" i="1" a="1"/>
  <c r="I14" i="1" a="1"/>
  <c r="I18" i="1" a="1"/>
  <c r="I22" i="1" a="1"/>
  <c r="I26" i="1" a="1"/>
  <c r="I30" i="1" a="1"/>
  <c r="I6" i="1" a="1"/>
  <c r="L4" i="1" a="1"/>
  <c r="K4" i="1" a="1"/>
  <c r="C4" i="1" a="1"/>
  <c r="B6" i="1" a="1"/>
  <c r="B2" i="1" a="1"/>
  <c r="E27" i="1" a="1"/>
  <c r="E28" i="1" a="1"/>
  <c r="E23" i="1" a="1"/>
  <c r="E34" i="1" a="1"/>
  <c r="E33" i="1" a="1"/>
  <c r="E24" i="1" a="1"/>
  <c r="E19" i="1" a="1"/>
  <c r="E22" i="1" a="1"/>
  <c r="E12" i="1" a="1"/>
  <c r="E7" i="1" a="1"/>
  <c r="E17" i="1" a="1"/>
  <c r="E13" i="1" a="1"/>
  <c r="E14" i="1" a="1"/>
  <c r="E9" i="1" a="1"/>
  <c r="E10" i="1" a="1"/>
  <c r="E31" i="1" a="1"/>
  <c r="E30" i="1" a="1"/>
  <c r="E29" i="1" a="1"/>
  <c r="E20" i="1" a="1"/>
  <c r="E15" i="1" a="1"/>
  <c r="E26" i="1" a="1"/>
  <c r="E25" i="1" a="1"/>
  <c r="E16" i="1" a="1"/>
  <c r="E11" i="1" a="1"/>
  <c r="E21" i="1" a="1"/>
  <c r="E18" i="1" a="1"/>
  <c r="E8" i="1" a="1"/>
  <c r="D6" i="1" a="1"/>
  <c r="E35" i="1" a="1"/>
  <c r="E32" i="1" a="1"/>
  <c r="I30" i="1" l="1"/>
  <c r="I26" i="1"/>
  <c r="I22" i="1"/>
  <c r="I18" i="1"/>
  <c r="I14" i="1"/>
  <c r="I10" i="1"/>
  <c r="I29" i="1"/>
  <c r="I9" i="1"/>
  <c r="I34" i="1"/>
  <c r="I33" i="1"/>
  <c r="I25" i="1"/>
  <c r="I21" i="1"/>
  <c r="I17" i="1"/>
  <c r="I13" i="1"/>
  <c r="I32" i="1"/>
  <c r="I28" i="1"/>
  <c r="I24" i="1"/>
  <c r="I20" i="1"/>
  <c r="I16" i="1"/>
  <c r="I12" i="1"/>
  <c r="I8" i="1"/>
  <c r="I35" i="1"/>
  <c r="I31" i="1"/>
  <c r="I27" i="1"/>
  <c r="I23" i="1"/>
  <c r="I19" i="1"/>
  <c r="I15" i="1"/>
  <c r="I11" i="1"/>
  <c r="I7" i="1"/>
  <c r="I6" i="1"/>
  <c r="L4" i="1"/>
  <c r="K4" i="1"/>
  <c r="C4" i="1"/>
  <c r="E34" i="1"/>
  <c r="E30" i="1"/>
  <c r="E26" i="1"/>
  <c r="E22" i="1"/>
  <c r="E18" i="1"/>
  <c r="E14" i="1"/>
  <c r="E10" i="1"/>
  <c r="E27" i="1"/>
  <c r="E33" i="1"/>
  <c r="E29" i="1"/>
  <c r="E25" i="1"/>
  <c r="E21" i="1"/>
  <c r="E17" i="1"/>
  <c r="E9" i="1"/>
  <c r="E32" i="1"/>
  <c r="E28" i="1"/>
  <c r="E24" i="1"/>
  <c r="E20" i="1"/>
  <c r="E16" i="1"/>
  <c r="E12" i="1"/>
  <c r="E8" i="1"/>
  <c r="E35" i="1"/>
  <c r="E31" i="1"/>
  <c r="E23" i="1"/>
  <c r="E19" i="1"/>
  <c r="E15" i="1"/>
  <c r="E11" i="1"/>
  <c r="E7" i="1"/>
  <c r="E13" i="1"/>
  <c r="D6" i="1"/>
  <c r="B6" i="1"/>
  <c r="B2" i="1"/>
  <c r="F35" i="1" a="1"/>
  <c r="F33" i="1" a="1"/>
  <c r="F25" i="1" a="1"/>
  <c r="F10" i="1" a="1"/>
  <c r="F24" i="1" a="1"/>
  <c r="F16" i="1" a="1"/>
  <c r="F32" i="1" a="1"/>
  <c r="F11" i="1" a="1"/>
  <c r="F21" i="1" a="1"/>
  <c r="F28" i="1" a="1"/>
  <c r="F7" i="1" a="1"/>
  <c r="F4" i="1" a="1"/>
  <c r="F18" i="1" a="1"/>
  <c r="F19" i="1" a="1"/>
  <c r="F30" i="1" a="1"/>
  <c r="F20" i="1" a="1"/>
  <c r="F9" i="1" a="1"/>
  <c r="F17" i="1" a="1"/>
  <c r="F31" i="1" a="1"/>
  <c r="F22" i="1" a="1"/>
  <c r="F8" i="1" a="1"/>
  <c r="F27" i="1" a="1"/>
  <c r="F29" i="1" a="1"/>
  <c r="F13" i="1" a="1"/>
  <c r="E6" i="1" a="1"/>
  <c r="F26" i="1" a="1"/>
  <c r="F12" i="1" a="1"/>
  <c r="F14" i="1" a="1"/>
  <c r="F23" i="1" a="1"/>
  <c r="F15" i="1" a="1"/>
  <c r="F34" i="1" a="1"/>
  <c r="F4" i="1" l="1"/>
  <c r="F12" i="1"/>
  <c r="F21" i="1"/>
  <c r="F22" i="1"/>
  <c r="F11" i="1"/>
  <c r="F16" i="1"/>
  <c r="F25" i="1"/>
  <c r="F26" i="1"/>
  <c r="F15" i="1"/>
  <c r="F20" i="1"/>
  <c r="F29" i="1"/>
  <c r="F30" i="1"/>
  <c r="F19" i="1"/>
  <c r="F24" i="1"/>
  <c r="F33" i="1"/>
  <c r="F34" i="1"/>
  <c r="F23" i="1"/>
  <c r="F28" i="1"/>
  <c r="F27" i="1"/>
  <c r="F31" i="1"/>
  <c r="F32" i="1"/>
  <c r="F10" i="1"/>
  <c r="F35" i="1"/>
  <c r="F9" i="1"/>
  <c r="F14" i="1"/>
  <c r="F13" i="1"/>
  <c r="F8" i="1"/>
  <c r="F17" i="1"/>
  <c r="F18" i="1"/>
  <c r="F7" i="1"/>
  <c r="E6" i="1"/>
  <c r="G28" i="1" a="1"/>
  <c r="G8" i="1" a="1"/>
  <c r="G22" i="1" a="1"/>
  <c r="G19" i="1" a="1"/>
  <c r="G32" i="1" a="1"/>
  <c r="G33" i="1" a="1"/>
  <c r="G34" i="1" a="1"/>
  <c r="H28" i="1" a="1"/>
  <c r="H8" i="1" a="1"/>
  <c r="H22" i="1" a="1"/>
  <c r="H19" i="1" a="1"/>
  <c r="H32" i="1" a="1"/>
  <c r="H33" i="1" a="1"/>
  <c r="H34" i="1" a="1"/>
  <c r="G17" i="1" a="1"/>
  <c r="G26" i="1" a="1"/>
  <c r="H20" i="1" a="1"/>
  <c r="H17" i="1" a="1"/>
  <c r="H25" i="1" a="1"/>
  <c r="G13" i="1" a="1"/>
  <c r="G21" i="1" a="1"/>
  <c r="G30" i="1" a="1"/>
  <c r="G24" i="1" a="1"/>
  <c r="G18" i="1" a="1"/>
  <c r="G35" i="1" a="1"/>
  <c r="G9" i="1" a="1"/>
  <c r="G12" i="1" a="1"/>
  <c r="H7" i="1" a="1"/>
  <c r="G27" i="1" a="1"/>
  <c r="G16" i="1" a="1"/>
  <c r="G15" i="1" a="1"/>
  <c r="H12" i="1" a="1"/>
  <c r="H27" i="1" a="1"/>
  <c r="H10" i="1" a="1"/>
  <c r="H23" i="1" a="1"/>
  <c r="G20" i="1" a="1"/>
  <c r="G29" i="1" a="1"/>
  <c r="G11" i="1" a="1"/>
  <c r="F6" i="1" a="1"/>
  <c r="H29" i="1" a="1"/>
  <c r="H14" i="1" a="1"/>
  <c r="H11" i="1" a="1"/>
  <c r="H26" i="1" a="1"/>
  <c r="H13" i="1" a="1"/>
  <c r="H21" i="1" a="1"/>
  <c r="H30" i="1" a="1"/>
  <c r="H24" i="1" a="1"/>
  <c r="H18" i="1" a="1"/>
  <c r="H35" i="1" a="1"/>
  <c r="H9" i="1" a="1"/>
  <c r="G31" i="1" a="1"/>
  <c r="G10" i="1" a="1"/>
  <c r="G23" i="1" a="1"/>
  <c r="G7" i="1" a="1"/>
  <c r="H31" i="1" a="1"/>
  <c r="H16" i="1" a="1"/>
  <c r="H15" i="1" a="1"/>
  <c r="G14" i="1" a="1"/>
  <c r="G25" i="1" a="1"/>
  <c r="H15" i="1" l="1"/>
  <c r="G15" i="1"/>
  <c r="H9" i="1"/>
  <c r="G9" i="1"/>
  <c r="H34" i="1"/>
  <c r="G34" i="1"/>
  <c r="H26" i="1"/>
  <c r="G26" i="1"/>
  <c r="H23" i="1"/>
  <c r="G23" i="1"/>
  <c r="H35" i="1"/>
  <c r="G35" i="1"/>
  <c r="H33" i="1"/>
  <c r="G33" i="1"/>
  <c r="H25" i="1"/>
  <c r="G25" i="1"/>
  <c r="H16" i="1"/>
  <c r="G16" i="1"/>
  <c r="H18" i="1"/>
  <c r="G18" i="1"/>
  <c r="H32" i="1"/>
  <c r="G32" i="1"/>
  <c r="H11" i="1"/>
  <c r="G11" i="1"/>
  <c r="H10" i="1"/>
  <c r="G10" i="1"/>
  <c r="H24" i="1"/>
  <c r="G24" i="1"/>
  <c r="H19" i="1"/>
  <c r="G19" i="1"/>
  <c r="H17" i="1"/>
  <c r="G17" i="1"/>
  <c r="H31" i="1"/>
  <c r="G31" i="1"/>
  <c r="H30" i="1"/>
  <c r="G30" i="1"/>
  <c r="H22" i="1"/>
  <c r="G22" i="1"/>
  <c r="H14" i="1"/>
  <c r="G14" i="1"/>
  <c r="H27" i="1"/>
  <c r="G27" i="1"/>
  <c r="H21" i="1"/>
  <c r="G21" i="1"/>
  <c r="H8" i="1"/>
  <c r="G8" i="1"/>
  <c r="H29" i="1"/>
  <c r="G29" i="1"/>
  <c r="G7" i="1"/>
  <c r="H7" i="1"/>
  <c r="H13" i="1"/>
  <c r="G13" i="1"/>
  <c r="H28" i="1"/>
  <c r="G28" i="1"/>
  <c r="H20" i="1"/>
  <c r="G20" i="1"/>
  <c r="H12" i="1"/>
  <c r="G12" i="1"/>
  <c r="F6" i="1"/>
  <c r="G6" i="1" a="1"/>
  <c r="H6" i="1" a="1"/>
  <c r="H6" i="1" l="1"/>
  <c r="G6" i="1"/>
  <c r="J4" i="1" l="1" a="1"/>
  <c r="J4" i="1" l="1"/>
  <c r="M4" i="1" a="1"/>
  <c r="M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<sst xmlns="http://schemas.openxmlformats.org/spreadsheetml/2006/main" count="10" uniqueCount="10">
  <si>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</si>
  <si>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years</t>
  </si>
  <si>
    <t>CAAA</t>
  </si>
  <si>
    <t>BVMB</t>
  </si>
  <si>
    <t>bond</t>
  </si>
  <si>
    <t>instrument</t>
  </si>
  <si>
    <t>price</t>
  </si>
  <si>
    <t>curve</t>
  </si>
  <si>
    <t>oas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</si>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</sst>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Aptos Narrow"/>
      <family val="2"/>
      <scheme val="minor"/>
    </font>
    <font>
      <sz val="8"/>
      <color indexed="63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1" fillId="0" borderId="0" xfId="1">
      <alignment horizontal="center" vertical="center"/>
    </xf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Handle" xfId="1" xr:uid="{83D9466E-E155-4578-B4DD-E6E5ABECE0AD}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F2-BF58-4957-91BA-C2555328611A}">
  <dimension ref="B1:IQ35"/>
  <sheetViews>
    <sheetView tabSelected="1" topLeftCell="C1" workbookViewId="0">
      <selection activeCell="J6" sqref="J6"/>
    </sheetView>
  </sheetViews>
  <sheetFormatPr defaultRowHeight="18.5" x14ac:dyDescent="0.45"/>
  <cols>
    <col min="2" max="4" width="9.2109375" bestFit="1" customWidth="1"/>
    <col min="5" max="6" width="11.78515625" bestFit="1" customWidth="1"/>
    <col min="7" max="9" width="9.2109375" bestFit="1" customWidth="1"/>
    <col min="10" max="10" width="11.78515625" bestFit="1" customWidth="1"/>
    <col min="11" max="166" width="9.2109375" bestFit="1" customWidth="1"/>
    <col min="167" max="181" width="10.0703125" bestFit="1" customWidth="1"/>
    <col min="182" max="187" width="9.2109375" bestFit="1" customWidth="1"/>
    <col min="188" max="202" width="10.0703125" bestFit="1" customWidth="1"/>
    <col min="203" max="209" width="9.2109375" bestFit="1" customWidth="1"/>
    <col min="210" max="225" width="10.0703125" bestFit="1" customWidth="1"/>
    <col min="226" max="251" width="9.2109375" bestFit="1" customWidth="1"/>
  </cols>
  <sheetData>
    <row r="1" spans="2:251" x14ac:dyDescent="0.45">
      <c r="B1" s="1" cm="1">
        <f t="array" aca="1" ref="B1:IQ1" ca="1">_xlfn.MAP(_xlfn.SEQUENCE(1,250,1),_xlfn.LAMBDA(_xlpm.x,WORKDAY(TODAY(),-_xlpm.x)))</f>
        <v>45520</v>
      </c>
      <c r="C1" s="1">
        <f ca="1"/>
        <v>45519</v>
      </c>
      <c r="D1" s="1">
        <f ca="1"/>
        <v>45518</v>
      </c>
      <c r="E1" s="1">
        <f ca="1"/>
        <v>45517</v>
      </c>
      <c r="F1" s="1">
        <f ca="1"/>
        <v>45516</v>
      </c>
      <c r="G1" s="1">
        <f ca="1"/>
        <v>45513</v>
      </c>
      <c r="H1" s="1">
        <f ca="1"/>
        <v>45512</v>
      </c>
      <c r="I1" s="1">
        <f ca="1"/>
        <v>45511</v>
      </c>
      <c r="J1" s="1">
        <f ca="1"/>
        <v>45510</v>
      </c>
      <c r="K1" s="1">
        <f ca="1"/>
        <v>45509</v>
      </c>
      <c r="L1" s="1">
        <f ca="1"/>
        <v>45506</v>
      </c>
      <c r="M1" s="1">
        <f ca="1"/>
        <v>45505</v>
      </c>
      <c r="N1" s="1">
        <f ca="1"/>
        <v>45504</v>
      </c>
      <c r="O1" s="1">
        <f ca="1"/>
        <v>45503</v>
      </c>
      <c r="P1" s="1">
        <f ca="1"/>
        <v>45502</v>
      </c>
      <c r="Q1" s="1">
        <f ca="1"/>
        <v>45499</v>
      </c>
      <c r="R1" s="1">
        <f ca="1"/>
        <v>45498</v>
      </c>
      <c r="S1" s="1">
        <f ca="1"/>
        <v>45497</v>
      </c>
      <c r="T1" s="1">
        <f ca="1"/>
        <v>45496</v>
      </c>
      <c r="U1" s="1">
        <f ca="1"/>
        <v>45495</v>
      </c>
      <c r="V1" s="1">
        <f ca="1"/>
        <v>45492</v>
      </c>
      <c r="W1" s="1">
        <f ca="1"/>
        <v>45491</v>
      </c>
      <c r="X1" s="1">
        <f ca="1"/>
        <v>45490</v>
      </c>
      <c r="Y1" s="1">
        <f ca="1"/>
        <v>45489</v>
      </c>
      <c r="Z1" s="1">
        <f ca="1"/>
        <v>45488</v>
      </c>
      <c r="AA1" s="1">
        <f ca="1"/>
        <v>45485</v>
      </c>
      <c r="AB1" s="1">
        <f ca="1"/>
        <v>45484</v>
      </c>
      <c r="AC1" s="1">
        <f ca="1"/>
        <v>45483</v>
      </c>
      <c r="AD1" s="1">
        <f ca="1"/>
        <v>45482</v>
      </c>
      <c r="AE1" s="1">
        <f ca="1"/>
        <v>45481</v>
      </c>
      <c r="AF1" s="1">
        <f ca="1"/>
        <v>45478</v>
      </c>
      <c r="AG1" s="1">
        <f ca="1"/>
        <v>45477</v>
      </c>
      <c r="AH1" s="1">
        <f ca="1"/>
        <v>45476</v>
      </c>
      <c r="AI1" s="1">
        <f ca="1"/>
        <v>45475</v>
      </c>
      <c r="AJ1" s="1">
        <f ca="1"/>
        <v>45474</v>
      </c>
      <c r="AK1" s="1">
        <f ca="1"/>
        <v>45471</v>
      </c>
      <c r="AL1" s="1">
        <f ca="1"/>
        <v>45470</v>
      </c>
      <c r="AM1" s="1">
        <f ca="1"/>
        <v>45469</v>
      </c>
      <c r="AN1" s="1">
        <f ca="1"/>
        <v>45468</v>
      </c>
      <c r="AO1" s="1">
        <f ca="1"/>
        <v>45467</v>
      </c>
      <c r="AP1" s="1">
        <f ca="1"/>
        <v>45464</v>
      </c>
      <c r="AQ1" s="1">
        <f ca="1"/>
        <v>45463</v>
      </c>
      <c r="AR1" s="1">
        <f ca="1"/>
        <v>45462</v>
      </c>
      <c r="AS1" s="1">
        <f ca="1"/>
        <v>45461</v>
      </c>
      <c r="AT1" s="1">
        <f ca="1"/>
        <v>45460</v>
      </c>
      <c r="AU1" s="1">
        <f ca="1"/>
        <v>45457</v>
      </c>
      <c r="AV1" s="1">
        <f ca="1"/>
        <v>45456</v>
      </c>
      <c r="AW1" s="1">
        <f ca="1"/>
        <v>45455</v>
      </c>
      <c r="AX1" s="1">
        <f ca="1"/>
        <v>45454</v>
      </c>
      <c r="AY1" s="1">
        <f ca="1"/>
        <v>45453</v>
      </c>
      <c r="AZ1" s="1">
        <f ca="1"/>
        <v>45450</v>
      </c>
      <c r="BA1" s="1">
        <f ca="1"/>
        <v>45449</v>
      </c>
      <c r="BB1" s="1">
        <f ca="1"/>
        <v>45448</v>
      </c>
      <c r="BC1" s="1">
        <f ca="1"/>
        <v>45447</v>
      </c>
      <c r="BD1" s="1">
        <f ca="1"/>
        <v>45446</v>
      </c>
      <c r="BE1" s="1">
        <f ca="1"/>
        <v>45443</v>
      </c>
      <c r="BF1" s="1">
        <f ca="1"/>
        <v>45442</v>
      </c>
      <c r="BG1" s="1">
        <f ca="1"/>
        <v>45441</v>
      </c>
      <c r="BH1" s="1">
        <f ca="1"/>
        <v>45440</v>
      </c>
      <c r="BI1" s="1">
        <f ca="1"/>
        <v>45439</v>
      </c>
      <c r="BJ1" s="1">
        <f ca="1"/>
        <v>45436</v>
      </c>
      <c r="BK1" s="1">
        <f ca="1"/>
        <v>45435</v>
      </c>
      <c r="BL1" s="1">
        <f ca="1"/>
        <v>45434</v>
      </c>
      <c r="BM1" s="1">
        <f ca="1"/>
        <v>45433</v>
      </c>
      <c r="BN1" s="1">
        <f ca="1"/>
        <v>45432</v>
      </c>
      <c r="BO1" s="1">
        <f ca="1"/>
        <v>45429</v>
      </c>
      <c r="BP1" s="1">
        <f ca="1"/>
        <v>45428</v>
      </c>
      <c r="BQ1" s="1">
        <f ca="1"/>
        <v>45427</v>
      </c>
      <c r="BR1" s="1">
        <f ca="1"/>
        <v>45426</v>
      </c>
      <c r="BS1" s="1">
        <f ca="1"/>
        <v>45425</v>
      </c>
      <c r="BT1" s="1">
        <f ca="1"/>
        <v>45422</v>
      </c>
      <c r="BU1" s="1">
        <f ca="1"/>
        <v>45421</v>
      </c>
      <c r="BV1" s="1">
        <f ca="1"/>
        <v>45420</v>
      </c>
      <c r="BW1" s="1">
        <f ca="1"/>
        <v>45419</v>
      </c>
      <c r="BX1" s="1">
        <f ca="1"/>
        <v>45418</v>
      </c>
      <c r="BY1" s="1">
        <f ca="1"/>
        <v>45415</v>
      </c>
      <c r="BZ1" s="1">
        <f ca="1"/>
        <v>45414</v>
      </c>
      <c r="CA1" s="1">
        <f ca="1"/>
        <v>45413</v>
      </c>
      <c r="CB1" s="1">
        <f ca="1"/>
        <v>45412</v>
      </c>
      <c r="CC1" s="1">
        <f ca="1"/>
        <v>45411</v>
      </c>
      <c r="CD1" s="1">
        <f ca="1"/>
        <v>45408</v>
      </c>
      <c r="CE1" s="1">
        <f ca="1"/>
        <v>45407</v>
      </c>
      <c r="CF1" s="1">
        <f ca="1"/>
        <v>45406</v>
      </c>
      <c r="CG1" s="1">
        <f ca="1"/>
        <v>45405</v>
      </c>
      <c r="CH1" s="1">
        <f ca="1"/>
        <v>45404</v>
      </c>
      <c r="CI1" s="1">
        <f ca="1"/>
        <v>45401</v>
      </c>
      <c r="CJ1" s="1">
        <f ca="1"/>
        <v>45400</v>
      </c>
      <c r="CK1" s="1">
        <f ca="1"/>
        <v>45399</v>
      </c>
      <c r="CL1" s="1">
        <f ca="1"/>
        <v>45398</v>
      </c>
      <c r="CM1" s="1">
        <f ca="1"/>
        <v>45397</v>
      </c>
      <c r="CN1" s="1">
        <f ca="1"/>
        <v>45394</v>
      </c>
      <c r="CO1" s="1">
        <f ca="1"/>
        <v>45393</v>
      </c>
      <c r="CP1" s="1">
        <f ca="1"/>
        <v>45392</v>
      </c>
      <c r="CQ1" s="1">
        <f ca="1"/>
        <v>45391</v>
      </c>
      <c r="CR1" s="1">
        <f ca="1"/>
        <v>45390</v>
      </c>
      <c r="CS1" s="1">
        <f ca="1"/>
        <v>45387</v>
      </c>
      <c r="CT1" s="1">
        <f ca="1"/>
        <v>45386</v>
      </c>
      <c r="CU1" s="1">
        <f ca="1"/>
        <v>45385</v>
      </c>
      <c r="CV1" s="1">
        <f ca="1"/>
        <v>45384</v>
      </c>
      <c r="CW1" s="1">
        <f ca="1"/>
        <v>45383</v>
      </c>
      <c r="CX1" s="1">
        <f ca="1"/>
        <v>45380</v>
      </c>
      <c r="CY1" s="1">
        <f ca="1"/>
        <v>45379</v>
      </c>
      <c r="CZ1" s="1">
        <f ca="1"/>
        <v>45378</v>
      </c>
      <c r="DA1" s="1">
        <f ca="1"/>
        <v>45377</v>
      </c>
      <c r="DB1" s="1">
        <f ca="1"/>
        <v>45376</v>
      </c>
      <c r="DC1" s="1">
        <f ca="1"/>
        <v>45373</v>
      </c>
      <c r="DD1" s="1">
        <f ca="1"/>
        <v>45372</v>
      </c>
      <c r="DE1" s="1">
        <f ca="1"/>
        <v>45371</v>
      </c>
      <c r="DF1" s="1">
        <f ca="1"/>
        <v>45370</v>
      </c>
      <c r="DG1" s="1">
        <f ca="1"/>
        <v>45369</v>
      </c>
      <c r="DH1" s="1">
        <f ca="1"/>
        <v>45366</v>
      </c>
      <c r="DI1" s="1">
        <f ca="1"/>
        <v>45365</v>
      </c>
      <c r="DJ1" s="1">
        <f ca="1"/>
        <v>45364</v>
      </c>
      <c r="DK1" s="1">
        <f ca="1"/>
        <v>45363</v>
      </c>
      <c r="DL1" s="1">
        <f ca="1"/>
        <v>45362</v>
      </c>
      <c r="DM1" s="1">
        <f ca="1"/>
        <v>45359</v>
      </c>
      <c r="DN1" s="1">
        <f ca="1"/>
        <v>45358</v>
      </c>
      <c r="DO1" s="1">
        <f ca="1"/>
        <v>45357</v>
      </c>
      <c r="DP1" s="1">
        <f ca="1"/>
        <v>45356</v>
      </c>
      <c r="DQ1" s="1">
        <f ca="1"/>
        <v>45355</v>
      </c>
      <c r="DR1" s="1">
        <f ca="1"/>
        <v>45352</v>
      </c>
      <c r="DS1" s="1">
        <f ca="1"/>
        <v>45351</v>
      </c>
      <c r="DT1" s="1">
        <f ca="1"/>
        <v>45350</v>
      </c>
      <c r="DU1" s="1">
        <f ca="1"/>
        <v>45349</v>
      </c>
      <c r="DV1" s="1">
        <f ca="1"/>
        <v>45348</v>
      </c>
      <c r="DW1" s="1">
        <f ca="1"/>
        <v>45345</v>
      </c>
      <c r="DX1" s="1">
        <f ca="1"/>
        <v>45344</v>
      </c>
      <c r="DY1" s="1">
        <f ca="1"/>
        <v>45343</v>
      </c>
      <c r="DZ1" s="1">
        <f ca="1"/>
        <v>45342</v>
      </c>
      <c r="EA1" s="1">
        <f ca="1"/>
        <v>45341</v>
      </c>
      <c r="EB1" s="1">
        <f ca="1"/>
        <v>45338</v>
      </c>
      <c r="EC1" s="1">
        <f ca="1"/>
        <v>45337</v>
      </c>
      <c r="ED1" s="1">
        <f ca="1"/>
        <v>45336</v>
      </c>
      <c r="EE1" s="1">
        <f ca="1"/>
        <v>45335</v>
      </c>
      <c r="EF1" s="1">
        <f ca="1"/>
        <v>45334</v>
      </c>
      <c r="EG1" s="1">
        <f ca="1"/>
        <v>45331</v>
      </c>
      <c r="EH1" s="1">
        <f ca="1"/>
        <v>45330</v>
      </c>
      <c r="EI1" s="1">
        <f ca="1"/>
        <v>45329</v>
      </c>
      <c r="EJ1" s="1">
        <f ca="1"/>
        <v>45328</v>
      </c>
      <c r="EK1" s="1">
        <f ca="1"/>
        <v>45327</v>
      </c>
      <c r="EL1" s="1">
        <f ca="1"/>
        <v>45324</v>
      </c>
      <c r="EM1" s="1">
        <f ca="1"/>
        <v>45323</v>
      </c>
      <c r="EN1" s="1">
        <f ca="1"/>
        <v>45322</v>
      </c>
      <c r="EO1" s="1">
        <f ca="1"/>
        <v>45321</v>
      </c>
      <c r="EP1" s="1">
        <f ca="1"/>
        <v>45320</v>
      </c>
      <c r="EQ1" s="1">
        <f ca="1"/>
        <v>45317</v>
      </c>
      <c r="ER1" s="1">
        <f ca="1"/>
        <v>45316</v>
      </c>
      <c r="ES1" s="1">
        <f ca="1"/>
        <v>45315</v>
      </c>
      <c r="ET1" s="1">
        <f ca="1"/>
        <v>45314</v>
      </c>
      <c r="EU1" s="1">
        <f ca="1"/>
        <v>45313</v>
      </c>
      <c r="EV1" s="1">
        <f ca="1"/>
        <v>45310</v>
      </c>
      <c r="EW1" s="1">
        <f ca="1"/>
        <v>45309</v>
      </c>
      <c r="EX1" s="1">
        <f ca="1"/>
        <v>45308</v>
      </c>
      <c r="EY1" s="1">
        <f ca="1"/>
        <v>45307</v>
      </c>
      <c r="EZ1" s="1">
        <f ca="1"/>
        <v>45306</v>
      </c>
      <c r="FA1" s="1">
        <f ca="1"/>
        <v>45303</v>
      </c>
      <c r="FB1" s="1">
        <f ca="1"/>
        <v>45302</v>
      </c>
      <c r="FC1" s="1">
        <f ca="1"/>
        <v>45301</v>
      </c>
      <c r="FD1" s="1">
        <f ca="1"/>
        <v>45300</v>
      </c>
      <c r="FE1" s="1">
        <f ca="1"/>
        <v>45299</v>
      </c>
      <c r="FF1" s="1">
        <f ca="1"/>
        <v>45296</v>
      </c>
      <c r="FG1" s="1">
        <f ca="1"/>
        <v>45295</v>
      </c>
      <c r="FH1" s="1">
        <f ca="1"/>
        <v>45294</v>
      </c>
      <c r="FI1" s="1">
        <f ca="1"/>
        <v>45293</v>
      </c>
      <c r="FJ1" s="1">
        <f ca="1"/>
        <v>45292</v>
      </c>
      <c r="FK1" s="1">
        <f ca="1"/>
        <v>45289</v>
      </c>
      <c r="FL1" s="1">
        <f ca="1"/>
        <v>45288</v>
      </c>
      <c r="FM1" s="1">
        <f ca="1"/>
        <v>45287</v>
      </c>
      <c r="FN1" s="1">
        <f ca="1"/>
        <v>45286</v>
      </c>
      <c r="FO1" s="1">
        <f ca="1"/>
        <v>45285</v>
      </c>
      <c r="FP1" s="1">
        <f ca="1"/>
        <v>45282</v>
      </c>
      <c r="FQ1" s="1">
        <f ca="1"/>
        <v>45281</v>
      </c>
      <c r="FR1" s="1">
        <f ca="1"/>
        <v>45280</v>
      </c>
      <c r="FS1" s="1">
        <f ca="1"/>
        <v>45279</v>
      </c>
      <c r="FT1" s="1">
        <f ca="1"/>
        <v>45278</v>
      </c>
      <c r="FU1" s="1">
        <f ca="1"/>
        <v>45275</v>
      </c>
      <c r="FV1" s="1">
        <f ca="1"/>
        <v>45274</v>
      </c>
      <c r="FW1" s="1">
        <f ca="1"/>
        <v>45273</v>
      </c>
      <c r="FX1" s="1">
        <f ca="1"/>
        <v>45272</v>
      </c>
      <c r="FY1" s="1">
        <f ca="1"/>
        <v>45271</v>
      </c>
      <c r="FZ1" s="1">
        <f ca="1"/>
        <v>45268</v>
      </c>
      <c r="GA1" s="1">
        <f ca="1"/>
        <v>45267</v>
      </c>
      <c r="GB1" s="1">
        <f ca="1"/>
        <v>45266</v>
      </c>
      <c r="GC1" s="1">
        <f ca="1"/>
        <v>45265</v>
      </c>
      <c r="GD1" s="1">
        <f ca="1"/>
        <v>45264</v>
      </c>
      <c r="GE1" s="1">
        <f ca="1"/>
        <v>45261</v>
      </c>
      <c r="GF1" s="1">
        <f ca="1"/>
        <v>45260</v>
      </c>
      <c r="GG1" s="1">
        <f ca="1"/>
        <v>45259</v>
      </c>
      <c r="GH1" s="1">
        <f ca="1"/>
        <v>45258</v>
      </c>
      <c r="GI1" s="1">
        <f ca="1"/>
        <v>45257</v>
      </c>
      <c r="GJ1" s="1">
        <f ca="1"/>
        <v>45254</v>
      </c>
      <c r="GK1" s="1">
        <f ca="1"/>
        <v>45253</v>
      </c>
      <c r="GL1" s="1">
        <f ca="1"/>
        <v>45252</v>
      </c>
      <c r="GM1" s="1">
        <f ca="1"/>
        <v>45251</v>
      </c>
      <c r="GN1" s="1">
        <f ca="1"/>
        <v>45250</v>
      </c>
      <c r="GO1" s="1">
        <f ca="1"/>
        <v>45247</v>
      </c>
      <c r="GP1" s="1">
        <f ca="1"/>
        <v>45246</v>
      </c>
      <c r="GQ1" s="1">
        <f ca="1"/>
        <v>45245</v>
      </c>
      <c r="GR1" s="1">
        <f ca="1"/>
        <v>45244</v>
      </c>
      <c r="GS1" s="1">
        <f ca="1"/>
        <v>45243</v>
      </c>
      <c r="GT1" s="1">
        <f ca="1"/>
        <v>45240</v>
      </c>
      <c r="GU1" s="1">
        <f ca="1"/>
        <v>45239</v>
      </c>
      <c r="GV1" s="1">
        <f ca="1"/>
        <v>45238</v>
      </c>
      <c r="GW1" s="1">
        <f ca="1"/>
        <v>45237</v>
      </c>
      <c r="GX1" s="1">
        <f ca="1"/>
        <v>45236</v>
      </c>
      <c r="GY1" s="1">
        <f ca="1"/>
        <v>45233</v>
      </c>
      <c r="GZ1" s="1">
        <f ca="1"/>
        <v>45232</v>
      </c>
      <c r="HA1" s="1">
        <f ca="1"/>
        <v>45231</v>
      </c>
      <c r="HB1" s="1">
        <f ca="1"/>
        <v>45230</v>
      </c>
      <c r="HC1" s="1">
        <f ca="1"/>
        <v>45229</v>
      </c>
      <c r="HD1" s="1">
        <f ca="1"/>
        <v>45226</v>
      </c>
      <c r="HE1" s="1">
        <f ca="1"/>
        <v>45225</v>
      </c>
      <c r="HF1" s="1">
        <f ca="1"/>
        <v>45224</v>
      </c>
      <c r="HG1" s="1">
        <f ca="1"/>
        <v>45223</v>
      </c>
      <c r="HH1" s="1">
        <f ca="1"/>
        <v>45222</v>
      </c>
      <c r="HI1" s="1">
        <f ca="1"/>
        <v>45219</v>
      </c>
      <c r="HJ1" s="1">
        <f ca="1"/>
        <v>45218</v>
      </c>
      <c r="HK1" s="1">
        <f ca="1"/>
        <v>45217</v>
      </c>
      <c r="HL1" s="1">
        <f ca="1"/>
        <v>45216</v>
      </c>
      <c r="HM1" s="1">
        <f ca="1"/>
        <v>45215</v>
      </c>
      <c r="HN1" s="1">
        <f ca="1"/>
        <v>45212</v>
      </c>
      <c r="HO1" s="1">
        <f ca="1"/>
        <v>45211</v>
      </c>
      <c r="HP1" s="1">
        <f ca="1"/>
        <v>45210</v>
      </c>
      <c r="HQ1" s="1">
        <f ca="1"/>
        <v>45209</v>
      </c>
      <c r="HR1" s="1">
        <f ca="1"/>
        <v>45208</v>
      </c>
      <c r="HS1" s="1">
        <f ca="1"/>
        <v>45205</v>
      </c>
      <c r="HT1" s="1">
        <f ca="1"/>
        <v>45204</v>
      </c>
      <c r="HU1" s="1">
        <f ca="1"/>
        <v>45203</v>
      </c>
      <c r="HV1" s="1">
        <f ca="1"/>
        <v>45202</v>
      </c>
      <c r="HW1" s="1">
        <f ca="1"/>
        <v>45201</v>
      </c>
      <c r="HX1" s="1">
        <f ca="1"/>
        <v>45198</v>
      </c>
      <c r="HY1" s="1">
        <f ca="1"/>
        <v>45197</v>
      </c>
      <c r="HZ1" s="1">
        <f ca="1"/>
        <v>45196</v>
      </c>
      <c r="IA1" s="1">
        <f ca="1"/>
        <v>45195</v>
      </c>
      <c r="IB1" s="1">
        <f ca="1"/>
        <v>45194</v>
      </c>
      <c r="IC1" s="1">
        <f ca="1"/>
        <v>45191</v>
      </c>
      <c r="ID1" s="1">
        <f ca="1"/>
        <v>45190</v>
      </c>
      <c r="IE1" s="1">
        <f ca="1"/>
        <v>45189</v>
      </c>
      <c r="IF1" s="1">
        <f ca="1"/>
        <v>45188</v>
      </c>
      <c r="IG1" s="1">
        <f ca="1"/>
        <v>45187</v>
      </c>
      <c r="IH1" s="1">
        <f ca="1"/>
        <v>45184</v>
      </c>
      <c r="II1" s="1">
        <f ca="1"/>
        <v>45183</v>
      </c>
      <c r="IJ1" s="1">
        <f ca="1"/>
        <v>45182</v>
      </c>
      <c r="IK1" s="1">
        <f ca="1"/>
        <v>45181</v>
      </c>
      <c r="IL1" s="1">
        <f ca="1"/>
        <v>45180</v>
      </c>
      <c r="IM1" s="1">
        <f ca="1"/>
        <v>45177</v>
      </c>
      <c r="IN1" s="1">
        <f ca="1"/>
        <v>45176</v>
      </c>
      <c r="IO1" s="1">
        <f ca="1"/>
        <v>45175</v>
      </c>
      <c r="IP1" s="1">
        <f ca="1"/>
        <v>45174</v>
      </c>
      <c r="IQ1" s="1">
        <f ca="1"/>
        <v>45173</v>
      </c>
    </row>
    <row r="2" spans="2:251" x14ac:dyDescent="0.45">
      <c r="B2" t="str" cm="1">
        <f t="array" ref="B2:I2">_xll.EMMA_ENUM()</f>
        <v>CAAA</v>
      </c>
      <c r="C2" t="str">
        <v>BVMB</v>
      </c>
      <c r="D2" t="str">
        <v>BondWave</v>
      </c>
      <c r="E2" t="str">
        <v>ICE</v>
      </c>
      <c r="F2" t="str">
        <v>AAA</v>
      </c>
      <c r="G2" t="str">
        <v>MBIS</v>
      </c>
      <c r="H2" t="str">
        <v>Tradeweb</v>
      </c>
      <c r="I2" t="str">
        <v>Treasury</v>
      </c>
    </row>
    <row r="3" spans="2:251" x14ac:dyDescent="0.45">
      <c r="B3" s="4" t="s">
        <v>0</v>
      </c>
      <c r="C3" s="1">
        <v>45504</v>
      </c>
    </row>
    <row r="4" spans="2:251" x14ac:dyDescent="0.45">
      <c r="B4" s="4" t="s">
        <v>9</v>
      </c>
      <c r="C4" s="1" cm="1">
        <f t="array" ref="C4">_xll.EMMA.DATE(C5,C3)</f>
        <v>45504</v>
      </c>
      <c r="E4" s="4" t="s">
        <v>7</v>
      </c>
      <c r="F4" s="2" cm="1">
        <f t="array" ref="F4">_xll.\TMX.CURVE.BOOTSTRAP.MUNI(_xlfn.ANCHORARRAY(B6))</f>
        <v>2467777076576</v>
      </c>
      <c r="H4" s="3"/>
      <c r="J4" cm="1">
        <f t="array" ref="J4">_xll.\TMX.CURVE.SPREAD(curve,I6)</f>
        <v>2468946804656</v>
      </c>
      <c r="K4" cm="1">
        <f t="array" ref="K4:K24">TRANSPOSE(_xll.ARRAY.SEQUENCE(0,2,0.1))</f>
        <v>0</v>
      </c>
      <c r="L4" cm="1">
        <f t="array" ref="L4:L24">_xll.TMX.CURVE.FORWARD(curve,_xlfn.ANCHORARRAY(K4))</f>
        <v>2.8693187413845956E-2</v>
      </c>
      <c r="M4" cm="1">
        <f t="array" ref="M4:M24">_xll.TMX.CURVE.FORWARD(J4,_xlfn.ANCHORARRAY(K4))</f>
        <v>2.848616797601496E-2</v>
      </c>
      <c r="N4">
        <f>M4-L4</f>
        <v>-2.0701943783099641E-4</v>
      </c>
    </row>
    <row r="5" spans="2:251" x14ac:dyDescent="0.45">
      <c r="B5" s="5" t="s">
        <v>1</v>
      </c>
      <c r="C5" s="5" t="s">
        <v>3</v>
      </c>
      <c r="D5" s="5" t="s">
        <v>2</v>
      </c>
      <c r="E5" s="5" t="s">
        <v>4</v>
      </c>
      <c r="F5" s="5" t="s">
        <v>5</v>
      </c>
      <c r="G5" s="6" t="s">
        <v>6</v>
      </c>
      <c r="H5" s="6"/>
      <c r="I5" s="5" t="s">
        <v>8</v>
      </c>
      <c r="K5">
        <v>0.1</v>
      </c>
      <c r="L5">
        <v>2.8693187413845956E-2</v>
      </c>
      <c r="M5">
        <v>2.848616797601496E-2</v>
      </c>
    </row>
    <row r="6" spans="2:251" x14ac:dyDescent="0.45">
      <c r="B6" cm="1">
        <f t="array" ref="B6:C35">_xll.EMMA(C5,C3)</f>
        <v>1</v>
      </c>
      <c r="C6">
        <v>2.8900000000000002E-2</v>
      </c>
      <c r="D6" cm="1">
        <f t="array" ref="D6:D35">_xlfn.TAKE(_xll.EMMA(D5,C3),,-1)</f>
        <v>2.8690000000000004E-2</v>
      </c>
      <c r="E6" s="2" cm="1">
        <f t="array" ref="E6">_xll.\TMX.SECURITY.BOND($C$3,B6,0.05)</f>
        <v>2467893596880</v>
      </c>
      <c r="F6" s="2" cm="1">
        <f t="array" ref="F6">_xll.\TMX.SECURITY.INSTRUMENT(E6,$C$3)</f>
        <v>2467892093408</v>
      </c>
      <c r="G6" cm="1">
        <f t="array" ref="G6">_xll.TMX.VALUATION.PRICE(F6, _xll.TMX.VALUATION.CONTINUOUS_RATE(C6,2))</f>
        <v>102.06676181424302</v>
      </c>
      <c r="H6" cm="1">
        <f t="array" ref="H6">_xll.TMX.VALUATION.PRICE(F6, _xll.TMX.VALUATION.CONTINUOUS_RATE(D6,2))</f>
        <v>102.08762693767278</v>
      </c>
      <c r="I6" cm="1">
        <f t="array" ref="I6">_xll.TMX.VALUATION.OAS(F6, curve, H6)</f>
        <v>-2.0701943783099563E-4</v>
      </c>
      <c r="J6" cm="1">
        <f t="array" ref="J6">_xll.TMX.VALUATION.PRESENT(F6,J4)</f>
        <v>102.0876269376725</v>
      </c>
      <c r="K6">
        <v>0.2</v>
      </c>
      <c r="L6">
        <v>2.8693187413845956E-2</v>
      </c>
      <c r="M6">
        <v>2.848616797601496E-2</v>
      </c>
    </row>
    <row r="7" spans="2:251" x14ac:dyDescent="0.45">
      <c r="B7">
        <v>2</v>
      </c>
      <c r="C7">
        <v>2.8469999999999999E-2</v>
      </c>
      <c r="D7">
        <v>2.8290000000000003E-2</v>
      </c>
      <c r="E7" s="2" cm="1">
        <f t="array" ref="E7">_xll.\TMX.SECURITY.BOND($C$3,B7,0.05)</f>
        <v>2467893593808</v>
      </c>
      <c r="F7" s="2" cm="1">
        <f t="array" ref="F7">_xll.\TMX.SECURITY.INSTRUMENT(E7,$C$3)</f>
        <v>2467892091168</v>
      </c>
      <c r="G7" cm="1">
        <f t="array" ref="G7">_xll.TMX.VALUATION.PRICE(F7, _xll.TMX.VALUATION.CONTINUOUS_RATE(C7,2))</f>
        <v>104.16022481174168</v>
      </c>
      <c r="H7" cm="1">
        <f t="array" ref="H7">_xll.TMX.VALUATION.PRICE(F7, _xll.TMX.VALUATION.CONTINUOUS_RATE(D7,2))</f>
        <v>104.19588382072152</v>
      </c>
      <c r="I7" cm="1">
        <f t="array" ref="I7">_xll.TMX.VALUATION.OAS(F7, curve, H7)</f>
        <v>-1.7747972406106263E-4</v>
      </c>
      <c r="K7">
        <v>0.30000000000000004</v>
      </c>
      <c r="L7">
        <v>2.8693187413845956E-2</v>
      </c>
      <c r="M7">
        <v>2.848616797601496E-2</v>
      </c>
    </row>
    <row r="8" spans="2:251" x14ac:dyDescent="0.45">
      <c r="B8">
        <v>3</v>
      </c>
      <c r="C8">
        <v>2.7910000000000001E-2</v>
      </c>
      <c r="D8">
        <v>2.7730000000000001E-2</v>
      </c>
      <c r="E8" s="2" cm="1">
        <f t="array" ref="E8">_xll.\TMX.SECURITY.BOND($C$3,B8,0.05)</f>
        <v>2467893596752</v>
      </c>
      <c r="F8" s="2" cm="1">
        <f t="array" ref="F8">_xll.\TMX.SECURITY.INSTRUMENT(E8,$C$3)</f>
        <v>2467892091648</v>
      </c>
      <c r="G8" cm="1">
        <f t="array" ref="G8">_xll.TMX.VALUATION.PRICE(F8, _xll.TMX.VALUATION.CONTINUOUS_RATE(C8,2))</f>
        <v>106.31971430501487</v>
      </c>
      <c r="H8" cm="1">
        <f t="array" ref="H8">_xll.TMX.VALUATION.PRICE(F8, _xll.TMX.VALUATION.CONTINUOUS_RATE(D8,2))</f>
        <v>106.37309985465595</v>
      </c>
      <c r="I8" cm="1">
        <f t="array" ref="I8">_xll.TMX.VALUATION.OAS(F8, curve, H8)</f>
        <v>-1.7752194858773485E-4</v>
      </c>
      <c r="K8">
        <v>0.4</v>
      </c>
      <c r="L8">
        <v>2.8693187413845956E-2</v>
      </c>
      <c r="M8">
        <v>2.848616797601496E-2</v>
      </c>
    </row>
    <row r="9" spans="2:251" x14ac:dyDescent="0.45">
      <c r="B9">
        <v>4</v>
      </c>
      <c r="C9">
        <v>2.7820000000000001E-2</v>
      </c>
      <c r="D9">
        <v>2.758E-2</v>
      </c>
      <c r="E9" s="2" cm="1">
        <f t="array" ref="E9">_xll.\TMX.SECURITY.BOND($C$3,B9,0.05)</f>
        <v>2467893597648</v>
      </c>
      <c r="F9" s="2" cm="1">
        <f t="array" ref="F9">_xll.\TMX.SECURITY.INSTRUMENT(E9,$C$3)</f>
        <v>2467892093328</v>
      </c>
      <c r="G9" cm="1">
        <f t="array" ref="G9">_xll.TMX.VALUATION.PRICE(F9, _xll.TMX.VALUATION.CONTINUOUS_RATE(C9,2))</f>
        <v>108.34077044263222</v>
      </c>
      <c r="H9" cm="1">
        <f t="array" ref="H9">_xll.TMX.VALUATION.PRICE(F9, _xll.TMX.VALUATION.CONTINUOUS_RATE(D9,2))</f>
        <v>108.43545517308033</v>
      </c>
      <c r="I9" cm="1">
        <f t="array" ref="I9">_xll.TMX.VALUATION.OAS(F9, curve, H9)</f>
        <v>-2.3670473349178759E-4</v>
      </c>
      <c r="K9">
        <v>0.5</v>
      </c>
      <c r="L9">
        <v>2.8693187413845956E-2</v>
      </c>
      <c r="M9">
        <v>2.848616797601496E-2</v>
      </c>
    </row>
    <row r="10" spans="2:251" x14ac:dyDescent="0.45">
      <c r="B10">
        <v>5</v>
      </c>
      <c r="C10">
        <v>2.7650000000000001E-2</v>
      </c>
      <c r="D10">
        <v>2.7400000000000001E-2</v>
      </c>
      <c r="E10" s="2" cm="1">
        <f t="array" ref="E10">_xll.\TMX.SECURITY.BOND($C$3,B10,0.05)</f>
        <v>2467893599824</v>
      </c>
      <c r="F10" s="2" cm="1">
        <f t="array" ref="F10">_xll.\TMX.SECURITY.INSTRUMENT(E10,$C$3)</f>
        <v>2467892093088</v>
      </c>
      <c r="G10" cm="1">
        <f t="array" ref="G10">_xll.TMX.VALUATION.PRICE(F10, _xll.TMX.VALUATION.CONTINUOUS_RATE(C10,2))</f>
        <v>110.37095456724192</v>
      </c>
      <c r="H10" cm="1">
        <f t="array" ref="H10">_xll.TMX.VALUATION.PRICE(F10, _xll.TMX.VALUATION.CONTINUOUS_RATE(D10,2))</f>
        <v>110.49391562379992</v>
      </c>
      <c r="I10" cm="1">
        <f t="array" ref="I10">_xll.TMX.VALUATION.OAS(F10, curve, H10)</f>
        <v>-2.4657882165216656E-4</v>
      </c>
      <c r="K10">
        <v>0.60000000000000009</v>
      </c>
      <c r="L10">
        <v>2.8693187413845956E-2</v>
      </c>
      <c r="M10">
        <v>2.848616797601496E-2</v>
      </c>
    </row>
    <row r="11" spans="2:251" x14ac:dyDescent="0.45">
      <c r="B11">
        <v>6</v>
      </c>
      <c r="C11">
        <v>2.7650000000000001E-2</v>
      </c>
      <c r="D11">
        <v>2.743E-2</v>
      </c>
      <c r="E11" s="2" cm="1">
        <f t="array" ref="E11">_xll.\TMX.SECURITY.BOND($C$3,B11,0.05)</f>
        <v>2467893597136</v>
      </c>
      <c r="F11" s="2" cm="1">
        <f t="array" ref="F11">_xll.\TMX.SECURITY.INSTRUMENT(E11,$C$3)</f>
        <v>2467892090368</v>
      </c>
      <c r="G11" cm="1">
        <f t="array" ref="G11">_xll.TMX.VALUATION.PRICE(F11, _xll.TMX.VALUATION.CONTINUOUS_RATE(C11,2))</f>
        <v>112.28094010884102</v>
      </c>
      <c r="H11" cm="1">
        <f t="array" ref="H11">_xll.TMX.VALUATION.PRICE(F11, _xll.TMX.VALUATION.CONTINUOUS_RATE(D11,2))</f>
        <v>112.41032130420517</v>
      </c>
      <c r="I11" cm="1">
        <f t="array" ref="I11">_xll.TMX.VALUATION.OAS(F11, curve, H11)</f>
        <v>-2.169850929382983E-4</v>
      </c>
      <c r="K11">
        <v>0.70000000000000007</v>
      </c>
      <c r="L11">
        <v>2.8693187413845956E-2</v>
      </c>
      <c r="M11">
        <v>2.848616797601496E-2</v>
      </c>
    </row>
    <row r="12" spans="2:251" x14ac:dyDescent="0.45">
      <c r="B12">
        <v>7</v>
      </c>
      <c r="C12">
        <v>2.7639999999999998E-2</v>
      </c>
      <c r="D12">
        <v>2.741E-2</v>
      </c>
      <c r="E12" s="2" cm="1">
        <f t="array" ref="E12">_xll.\TMX.SECURITY.BOND($C$3,B12,0.05)</f>
        <v>2467893594576</v>
      </c>
      <c r="F12" s="2" cm="1">
        <f t="array" ref="F12">_xll.\TMX.SECURITY.INSTRUMENT(E12,$C$3)</f>
        <v>2467892091888</v>
      </c>
      <c r="G12" cm="1">
        <f t="array" ref="G12">_xll.TMX.VALUATION.PRICE(F12, _xll.TMX.VALUATION.CONTINUOUS_RATE(C12,2))</f>
        <v>114.1460550416442</v>
      </c>
      <c r="H12" cm="1">
        <f t="array" ref="H12">_xll.TMX.VALUATION.PRICE(F12, _xll.TMX.VALUATION.CONTINUOUS_RATE(D12,2))</f>
        <v>114.3033071893707</v>
      </c>
      <c r="I12" cm="1">
        <f t="array" ref="I12">_xll.TMX.VALUATION.OAS(F12, curve, H12)</f>
        <v>-2.2684716109834481E-4</v>
      </c>
      <c r="K12">
        <v>0.8</v>
      </c>
      <c r="L12">
        <v>2.8693187413845956E-2</v>
      </c>
      <c r="M12">
        <v>2.848616797601496E-2</v>
      </c>
    </row>
    <row r="13" spans="2:251" x14ac:dyDescent="0.45">
      <c r="B13">
        <v>8</v>
      </c>
      <c r="C13">
        <v>2.7660000000000001E-2</v>
      </c>
      <c r="D13">
        <v>2.7400000000000001E-2</v>
      </c>
      <c r="E13" s="2" cm="1">
        <f t="array" ref="E13">_xll.\TMX.SECURITY.BOND($C$3,B13,0.05)</f>
        <v>2467893595344</v>
      </c>
      <c r="F13" s="2" cm="1">
        <f t="array" ref="F13">_xll.\TMX.SECURITY.INSTRUMENT(E13,$C$3)</f>
        <v>2467892091248</v>
      </c>
      <c r="G13" cm="1">
        <f t="array" ref="G13">_xll.TMX.VALUATION.PRICE(F13, _xll.TMX.VALUATION.CONTINUOUS_RATE(C13,2))</f>
        <v>115.93323982026007</v>
      </c>
      <c r="H13" cm="1">
        <f t="array" ref="H13">_xll.TMX.VALUATION.PRICE(F13, _xll.TMX.VALUATION.CONTINUOUS_RATE(D13,2))</f>
        <v>116.13568136763661</v>
      </c>
      <c r="I13" cm="1">
        <f t="array" ref="I13">_xll.TMX.VALUATION.OAS(F13, curve, H13)</f>
        <v>-2.5643627553446181E-4</v>
      </c>
      <c r="K13">
        <v>0.9</v>
      </c>
      <c r="L13">
        <v>2.8693187413845956E-2</v>
      </c>
      <c r="M13">
        <v>2.848616797601496E-2</v>
      </c>
    </row>
    <row r="14" spans="2:251" x14ac:dyDescent="0.45">
      <c r="B14">
        <v>9</v>
      </c>
      <c r="C14">
        <v>2.7629999999999998E-2</v>
      </c>
      <c r="D14">
        <v>2.7459999999999998E-2</v>
      </c>
      <c r="E14" s="2" cm="1">
        <f t="array" ref="E14">_xll.\TMX.SECURITY.BOND($C$3,B14,0.05)</f>
        <v>2467893592400</v>
      </c>
      <c r="F14" s="2" cm="1">
        <f t="array" ref="F14">_xll.\TMX.SECURITY.INSTRUMENT(E14,$C$3)</f>
        <v>2467892092128</v>
      </c>
      <c r="G14" cm="1">
        <f t="array" ref="G14">_xll.TMX.VALUATION.PRICE(F14, _xll.TMX.VALUATION.CONTINUOUS_RATE(C14,2))</f>
        <v>117.7173613552217</v>
      </c>
      <c r="H14" cm="1">
        <f t="array" ref="H14">_xll.TMX.VALUATION.PRICE(F14, _xll.TMX.VALUATION.CONTINUOUS_RATE(D14,2))</f>
        <v>117.86567980581194</v>
      </c>
      <c r="I14" cm="1">
        <f t="array" ref="I14">_xll.TMX.VALUATION.OAS(F14, curve, H14)</f>
        <v>-1.6766531328529774E-4</v>
      </c>
      <c r="K14">
        <v>1</v>
      </c>
      <c r="L14">
        <v>2.7824340429264537E-2</v>
      </c>
      <c r="M14">
        <v>2.761732099143354E-2</v>
      </c>
    </row>
    <row r="15" spans="2:251" x14ac:dyDescent="0.45">
      <c r="B15">
        <v>10</v>
      </c>
      <c r="C15">
        <v>2.775E-2</v>
      </c>
      <c r="D15">
        <v>2.7570000000000001E-2</v>
      </c>
      <c r="E15" s="2" cm="1">
        <f t="array" ref="E15">_xll.\TMX.SECURITY.BOND($C$3,B15,0.05)</f>
        <v>2467893598800</v>
      </c>
      <c r="F15" s="2" cm="1">
        <f t="array" ref="F15">_xll.\TMX.SECURITY.INSTRUMENT(E15,$C$3)</f>
        <v>2467892092928</v>
      </c>
      <c r="G15" cm="1">
        <f t="array" ref="G15">_xll.TMX.VALUATION.PRICE(F15, _xll.TMX.VALUATION.CONTINUOUS_RATE(C15,2))</f>
        <v>119.31481083468623</v>
      </c>
      <c r="H15" cm="1">
        <f t="array" ref="H15">_xll.TMX.VALUATION.PRICE(F15, _xll.TMX.VALUATION.CONTINUOUS_RATE(D15,2))</f>
        <v>119.48841891654602</v>
      </c>
      <c r="I15" cm="1">
        <f t="array" ref="I15">_xll.TMX.VALUATION.OAS(F15, curve, H15)</f>
        <v>-1.7753269846181087E-4</v>
      </c>
      <c r="K15">
        <v>1.1000000000000001</v>
      </c>
      <c r="L15">
        <v>2.7824340429264537E-2</v>
      </c>
      <c r="M15">
        <v>2.761732099143354E-2</v>
      </c>
    </row>
    <row r="16" spans="2:251" x14ac:dyDescent="0.45">
      <c r="B16">
        <v>11</v>
      </c>
      <c r="C16">
        <v>2.7949999999999999E-2</v>
      </c>
      <c r="D16">
        <v>2.7719999999999998E-2</v>
      </c>
      <c r="E16" s="2" cm="1">
        <f t="array" ref="E16">_xll.\TMX.SECURITY.BOND($C$3,B16,0.05)</f>
        <v>2467893596240</v>
      </c>
      <c r="F16" s="2" cm="1">
        <f t="array" ref="F16">_xll.\TMX.SECURITY.INSTRUMENT(E16,$C$3)</f>
        <v>2467892092608</v>
      </c>
      <c r="G16" cm="1">
        <f t="array" ref="G16">_xll.TMX.VALUATION.PRICE(F16, _xll.TMX.VALUATION.CONTINUOUS_RATE(C16,2))</f>
        <v>120.75970254755941</v>
      </c>
      <c r="H16" cm="1">
        <f t="array" ref="H16">_xll.TMX.VALUATION.PRICE(F16, _xll.TMX.VALUATION.CONTINUOUS_RATE(D16,2))</f>
        <v>121.00225796341437</v>
      </c>
      <c r="I16" cm="1">
        <f t="array" ref="I16">_xll.TMX.VALUATION.OAS(F16, curve, H16)</f>
        <v>-2.2686959872122238E-4</v>
      </c>
      <c r="K16">
        <v>1.2000000000000002</v>
      </c>
      <c r="L16">
        <v>2.7824340429264537E-2</v>
      </c>
      <c r="M16">
        <v>2.761732099143354E-2</v>
      </c>
    </row>
    <row r="17" spans="2:13" x14ac:dyDescent="0.45">
      <c r="B17">
        <v>12</v>
      </c>
      <c r="C17">
        <v>2.8170000000000001E-2</v>
      </c>
      <c r="D17">
        <v>2.7959999999999999E-2</v>
      </c>
      <c r="E17" s="2" cm="1">
        <f t="array" ref="E17">_xll.\TMX.SECURITY.BOND($C$3,B17,0.05)</f>
        <v>2467893599568</v>
      </c>
      <c r="F17" s="2" cm="1">
        <f t="array" ref="F17">_xll.\TMX.SECURITY.INSTRUMENT(E17,$C$3)</f>
        <v>2467892090768</v>
      </c>
      <c r="G17" cm="1">
        <f t="array" ref="G17">_xll.TMX.VALUATION.PRICE(F17, _xll.TMX.VALUATION.CONTINUOUS_RATE(C17,2))</f>
        <v>122.09538555662061</v>
      </c>
      <c r="H17" cm="1">
        <f t="array" ref="H17">_xll.TMX.VALUATION.PRICE(F17, _xll.TMX.VALUATION.CONTINUOUS_RATE(D17,2))</f>
        <v>122.33532183975406</v>
      </c>
      <c r="I17" cm="1">
        <f t="array" ref="I17">_xll.TMX.VALUATION.OAS(F17, curve, H17)</f>
        <v>-2.0717191017381969E-4</v>
      </c>
      <c r="K17">
        <v>1.3</v>
      </c>
      <c r="L17">
        <v>2.7824340429264537E-2</v>
      </c>
      <c r="M17">
        <v>2.761732099143354E-2</v>
      </c>
    </row>
    <row r="18" spans="2:13" x14ac:dyDescent="0.45">
      <c r="B18">
        <v>13</v>
      </c>
      <c r="C18">
        <v>2.862E-2</v>
      </c>
      <c r="D18">
        <v>2.8229999999999998E-2</v>
      </c>
      <c r="E18" s="2" cm="1">
        <f t="array" ref="E18">_xll.\TMX.SECURITY.BOND($C$3,B18,0.05)</f>
        <v>2467893596624</v>
      </c>
      <c r="F18" s="2" cm="1">
        <f t="array" ref="F18">_xll.\TMX.SECURITY.INSTRUMENT(E18,$C$3)</f>
        <v>2467892090208</v>
      </c>
      <c r="G18" cm="1">
        <f t="array" ref="G18">_xll.TMX.VALUATION.PRICE(F18, _xll.TMX.VALUATION.CONTINUOUS_RATE(C18,2))</f>
        <v>123.07250047199311</v>
      </c>
      <c r="H18" cm="1">
        <f t="array" ref="H18">_xll.TMX.VALUATION.PRICE(F18, _xll.TMX.VALUATION.CONTINUOUS_RATE(D18,2))</f>
        <v>123.55087361734162</v>
      </c>
      <c r="I18" cm="1">
        <f t="array" ref="I18">_xll.TMX.VALUATION.OAS(F18, curve, H18)</f>
        <v>-3.8490956884703004E-4</v>
      </c>
      <c r="K18">
        <v>1.4000000000000001</v>
      </c>
      <c r="L18">
        <v>2.7824340429264537E-2</v>
      </c>
      <c r="M18">
        <v>2.761732099143354E-2</v>
      </c>
    </row>
    <row r="19" spans="2:13" x14ac:dyDescent="0.45">
      <c r="B19">
        <v>14</v>
      </c>
      <c r="C19">
        <v>2.912E-2</v>
      </c>
      <c r="D19">
        <v>2.8679999999999997E-2</v>
      </c>
      <c r="E19" s="2" cm="1">
        <f t="array" ref="E19">_xll.\TMX.SECURITY.BOND($C$3,B19,0.05)</f>
        <v>2467893592272</v>
      </c>
      <c r="F19" s="2" cm="1">
        <f t="array" ref="F19">_xll.\TMX.SECURITY.INSTRUMENT(E19,$C$3)</f>
        <v>2467892090688</v>
      </c>
      <c r="G19" cm="1">
        <f t="array" ref="G19">_xll.TMX.VALUATION.PRICE(F19, _xll.TMX.VALUATION.CONTINUOUS_RATE(C19,2))</f>
        <v>123.86678885224944</v>
      </c>
      <c r="H19" cm="1">
        <f t="array" ref="H19">_xll.TMX.VALUATION.PRICE(F19, _xll.TMX.VALUATION.CONTINUOUS_RATE(D19,2))</f>
        <v>124.44152690609212</v>
      </c>
      <c r="I19" cm="1">
        <f t="array" ref="I19">_xll.TMX.VALUATION.OAS(F19, curve, H19)</f>
        <v>-4.3450626883115138E-4</v>
      </c>
      <c r="K19">
        <v>1.5</v>
      </c>
      <c r="L19">
        <v>2.7824340429264537E-2</v>
      </c>
      <c r="M19">
        <v>2.761732099143354E-2</v>
      </c>
    </row>
    <row r="20" spans="2:13" x14ac:dyDescent="0.45">
      <c r="B20">
        <v>15</v>
      </c>
      <c r="C20">
        <v>2.9830000000000002E-2</v>
      </c>
      <c r="D20">
        <v>2.92E-2</v>
      </c>
      <c r="E20" s="2" cm="1">
        <f t="array" ref="E20">_xll.\TMX.SECURITY.BOND($C$3,B20,0.05)</f>
        <v>2467893599056</v>
      </c>
      <c r="F20" s="2" cm="1">
        <f t="array" ref="F20">_xll.\TMX.SECURITY.INSTRUMENT(E20,$C$3)</f>
        <v>2467892094448</v>
      </c>
      <c r="G20" cm="1">
        <f t="array" ref="G20">_xll.TMX.VALUATION.PRICE(F20, _xll.TMX.VALUATION.CONTINUOUS_RATE(C20,2))</f>
        <v>124.2506651626031</v>
      </c>
      <c r="H20" cm="1">
        <f t="array" ref="H20">_xll.TMX.VALUATION.PRICE(F20, _xll.TMX.VALUATION.CONTINUOUS_RATE(D20,2))</f>
        <v>125.12014552878051</v>
      </c>
      <c r="I20" cm="1">
        <f t="array" ref="I20">_xll.TMX.VALUATION.OAS(F20, curve, H20)</f>
        <v>-6.2276185247207394E-4</v>
      </c>
      <c r="K20">
        <v>1.6</v>
      </c>
      <c r="L20">
        <v>2.7824340429264537E-2</v>
      </c>
      <c r="M20">
        <v>2.761732099143354E-2</v>
      </c>
    </row>
    <row r="21" spans="2:13" x14ac:dyDescent="0.45">
      <c r="B21">
        <v>16</v>
      </c>
      <c r="C21">
        <v>3.0990000000000004E-2</v>
      </c>
      <c r="D21">
        <v>3.0339999999999999E-2</v>
      </c>
      <c r="E21" s="2" cm="1">
        <f t="array" ref="E21">_xll.\TMX.SECURITY.BOND($C$3,B21,0.05)</f>
        <v>2467893596368</v>
      </c>
      <c r="F21" s="2" cm="1">
        <f t="array" ref="F21">_xll.\TMX.SECURITY.INSTRUMENT(E21,$C$3)</f>
        <v>2467892090528</v>
      </c>
      <c r="G21" cm="1">
        <f t="array" ref="G21">_xll.TMX.VALUATION.PRICE(F21, _xll.TMX.VALUATION.CONTINUOUS_RATE(C21,2))</f>
        <v>123.83629658308172</v>
      </c>
      <c r="H21" cm="1">
        <f t="array" ref="H21">_xll.TMX.VALUATION.PRICE(F21, _xll.TMX.VALUATION.CONTINUOUS_RATE(D21,2))</f>
        <v>124.77175540339536</v>
      </c>
      <c r="I21" cm="1">
        <f t="array" ref="I21">_xll.TMX.VALUATION.OAS(F21, curve, H21)</f>
        <v>-6.4372401274515197E-4</v>
      </c>
      <c r="K21">
        <v>1.7000000000000002</v>
      </c>
      <c r="L21">
        <v>2.7824340429264537E-2</v>
      </c>
      <c r="M21">
        <v>2.761732099143354E-2</v>
      </c>
    </row>
    <row r="22" spans="2:13" x14ac:dyDescent="0.45">
      <c r="B22">
        <v>17</v>
      </c>
      <c r="C22">
        <v>3.1800000000000002E-2</v>
      </c>
      <c r="D22">
        <v>3.1349999999999996E-2</v>
      </c>
      <c r="E22" s="2" cm="1">
        <f t="array" ref="E22">_xll.\TMX.SECURITY.BOND($C$3,B22,0.05)</f>
        <v>2467893599440</v>
      </c>
      <c r="F22" s="2" cm="1">
        <f t="array" ref="F22">_xll.\TMX.SECURITY.INSTRUMENT(E22,$C$3)</f>
        <v>2467892094608</v>
      </c>
      <c r="G22" cm="1">
        <f t="array" ref="G22">_xll.TMX.VALUATION.PRICE(F22, _xll.TMX.VALUATION.CONTINUOUS_RATE(C22,2))</f>
        <v>123.75679853373053</v>
      </c>
      <c r="H22" cm="1">
        <f t="array" ref="H22">_xll.TMX.VALUATION.PRICE(F22, _xll.TMX.VALUATION.CONTINUOUS_RATE(D22,2))</f>
        <v>124.4306834079207</v>
      </c>
      <c r="I22" cm="1">
        <f t="array" ref="I22">_xll.TMX.VALUATION.OAS(F22, curve, H22)</f>
        <v>-4.4641793930592428E-4</v>
      </c>
      <c r="K22">
        <v>1.8</v>
      </c>
      <c r="L22">
        <v>2.7824340429264537E-2</v>
      </c>
      <c r="M22">
        <v>2.761732099143354E-2</v>
      </c>
    </row>
    <row r="23" spans="2:13" x14ac:dyDescent="0.45">
      <c r="B23">
        <v>18</v>
      </c>
      <c r="C23">
        <v>3.2559999999999999E-2</v>
      </c>
      <c r="D23">
        <v>3.2080000000000004E-2</v>
      </c>
      <c r="E23" s="2" cm="1">
        <f t="array" ref="E23">_xll.\TMX.SECURITY.BOND($C$3,B23,0.05)</f>
        <v>2467893597520</v>
      </c>
      <c r="F23" s="2" cm="1">
        <f t="array" ref="F23">_xll.\TMX.SECURITY.INSTRUMENT(E23,$C$3)</f>
        <v>2467892092848</v>
      </c>
      <c r="G23" cm="1">
        <f t="array" ref="G23">_xll.TMX.VALUATION.PRICE(F23, _xll.TMX.VALUATION.CONTINUOUS_RATE(C23,2))</f>
        <v>123.6132202174646</v>
      </c>
      <c r="H23" cm="1">
        <f t="array" ref="H23">_xll.TMX.VALUATION.PRICE(F23, _xll.TMX.VALUATION.CONTINUOUS_RATE(D23,2))</f>
        <v>124.35950404480289</v>
      </c>
      <c r="I23" cm="1">
        <f t="array" ref="I23">_xll.TMX.VALUATION.OAS(F23, curve, H23)</f>
        <v>-4.7712995567246734E-4</v>
      </c>
      <c r="K23">
        <v>1.9000000000000001</v>
      </c>
      <c r="L23">
        <v>2.7824340429264537E-2</v>
      </c>
      <c r="M23">
        <v>2.761732099143354E-2</v>
      </c>
    </row>
    <row r="24" spans="2:13" x14ac:dyDescent="0.45">
      <c r="B24">
        <v>19</v>
      </c>
      <c r="C24">
        <v>3.3230000000000003E-2</v>
      </c>
      <c r="D24">
        <v>3.2739999999999998E-2</v>
      </c>
      <c r="E24" s="2" cm="1">
        <f t="array" ref="E24">_xll.\TMX.SECURITY.BOND($C$3,B24,0.05)</f>
        <v>2467893596496</v>
      </c>
      <c r="F24" s="2" cm="1">
        <f t="array" ref="F24">_xll.\TMX.SECURITY.INSTRUMENT(E24,$C$3)</f>
        <v>2467892091968</v>
      </c>
      <c r="G24" cm="1">
        <f t="array" ref="G24">_xll.TMX.VALUATION.PRICE(F24, _xll.TMX.VALUATION.CONTINUOUS_RATE(C24,2))</f>
        <v>123.48609848682341</v>
      </c>
      <c r="H24" cm="1">
        <f t="array" ref="H24">_xll.TMX.VALUATION.PRICE(F24, _xll.TMX.VALUATION.CONTINUOUS_RATE(D24,2))</f>
        <v>124.27476770181104</v>
      </c>
      <c r="I24" cm="1">
        <f t="array" ref="I24">_xll.TMX.VALUATION.OAS(F24, curve, H24)</f>
        <v>-4.880978087573373E-4</v>
      </c>
      <c r="K24">
        <v>2</v>
      </c>
      <c r="L24">
        <v>2.653029689077464E-2</v>
      </c>
      <c r="M24">
        <v>2.6323277452943643E-2</v>
      </c>
    </row>
    <row r="25" spans="2:13" x14ac:dyDescent="0.45">
      <c r="B25">
        <v>20</v>
      </c>
      <c r="C25">
        <v>3.397E-2</v>
      </c>
      <c r="D25">
        <v>3.3489999999999999E-2</v>
      </c>
      <c r="E25" s="2" cm="1">
        <f t="array" ref="E25">_xll.\TMX.SECURITY.BOND($C$3,B25,0.05)</f>
        <v>2467893594320</v>
      </c>
      <c r="F25" s="2" cm="1">
        <f t="array" ref="F25">_xll.\TMX.SECURITY.INSTRUMENT(E25,$C$3)</f>
        <v>2467892092528</v>
      </c>
      <c r="G25" cm="1">
        <f t="array" ref="G25">_xll.TMX.VALUATION.PRICE(F25, _xll.TMX.VALUATION.CONTINUOUS_RATE(C25,2))</f>
        <v>123.12757870526971</v>
      </c>
      <c r="H25" cm="1">
        <f t="array" ref="H25">_xll.TMX.VALUATION.PRICE(F25, _xll.TMX.VALUATION.CONTINUOUS_RATE(D25,2))</f>
        <v>123.92328738433264</v>
      </c>
      <c r="I25" cm="1">
        <f t="array" ref="I25">_xll.TMX.VALUATION.OAS(F25, curve, H25)</f>
        <v>-4.7937172608011777E-4</v>
      </c>
    </row>
    <row r="26" spans="2:13" x14ac:dyDescent="0.45">
      <c r="B26">
        <v>21</v>
      </c>
      <c r="C26">
        <v>3.4369999999999998E-2</v>
      </c>
      <c r="D26">
        <v>3.39E-2</v>
      </c>
      <c r="E26" s="2" cm="1">
        <f t="array" ref="E26">_xll.\TMX.SECURITY.BOND($C$3,B26,0.05)</f>
        <v>2467893594192</v>
      </c>
      <c r="F26" s="2" cm="1">
        <f t="array" ref="F26">_xll.\TMX.SECURITY.INSTRUMENT(E26,$C$3)</f>
        <v>2467892091808</v>
      </c>
      <c r="G26" cm="1">
        <f t="array" ref="G26">_xll.TMX.VALUATION.PRICE(F26, _xll.TMX.VALUATION.CONTINUOUS_RATE(C26,2))</f>
        <v>123.24117694620506</v>
      </c>
      <c r="H26" cm="1">
        <f t="array" ref="H26">_xll.TMX.VALUATION.PRICE(F26, _xll.TMX.VALUATION.CONTINUOUS_RATE(D26,2))</f>
        <v>124.0456741988319</v>
      </c>
      <c r="I26" cm="1">
        <f t="array" ref="I26">_xll.TMX.VALUATION.OAS(F26, curve, H26)</f>
        <v>-4.7028924420946237E-4</v>
      </c>
    </row>
    <row r="27" spans="2:13" x14ac:dyDescent="0.45">
      <c r="B27">
        <v>22</v>
      </c>
      <c r="C27">
        <v>3.4759999999999999E-2</v>
      </c>
      <c r="D27">
        <v>3.4319999999999996E-2</v>
      </c>
      <c r="E27" s="2" cm="1">
        <f t="array" ref="E27">_xll.\TMX.SECURITY.BOND($C$3,B27,0.05)</f>
        <v>2467893593040</v>
      </c>
      <c r="F27" s="2" cm="1">
        <f t="array" ref="F27">_xll.\TMX.SECURITY.INSTRUMENT(E27,$C$3)</f>
        <v>2467892090848</v>
      </c>
      <c r="G27" cm="1">
        <f t="array" ref="G27">_xll.TMX.VALUATION.PRICE(F27, _xll.TMX.VALUATION.CONTINUOUS_RATE(C27,2))</f>
        <v>123.29997257392772</v>
      </c>
      <c r="H27" cm="1">
        <f t="array" ref="H27">_xll.TMX.VALUATION.PRICE(F27, _xll.TMX.VALUATION.CONTINUOUS_RATE(D27,2))</f>
        <v>124.07543132098229</v>
      </c>
      <c r="I27" cm="1">
        <f t="array" ref="I27">_xll.TMX.VALUATION.OAS(F27, curve, H27)</f>
        <v>-4.4116684249513485E-4</v>
      </c>
    </row>
    <row r="28" spans="2:13" x14ac:dyDescent="0.45">
      <c r="B28">
        <v>23</v>
      </c>
      <c r="C28">
        <v>3.5459999999999998E-2</v>
      </c>
      <c r="D28">
        <v>3.4970000000000001E-2</v>
      </c>
      <c r="E28" s="2" cm="1">
        <f t="array" ref="E28">_xll.\TMX.SECURITY.BOND($C$3,B28,0.05)</f>
        <v>2467893594448</v>
      </c>
      <c r="F28" s="2" cm="1">
        <f t="array" ref="F28">_xll.\TMX.SECURITY.INSTRUMENT(E28,$C$3)</f>
        <v>2467892094368</v>
      </c>
      <c r="G28" cm="1">
        <f t="array" ref="G28">_xll.TMX.VALUATION.PRICE(F28, _xll.TMX.VALUATION.CONTINUOUS_RATE(C28,2))</f>
        <v>122.73389515992534</v>
      </c>
      <c r="H28" cm="1">
        <f t="array" ref="H28">_xll.TMX.VALUATION.PRICE(F28, _xll.TMX.VALUATION.CONTINUOUS_RATE(D28,2))</f>
        <v>123.61609563542083</v>
      </c>
      <c r="I28" cm="1">
        <f t="array" ref="I28">_xll.TMX.VALUATION.OAS(F28, curve, H28)</f>
        <v>-4.9295075936898656E-4</v>
      </c>
    </row>
    <row r="29" spans="2:13" x14ac:dyDescent="0.45">
      <c r="B29">
        <v>24</v>
      </c>
      <c r="C29">
        <v>3.5720000000000002E-2</v>
      </c>
      <c r="D29">
        <v>3.524E-2</v>
      </c>
      <c r="E29" s="2" cm="1">
        <f t="array" ref="E29">_xll.\TMX.SECURITY.BOND($C$3,B29,0.05)</f>
        <v>2467893593552</v>
      </c>
      <c r="F29" s="2" cm="1">
        <f t="array" ref="F29">_xll.\TMX.SECURITY.INSTRUMENT(E29,$C$3)</f>
        <v>2467892094688</v>
      </c>
      <c r="G29" cm="1">
        <f t="array" ref="G29">_xll.TMX.VALUATION.PRICE(F29, _xll.TMX.VALUATION.CONTINUOUS_RATE(C29,2))</f>
        <v>122.8818271368838</v>
      </c>
      <c r="H29" cm="1">
        <f t="array" ref="H29">_xll.TMX.VALUATION.PRICE(F29, _xll.TMX.VALUATION.CONTINUOUS_RATE(D29,2))</f>
        <v>123.76947851044204</v>
      </c>
      <c r="I29" cm="1">
        <f t="array" ref="I29">_xll.TMX.VALUATION.OAS(F29, curve, H29)</f>
        <v>-4.8382826619627119E-4</v>
      </c>
    </row>
    <row r="30" spans="2:13" x14ac:dyDescent="0.45">
      <c r="B30">
        <v>25</v>
      </c>
      <c r="C30">
        <v>3.6130000000000002E-2</v>
      </c>
      <c r="D30">
        <v>3.5630000000000002E-2</v>
      </c>
      <c r="E30" s="2" cm="1">
        <f t="array" ref="E30">_xll.\TMX.SECURITY.BOND($C$3,B30,0.05)</f>
        <v>2467893595856</v>
      </c>
      <c r="F30" s="2" cm="1">
        <f t="array" ref="F30">_xll.\TMX.SECURITY.INSTRUMENT(E30,$C$3)</f>
        <v>2467892091488</v>
      </c>
      <c r="G30" cm="1">
        <f t="array" ref="G30">_xll.TMX.VALUATION.PRICE(F30, _xll.TMX.VALUATION.CONTINUOUS_RATE(C30,2))</f>
        <v>122.70295585003804</v>
      </c>
      <c r="H30" cm="1">
        <f t="array" ref="H30">_xll.TMX.VALUATION.PRICE(F30, _xll.TMX.VALUATION.CONTINUOUS_RATE(D30,2))</f>
        <v>123.64806042809505</v>
      </c>
      <c r="I30" cm="1">
        <f t="array" ref="I30">_xll.TMX.VALUATION.OAS(F30, curve, H30)</f>
        <v>-5.053507347586451E-4</v>
      </c>
    </row>
    <row r="31" spans="2:13" x14ac:dyDescent="0.45">
      <c r="B31">
        <v>26</v>
      </c>
      <c r="C31">
        <v>3.6459999999999999E-2</v>
      </c>
      <c r="D31">
        <v>3.5889999999999998E-2</v>
      </c>
      <c r="E31" s="2" cm="1">
        <f t="array" ref="E31">_xll.\TMX.SECURITY.BOND($C$3,B31,0.05)</f>
        <v>2467893598416</v>
      </c>
      <c r="F31" s="2" cm="1">
        <f t="array" ref="F31">_xll.\TMX.SECURITY.INSTRUMENT(E31,$C$3)</f>
        <v>2467892091568</v>
      </c>
      <c r="G31" cm="1">
        <f t="array" ref="G31">_xll.TMX.VALUATION.PRICE(F31, _xll.TMX.VALUATION.CONTINUOUS_RATE(C31,2))</f>
        <v>122.61939075344439</v>
      </c>
      <c r="H31" cm="1">
        <f t="array" ref="H31">_xll.TMX.VALUATION.PRICE(F31, _xll.TMX.VALUATION.CONTINUOUS_RATE(D31,2))</f>
        <v>123.72081456132821</v>
      </c>
      <c r="I31" cm="1">
        <f t="array" ref="I31">_xll.TMX.VALUATION.OAS(F31, curve, H31)</f>
        <v>-5.7755561034871286E-4</v>
      </c>
    </row>
    <row r="32" spans="2:13" x14ac:dyDescent="0.45">
      <c r="B32">
        <v>27</v>
      </c>
      <c r="C32">
        <v>3.6549999999999999E-2</v>
      </c>
      <c r="D32">
        <v>3.5959999999999999E-2</v>
      </c>
      <c r="E32" s="2" cm="1">
        <f t="array" ref="E32">_xll.\TMX.SECURITY.BOND($C$3,B32,0.05)</f>
        <v>2467893594832</v>
      </c>
      <c r="F32" s="2" cm="1">
        <f t="array" ref="F32">_xll.\TMX.SECURITY.INSTRUMENT(E32,$C$3)</f>
        <v>2467892089888</v>
      </c>
      <c r="G32" cm="1">
        <f t="array" ref="G32">_xll.TMX.VALUATION.PRICE(F32, _xll.TMX.VALUATION.CONTINUOUS_RATE(C32,2))</f>
        <v>122.95797038973649</v>
      </c>
      <c r="H32" cm="1">
        <f t="array" ref="H32">_xll.TMX.VALUATION.PRICE(F32, _xll.TMX.VALUATION.CONTINUOUS_RATE(D32,2))</f>
        <v>124.1268122322368</v>
      </c>
      <c r="I32" cm="1">
        <f t="array" ref="I32">_xll.TMX.VALUATION.OAS(F32, curve, H32)</f>
        <v>-5.9864120863228583E-4</v>
      </c>
    </row>
    <row r="33" spans="2:9" x14ac:dyDescent="0.45">
      <c r="B33">
        <v>28</v>
      </c>
      <c r="C33">
        <v>3.678E-2</v>
      </c>
      <c r="D33">
        <v>3.6240000000000001E-2</v>
      </c>
      <c r="E33" s="2" cm="1">
        <f t="array" ref="E33">_xll.\TMX.SECURITY.BOND($C$3,B33,0.05)</f>
        <v>2467893599184</v>
      </c>
      <c r="F33" s="2" cm="1">
        <f t="array" ref="F33">_xll.\TMX.SECURITY.INSTRUMENT(E33,$C$3)</f>
        <v>2467892091088</v>
      </c>
      <c r="G33" cm="1">
        <f t="array" ref="G33">_xll.TMX.VALUATION.PRICE(F33, _xll.TMX.VALUATION.CONTINUOUS_RATE(C33,2))</f>
        <v>122.98437229192075</v>
      </c>
      <c r="H33" cm="1">
        <f t="array" ref="H33">_xll.TMX.VALUATION.PRICE(F33, _xll.TMX.VALUATION.CONTINUOUS_RATE(D33,2))</f>
        <v>124.07524339670269</v>
      </c>
      <c r="I33" cm="1">
        <f t="array" ref="I33">_xll.TMX.VALUATION.OAS(F33, curve, H33)</f>
        <v>-5.4909179482137487E-4</v>
      </c>
    </row>
    <row r="34" spans="2:9" x14ac:dyDescent="0.45">
      <c r="B34">
        <v>29</v>
      </c>
      <c r="C34">
        <v>3.6880000000000003E-2</v>
      </c>
      <c r="D34">
        <v>3.6299999999999999E-2</v>
      </c>
      <c r="E34" s="2" cm="1">
        <f t="array" ref="E34">_xll.\TMX.SECURITY.BOND($C$3,B34,0.05)</f>
        <v>2467893592784</v>
      </c>
      <c r="F34" s="2" cm="1">
        <f t="array" ref="F34">_xll.\TMX.SECURITY.INSTRUMENT(E34,$C$3)</f>
        <v>2467892093248</v>
      </c>
      <c r="G34" cm="1">
        <f t="array" ref="G34">_xll.TMX.VALUATION.PRICE(F34, _xll.TMX.VALUATION.CONTINUOUS_RATE(C34,2))</f>
        <v>123.24338802743203</v>
      </c>
      <c r="H34" cm="1">
        <f t="array" ref="H34">_xll.TMX.VALUATION.PRICE(F34, _xll.TMX.VALUATION.CONTINUOUS_RATE(D34,2))</f>
        <v>124.44114440129235</v>
      </c>
      <c r="I34" cm="1">
        <f t="array" ref="I34">_xll.TMX.VALUATION.OAS(F34, curve, H34)</f>
        <v>-5.9061478805255804E-4</v>
      </c>
    </row>
    <row r="35" spans="2:9" x14ac:dyDescent="0.45">
      <c r="B35">
        <v>30</v>
      </c>
      <c r="C35">
        <v>3.7040000000000003E-2</v>
      </c>
      <c r="D35">
        <v>3.6469999999999995E-2</v>
      </c>
      <c r="E35" s="2" cm="1">
        <f t="array" ref="E35">_xll.\TMX.SECURITY.BOND($C$3,B35,0.05)</f>
        <v>2467893594704</v>
      </c>
      <c r="F35" s="2" cm="1">
        <f t="array" ref="F35">_xll.\TMX.SECURITY.INSTRUMENT(E35,$C$3)</f>
        <v>2467892091008</v>
      </c>
      <c r="G35" cm="1">
        <f t="array" ref="G35">_xll.TMX.VALUATION.PRICE(F35, _xll.TMX.VALUATION.CONTINUOUS_RATE(C35,2))</f>
        <v>123.35145796578026</v>
      </c>
      <c r="H35" cm="1">
        <f t="array" ref="H35">_xll.TMX.VALUATION.PRICE(F35, _xll.TMX.VALUATION.CONTINUOUS_RATE(D35,2))</f>
        <v>124.55082019179466</v>
      </c>
      <c r="I35" cm="1">
        <f t="array" ref="I35">_xll.TMX.VALUATION.OAS(F35, curve, H35)</f>
        <v>-5.8149808136408806E-4</v>
      </c>
    </row>
  </sheetData>
  <mergeCells count="1">
    <mergeCell ref="G5:H5"/>
  </mergeCells>
  <dataValidations disablePrompts="1" count="1">
    <dataValidation type="list" allowBlank="1" showInputMessage="1" showErrorMessage="1" sqref="C3" xr:uid="{8806D24F-FC2E-4994-8077-6B99C083FA58}">
      <formula1>_xlfn.ANCHORARRAY($B$1)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2024-08-17T17:03:47Z</dcterms:created>
  <dcterms:modified xsi:type="dcterms:W3CDTF">2024-08-17T22:52:42Z</dcterms:modified>
</cp:coreProperties>
</file>