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1102A441-0447-4F0F-A0E1-78EDB03CCACC}" xr6:coauthVersionLast="47" xr6:coauthVersionMax="47" xr10:uidLastSave="{00000000-0000-0000-0000-000000000000}"/>
  <bookViews>
    <workbookView xWindow="2088" yWindow="1068" windowWidth="19716" windowHeight="11892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VALUATION!$C$3</definedName>
    <definedName name="bond_basic">BOND!$C$8</definedName>
    <definedName name="coupon">BOND!$C$4</definedName>
    <definedName name="date">ENUM!$E$3</definedName>
    <definedName name="dated">BOND!$C$2</definedName>
    <definedName name="day_count" localSheetId="3">BOND!$C$6</definedName>
    <definedName name="DAY_COUNT">ENUM!$E$2</definedName>
    <definedName name="days">ENUM!$E$4</definedName>
    <definedName name="dcf">ENUM!$E$5</definedName>
    <definedName name="face">BOND!$C$7</definedName>
    <definedName name="frequency">BOND!$C$5</definedName>
    <definedName name="maturity">BOND!$C$3</definedName>
    <definedName name="pvdate" localSheetId="4">VALUATION!$C$2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4"/>
  <c r="C9" i="4" s="1"/>
  <c r="C3" i="3" a="1"/>
  <c r="C3" i="3" s="1"/>
  <c r="B3" i="3" a="1"/>
  <c r="B3" i="3" s="1"/>
  <c r="E3" i="1"/>
  <c r="J5" i="4" a="1"/>
  <c r="K5" i="4" a="1"/>
  <c r="H5" i="5" a="1"/>
  <c r="I3" i="2" a="1"/>
  <c r="B3" i="1" a="1"/>
  <c r="K2" i="1" a="1"/>
  <c r="B3" i="2" a="1"/>
  <c r="G3" i="1" a="1"/>
  <c r="C3" i="4" a="1"/>
  <c r="E2" i="3" a="1"/>
  <c r="C3" i="5" a="1"/>
  <c r="E5" i="1" a="1"/>
  <c r="H5" i="5" l="1"/>
  <c r="C3" i="5"/>
  <c r="B3" i="1"/>
  <c r="J5" i="4"/>
  <c r="K5" i="4"/>
  <c r="C3" i="4"/>
  <c r="E2" i="3"/>
  <c r="I3" i="2"/>
  <c r="B3" i="2"/>
  <c r="K2" i="1"/>
  <c r="G3" i="1"/>
  <c r="E5" i="1"/>
  <c r="C4" i="5" a="1"/>
  <c r="E3" i="3" a="1"/>
  <c r="K2" i="4" a="1"/>
  <c r="C8" i="4" a="1"/>
  <c r="C4" i="5" l="1"/>
  <c r="K2" i="4"/>
  <c r="C3" i="2" a="1"/>
  <c r="C3" i="2" s="1"/>
  <c r="C8" i="4"/>
  <c r="E3" i="3"/>
  <c r="K3" i="4" a="1"/>
  <c r="F2" i="2" a="1"/>
  <c r="C10" i="4" a="1"/>
  <c r="C5" i="5" a="1"/>
  <c r="C5" i="5" l="1"/>
  <c r="K3" i="4"/>
  <c r="C10" i="4"/>
  <c r="F2" i="2"/>
  <c r="N2" i="4" a="1"/>
  <c r="O2" i="4" a="1"/>
  <c r="M2" i="4" a="1"/>
  <c r="F2" i="4" a="1"/>
  <c r="J3" i="2" a="1"/>
  <c r="K3" i="2" a="1"/>
  <c r="L3" i="2" a="1"/>
  <c r="F3" i="2" a="1"/>
  <c r="O2" i="4" l="1"/>
  <c r="N2" i="4"/>
  <c r="M2" i="4"/>
  <c r="L3" i="2"/>
  <c r="J3" i="2"/>
  <c r="F3" i="2"/>
  <c r="K3" i="2"/>
  <c r="F2" i="4"/>
  <c r="H2" i="4" a="1"/>
  <c r="H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<sst xmlns="http://schemas.openxmlformats.org/spreadsheetml/2006/main" count="37" uniqueCount="34">
  <si>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</si>
  <si>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</si>
  <si>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</si>
  <si>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</si>
  <si>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</si>
  <si>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</si>
  <si>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</si>
  <si>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</si>
  <si>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</si>
  <si>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</si>
  <si>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</si>
  <si>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</si>
  <si>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</si>
  <si>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</si>
  <si>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</si>
  <si>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</si>
  <si>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</si>
  <si>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</si>
  <si>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</si>
  <si>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</si>
  <si>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</si>
  <si>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</si>
  <si>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</si>
  <si>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</si>
  <si>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</si>
  <si>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</si>
  <si>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</si>
  <si>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</si>
  <si>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</si>
  <si>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</si>
  <si>
    <t>TMX_FREQUENCY_SEMIANNUALLY</t>
  </si>
  <si>
    <t>bond</t>
  </si>
  <si>
    <t>curve</t>
  </si>
  <si>
    <t>=\TMX.CURVE.CONSTANT(H2)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</si>
</sst>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1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2" borderId="1" applyNumberFormat="0" applyAlignment="0" applyProtection="0"/>
    <xf numFmtId="0" fontId="9" fillId="3" borderId="2" applyNumberFormat="0" applyAlignment="0" applyProtection="0"/>
  </cellStyleXfs>
  <cellXfs count="2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  <xf numFmtId="0" fontId="11" fillId="2" borderId="1" xfId="1" applyFont="1"/>
    <xf numFmtId="14" fontId="11" fillId="2" borderId="1" xfId="1" applyNumberFormat="1" applyFont="1"/>
    <xf numFmtId="0" fontId="12" fillId="3" borderId="2" xfId="2" applyFont="1"/>
    <xf numFmtId="0" fontId="10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1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8" fillId="2" borderId="1" xfId="1"/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9" fontId="2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/>
    <xf numFmtId="164" fontId="13" fillId="0" borderId="0" xfId="0" quotePrefix="1" applyNumberFormat="1" applyFont="1" applyAlignment="1">
      <alignment horizontal="center" vertic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0.94726356375677767</c:v>
                </c:pt>
                <c:pt idx="1">
                  <c:v>0.94726356375677767</c:v>
                </c:pt>
                <c:pt idx="2">
                  <c:v>0.94726356375677767</c:v>
                </c:pt>
                <c:pt idx="3">
                  <c:v>0.94726356375677767</c:v>
                </c:pt>
                <c:pt idx="4">
                  <c:v>0.94726356375677767</c:v>
                </c:pt>
                <c:pt idx="5">
                  <c:v>0.94726356375677767</c:v>
                </c:pt>
                <c:pt idx="6">
                  <c:v>0.94726356375677767</c:v>
                </c:pt>
                <c:pt idx="7">
                  <c:v>0.94726356375677767</c:v>
                </c:pt>
                <c:pt idx="8">
                  <c:v>0.94726356375677767</c:v>
                </c:pt>
                <c:pt idx="9">
                  <c:v>0.94726356375677767</c:v>
                </c:pt>
                <c:pt idx="10">
                  <c:v>0.94726356375677767</c:v>
                </c:pt>
                <c:pt idx="11">
                  <c:v>8.9383682239568829E-2</c:v>
                </c:pt>
                <c:pt idx="12">
                  <c:v>8.9383682239568829E-2</c:v>
                </c:pt>
                <c:pt idx="13">
                  <c:v>8.9383682239568829E-2</c:v>
                </c:pt>
                <c:pt idx="14">
                  <c:v>8.9383682239568829E-2</c:v>
                </c:pt>
                <c:pt idx="15">
                  <c:v>8.9383682239568829E-2</c:v>
                </c:pt>
                <c:pt idx="16">
                  <c:v>8.9383682239568829E-2</c:v>
                </c:pt>
                <c:pt idx="17">
                  <c:v>8.9383682239568829E-2</c:v>
                </c:pt>
                <c:pt idx="18">
                  <c:v>8.9383682239568829E-2</c:v>
                </c:pt>
                <c:pt idx="19">
                  <c:v>8.9383682239568829E-2</c:v>
                </c:pt>
                <c:pt idx="20">
                  <c:v>8.9383682239568829E-2</c:v>
                </c:pt>
                <c:pt idx="21">
                  <c:v>0.9098121920374147</c:v>
                </c:pt>
                <c:pt idx="22">
                  <c:v>0.9098121920374147</c:v>
                </c:pt>
                <c:pt idx="23">
                  <c:v>0.9098121920374147</c:v>
                </c:pt>
                <c:pt idx="24">
                  <c:v>0.9098121920374147</c:v>
                </c:pt>
                <c:pt idx="25">
                  <c:v>0.9098121920374147</c:v>
                </c:pt>
                <c:pt idx="26">
                  <c:v>0.9098121920374147</c:v>
                </c:pt>
                <c:pt idx="27">
                  <c:v>0.9098121920374147</c:v>
                </c:pt>
                <c:pt idx="28">
                  <c:v>0.9098121920374147</c:v>
                </c:pt>
                <c:pt idx="29">
                  <c:v>0.9098121920374147</c:v>
                </c:pt>
                <c:pt idx="30">
                  <c:v>0.9098121920374147</c:v>
                </c:pt>
                <c:pt idx="31">
                  <c:v>0.10261778272441902</c:v>
                </c:pt>
                <c:pt idx="32">
                  <c:v>0.10261778272441902</c:v>
                </c:pt>
                <c:pt idx="33">
                  <c:v>0.10261778272441902</c:v>
                </c:pt>
                <c:pt idx="34">
                  <c:v>0.10261778272441902</c:v>
                </c:pt>
                <c:pt idx="35">
                  <c:v>0.10261778272441902</c:v>
                </c:pt>
                <c:pt idx="36">
                  <c:v>0.10261778272441902</c:v>
                </c:pt>
                <c:pt idx="37">
                  <c:v>0.10261778272441902</c:v>
                </c:pt>
                <c:pt idx="38">
                  <c:v>0.10261778272441902</c:v>
                </c:pt>
                <c:pt idx="39">
                  <c:v>0.10261778272441902</c:v>
                </c:pt>
                <c:pt idx="40">
                  <c:v>0.10261778272441902</c:v>
                </c:pt>
                <c:pt idx="41">
                  <c:v>0.21567196970698377</c:v>
                </c:pt>
                <c:pt idx="42">
                  <c:v>0.21567196970698377</c:v>
                </c:pt>
                <c:pt idx="43">
                  <c:v>0.21567196970698377</c:v>
                </c:pt>
                <c:pt idx="44">
                  <c:v>0.21567196970698377</c:v>
                </c:pt>
                <c:pt idx="45">
                  <c:v>0.21567196970698377</c:v>
                </c:pt>
                <c:pt idx="46">
                  <c:v>0.21567196970698377</c:v>
                </c:pt>
                <c:pt idx="47">
                  <c:v>0.21567196970698377</c:v>
                </c:pt>
                <c:pt idx="48">
                  <c:v>0.21567196970698377</c:v>
                </c:pt>
                <c:pt idx="49">
                  <c:v>0.21567196970698377</c:v>
                </c:pt>
                <c:pt idx="50">
                  <c:v>0.21567196970698377</c:v>
                </c:pt>
                <c:pt idx="51">
                  <c:v>0.70240536737706383</c:v>
                </c:pt>
                <c:pt idx="52">
                  <c:v>0.70240536737706383</c:v>
                </c:pt>
                <c:pt idx="53">
                  <c:v>0.70240536737706383</c:v>
                </c:pt>
                <c:pt idx="54">
                  <c:v>0.70240536737706383</c:v>
                </c:pt>
                <c:pt idx="55">
                  <c:v>0.70240536737706383</c:v>
                </c:pt>
                <c:pt idx="56">
                  <c:v>0.70240536737706383</c:v>
                </c:pt>
                <c:pt idx="57">
                  <c:v>0.70240536737706383</c:v>
                </c:pt>
                <c:pt idx="58">
                  <c:v>0.70240536737706383</c:v>
                </c:pt>
                <c:pt idx="59">
                  <c:v>0.70240536737706383</c:v>
                </c:pt>
                <c:pt idx="60">
                  <c:v>0.70240536737706383</c:v>
                </c:pt>
                <c:pt idx="61">
                  <c:v>5.409639036802627E-2</c:v>
                </c:pt>
                <c:pt idx="62">
                  <c:v>5.409639036802627E-2</c:v>
                </c:pt>
                <c:pt idx="63">
                  <c:v>5.409639036802627E-2</c:v>
                </c:pt>
                <c:pt idx="64">
                  <c:v>5.409639036802627E-2</c:v>
                </c:pt>
                <c:pt idx="65">
                  <c:v>5.409639036802627E-2</c:v>
                </c:pt>
                <c:pt idx="66">
                  <c:v>5.409639036802627E-2</c:v>
                </c:pt>
                <c:pt idx="67">
                  <c:v>5.409639036802627E-2</c:v>
                </c:pt>
                <c:pt idx="68">
                  <c:v>5.409639036802627E-2</c:v>
                </c:pt>
                <c:pt idx="69">
                  <c:v>5.409639036802627E-2</c:v>
                </c:pt>
                <c:pt idx="70">
                  <c:v>5.409639036802627E-2</c:v>
                </c:pt>
                <c:pt idx="71">
                  <c:v>0.73487589397700526</c:v>
                </c:pt>
                <c:pt idx="72">
                  <c:v>0.73487589397700526</c:v>
                </c:pt>
                <c:pt idx="73">
                  <c:v>0.73487589397700526</c:v>
                </c:pt>
                <c:pt idx="74">
                  <c:v>0.73487589397700526</c:v>
                </c:pt>
                <c:pt idx="75">
                  <c:v>0.73487589397700526</c:v>
                </c:pt>
                <c:pt idx="76">
                  <c:v>0.73487589397700526</c:v>
                </c:pt>
                <c:pt idx="77">
                  <c:v>0.73487589397700526</c:v>
                </c:pt>
                <c:pt idx="78">
                  <c:v>0.73487589397700526</c:v>
                </c:pt>
                <c:pt idx="79">
                  <c:v>0.73487589397700526</c:v>
                </c:pt>
                <c:pt idx="80">
                  <c:v>0.73487589397700526</c:v>
                </c:pt>
                <c:pt idx="81">
                  <c:v>0.1314634821513172</c:v>
                </c:pt>
                <c:pt idx="82">
                  <c:v>0.1314634821513172</c:v>
                </c:pt>
                <c:pt idx="83">
                  <c:v>0.1314634821513172</c:v>
                </c:pt>
                <c:pt idx="84">
                  <c:v>0.1314634821513172</c:v>
                </c:pt>
                <c:pt idx="85">
                  <c:v>0.1314634821513172</c:v>
                </c:pt>
                <c:pt idx="86">
                  <c:v>0.1314634821513172</c:v>
                </c:pt>
                <c:pt idx="87">
                  <c:v>0.1314634821513172</c:v>
                </c:pt>
                <c:pt idx="88">
                  <c:v>0.1314634821513172</c:v>
                </c:pt>
                <c:pt idx="89">
                  <c:v>0.1314634821513172</c:v>
                </c:pt>
                <c:pt idx="90">
                  <c:v>0.1314634821513172</c:v>
                </c:pt>
                <c:pt idx="91">
                  <c:v>0.40066932382155351</c:v>
                </c:pt>
                <c:pt idx="92">
                  <c:v>0.40066932382155351</c:v>
                </c:pt>
                <c:pt idx="93">
                  <c:v>0.40066932382155351</c:v>
                </c:pt>
                <c:pt idx="94">
                  <c:v>0.40066932382155351</c:v>
                </c:pt>
                <c:pt idx="95">
                  <c:v>0.40066932382155351</c:v>
                </c:pt>
                <c:pt idx="96">
                  <c:v>0.40066932382155351</c:v>
                </c:pt>
                <c:pt idx="97">
                  <c:v>0.40066932382155351</c:v>
                </c:pt>
                <c:pt idx="98">
                  <c:v>0.40066932382155351</c:v>
                </c:pt>
                <c:pt idx="99">
                  <c:v>0.40066932382155351</c:v>
                </c:pt>
                <c:pt idx="100">
                  <c:v>0.40066932382155351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0.94726356375677767</c:v>
                </c:pt>
                <c:pt idx="1">
                  <c:v>0.94726356375677778</c:v>
                </c:pt>
                <c:pt idx="2">
                  <c:v>0.94726356375677778</c:v>
                </c:pt>
                <c:pt idx="3">
                  <c:v>0.94726356375677767</c:v>
                </c:pt>
                <c:pt idx="4">
                  <c:v>0.94726356375677778</c:v>
                </c:pt>
                <c:pt idx="5">
                  <c:v>0.94726356375677767</c:v>
                </c:pt>
                <c:pt idx="6">
                  <c:v>0.94726356375677767</c:v>
                </c:pt>
                <c:pt idx="7">
                  <c:v>0.94726356375677756</c:v>
                </c:pt>
                <c:pt idx="8">
                  <c:v>0.94726356375677778</c:v>
                </c:pt>
                <c:pt idx="9">
                  <c:v>0.94726356375677767</c:v>
                </c:pt>
                <c:pt idx="10">
                  <c:v>0.94726356375677767</c:v>
                </c:pt>
                <c:pt idx="11">
                  <c:v>0.86927448361884951</c:v>
                </c:pt>
                <c:pt idx="12">
                  <c:v>0.80428358350390938</c:v>
                </c:pt>
                <c:pt idx="13">
                  <c:v>0.74929128340665252</c:v>
                </c:pt>
                <c:pt idx="14">
                  <c:v>0.70215502618043224</c:v>
                </c:pt>
                <c:pt idx="15">
                  <c:v>0.66130360325104143</c:v>
                </c:pt>
                <c:pt idx="16">
                  <c:v>0.62555860818782427</c:v>
                </c:pt>
                <c:pt idx="17">
                  <c:v>0.5940189066614564</c:v>
                </c:pt>
                <c:pt idx="18">
                  <c:v>0.56598361641579598</c:v>
                </c:pt>
                <c:pt idx="19">
                  <c:v>0.54089940935388925</c:v>
                </c:pt>
                <c:pt idx="20">
                  <c:v>0.51832362299817325</c:v>
                </c:pt>
                <c:pt idx="21">
                  <c:v>0.53696593580956575</c:v>
                </c:pt>
                <c:pt idx="22">
                  <c:v>0.55391349291083158</c:v>
                </c:pt>
                <c:pt idx="23">
                  <c:v>0.56938734939459601</c:v>
                </c:pt>
                <c:pt idx="24">
                  <c:v>0.58357171783804684</c:v>
                </c:pt>
                <c:pt idx="25">
                  <c:v>0.59662133680602147</c:v>
                </c:pt>
                <c:pt idx="26">
                  <c:v>0.60866713893030588</c:v>
                </c:pt>
                <c:pt idx="27">
                  <c:v>0.61982065941575437</c:v>
                </c:pt>
                <c:pt idx="28">
                  <c:v>0.63017749986652793</c:v>
                </c:pt>
                <c:pt idx="29">
                  <c:v>0.63982007545862751</c:v>
                </c:pt>
                <c:pt idx="30">
                  <c:v>0.64881981267792044</c:v>
                </c:pt>
                <c:pt idx="31">
                  <c:v>0.63120039235683967</c:v>
                </c:pt>
                <c:pt idx="32">
                  <c:v>0.61468218580582656</c:v>
                </c:pt>
                <c:pt idx="33">
                  <c:v>0.59916508268214752</c:v>
                </c:pt>
                <c:pt idx="34">
                  <c:v>0.58456075033044963</c:v>
                </c:pt>
                <c:pt idx="35">
                  <c:v>0.57079095125599166</c:v>
                </c:pt>
                <c:pt idx="36">
                  <c:v>0.55778614101900348</c:v>
                </c:pt>
                <c:pt idx="37">
                  <c:v>0.54548429349752825</c:v>
                </c:pt>
                <c:pt idx="38">
                  <c:v>0.53382991163507798</c:v>
                </c:pt>
                <c:pt idx="39">
                  <c:v>0.52277319038095849</c:v>
                </c:pt>
                <c:pt idx="40">
                  <c:v>0.51226930518954505</c:v>
                </c:pt>
                <c:pt idx="41">
                  <c:v>0.50503522383631183</c:v>
                </c:pt>
                <c:pt idx="42">
                  <c:v>0.49814562254751826</c:v>
                </c:pt>
                <c:pt idx="43">
                  <c:v>0.49157646783029663</c:v>
                </c:pt>
                <c:pt idx="44">
                  <c:v>0.48530591105476678</c:v>
                </c:pt>
                <c:pt idx="45">
                  <c:v>0.47931404569148267</c:v>
                </c:pt>
                <c:pt idx="46">
                  <c:v>0.47358269621355875</c:v>
                </c:pt>
                <c:pt idx="47">
                  <c:v>0.4680952339474615</c:v>
                </c:pt>
                <c:pt idx="48">
                  <c:v>0.46283641594245151</c:v>
                </c:pt>
                <c:pt idx="49">
                  <c:v>0.45779224357029907</c:v>
                </c:pt>
                <c:pt idx="50">
                  <c:v>0.45294983809303274</c:v>
                </c:pt>
                <c:pt idx="51">
                  <c:v>0.45784112298095497</c:v>
                </c:pt>
                <c:pt idx="52">
                  <c:v>0.46254428152703392</c:v>
                </c:pt>
                <c:pt idx="53">
                  <c:v>0.46706996239212883</c:v>
                </c:pt>
                <c:pt idx="54">
                  <c:v>0.47142802544740547</c:v>
                </c:pt>
                <c:pt idx="55">
                  <c:v>0.47562761348249011</c:v>
                </c:pt>
                <c:pt idx="56">
                  <c:v>0.47967721623060749</c:v>
                </c:pt>
                <c:pt idx="57">
                  <c:v>0.48358472765422961</c:v>
                </c:pt>
                <c:pt idx="58">
                  <c:v>0.4873574973046233</c:v>
                </c:pt>
                <c:pt idx="59">
                  <c:v>0.49100237645839345</c:v>
                </c:pt>
                <c:pt idx="60">
                  <c:v>0.49452575964037121</c:v>
                </c:pt>
                <c:pt idx="61">
                  <c:v>0.48730560604574263</c:v>
                </c:pt>
                <c:pt idx="62">
                  <c:v>0.48031836063158589</c:v>
                </c:pt>
                <c:pt idx="63">
                  <c:v>0.47355293253216429</c:v>
                </c:pt>
                <c:pt idx="64">
                  <c:v>0.46699892406084964</c:v>
                </c:pt>
                <c:pt idx="65">
                  <c:v>0.46064657738865239</c:v>
                </c:pt>
                <c:pt idx="66">
                  <c:v>0.45448672607015805</c:v>
                </c:pt>
                <c:pt idx="67">
                  <c:v>0.44851075091042469</c:v>
                </c:pt>
                <c:pt idx="68">
                  <c:v>0.44271053972597768</c:v>
                </c:pt>
                <c:pt idx="69">
                  <c:v>0.4370784506048479</c:v>
                </c:pt>
                <c:pt idx="70">
                  <c:v>0.43160727831575052</c:v>
                </c:pt>
                <c:pt idx="71">
                  <c:v>0.43587866726872598</c:v>
                </c:pt>
                <c:pt idx="72">
                  <c:v>0.44003140652856315</c:v>
                </c:pt>
                <c:pt idx="73">
                  <c:v>0.44407037211004868</c:v>
                </c:pt>
                <c:pt idx="74">
                  <c:v>0.44800017645960216</c:v>
                </c:pt>
                <c:pt idx="75">
                  <c:v>0.45182518602650085</c:v>
                </c:pt>
                <c:pt idx="76">
                  <c:v>0.45554953744690224</c:v>
                </c:pt>
                <c:pt idx="77">
                  <c:v>0.45917715246677371</c:v>
                </c:pt>
                <c:pt idx="78">
                  <c:v>0.46271175171690487</c:v>
                </c:pt>
                <c:pt idx="79">
                  <c:v>0.46615686744171625</c:v>
                </c:pt>
                <c:pt idx="80">
                  <c:v>0.46951585527340733</c:v>
                </c:pt>
                <c:pt idx="81">
                  <c:v>0.46534236918548033</c:v>
                </c:pt>
                <c:pt idx="82">
                  <c:v>0.46127067544116118</c:v>
                </c:pt>
                <c:pt idx="83">
                  <c:v>0.4572970947991149</c:v>
                </c:pt>
                <c:pt idx="84">
                  <c:v>0.45341812321997443</c:v>
                </c:pt>
                <c:pt idx="85">
                  <c:v>0.44963042156034322</c:v>
                </c:pt>
                <c:pt idx="86">
                  <c:v>0.44593080598581969</c:v>
                </c:pt>
                <c:pt idx="87">
                  <c:v>0.44231623904519313</c:v>
                </c:pt>
                <c:pt idx="88">
                  <c:v>0.43878382135321731</c:v>
                </c:pt>
                <c:pt idx="89">
                  <c:v>0.43533078383409485</c:v>
                </c:pt>
                <c:pt idx="90">
                  <c:v>0.43195448048206397</c:v>
                </c:pt>
                <c:pt idx="91">
                  <c:v>0.43161068755172871</c:v>
                </c:pt>
                <c:pt idx="92">
                  <c:v>0.43127436838074856</c:v>
                </c:pt>
                <c:pt idx="93">
                  <c:v>0.43094528188011205</c:v>
                </c:pt>
                <c:pt idx="94">
                  <c:v>0.4306231972199146</c:v>
                </c:pt>
                <c:pt idx="95">
                  <c:v>0.43030789328940555</c:v>
                </c:pt>
                <c:pt idx="96">
                  <c:v>0.42999915819078205</c:v>
                </c:pt>
                <c:pt idx="97">
                  <c:v>0.42969678876429512</c:v>
                </c:pt>
                <c:pt idx="98">
                  <c:v>0.42940059014243048</c:v>
                </c:pt>
                <c:pt idx="99">
                  <c:v>0.42911037533110846</c:v>
                </c:pt>
                <c:pt idx="100">
                  <c:v>0.42882596481601293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423862</xdr:colOff>
      <xdr:row>2</xdr:row>
      <xdr:rowOff>23812</xdr:rowOff>
    </xdr:from>
    <xdr:to>
      <xdr:col>20</xdr:col>
      <xdr:colOff>119062</xdr:colOff>
      <xdr:row>13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A2" sqref="A2"/>
    </sheetView>
  </sheetViews>
  <sheetFormatPr defaultColWidth="9.109375" defaultRowHeight="18" x14ac:dyDescent="0.35"/>
  <cols>
    <col min="1" max="1" width="3.6640625" style="1" customWidth="1"/>
    <col min="2" max="2" width="41.44140625" style="1" bestFit="1" customWidth="1"/>
    <col min="3" max="3" width="3.6640625" style="1" customWidth="1"/>
    <col min="4" max="4" width="15.109375" style="1" bestFit="1" customWidth="1"/>
    <col min="5" max="5" width="41.44140625" style="1" bestFit="1" customWidth="1"/>
    <col min="6" max="6" width="3.6640625" style="1" customWidth="1"/>
    <col min="7" max="7" width="40.5546875" style="1" bestFit="1" customWidth="1"/>
    <col min="8" max="8" width="3.6640625" style="1" customWidth="1"/>
    <col min="9" max="9" width="15.44140625" style="1" bestFit="1" customWidth="1"/>
    <col min="10" max="10" width="40.5546875" style="1" bestFit="1" customWidth="1"/>
    <col min="11" max="16384" width="9.109375" style="1"/>
  </cols>
  <sheetData>
    <row r="2" spans="2:11" x14ac:dyDescent="0.35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30</v>
      </c>
      <c r="K2" s="1" cm="1">
        <f t="array" ref="K2">_xll.ENUM(J2)</f>
        <v>2</v>
      </c>
    </row>
    <row r="3" spans="2:11" x14ac:dyDescent="0.35">
      <c r="B3" s="1" t="str" cm="1">
        <f t="array" ref="B3:B7">TRANSPOSE(_xll.ENUM(B2))</f>
        <v>TMX_DAY_COUNT_30_360</v>
      </c>
      <c r="D3" s="2" t="s">
        <v>2</v>
      </c>
      <c r="E3" s="4">
        <f ca="1">TODAY()</f>
        <v>45410</v>
      </c>
      <c r="G3" s="1" t="str" cm="1">
        <f t="array" ref="G3:G6">TRANSPOSE(_xll.ENUM(G2))</f>
        <v>TMX_FREQUENCY_ANNUALLY</v>
      </c>
    </row>
    <row r="4" spans="2:11" x14ac:dyDescent="0.35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5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5">
      <c r="B6" s="1" t="str">
        <v>TMX_DAY_COUNT_ACTUAL_360</v>
      </c>
      <c r="G6" s="1" t="str">
        <v>TMX_FREQUENCY_MONTHLY</v>
      </c>
    </row>
    <row r="7" spans="2:11" x14ac:dyDescent="0.35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E2" sqref="E2"/>
    </sheetView>
  </sheetViews>
  <sheetFormatPr defaultColWidth="9.109375" defaultRowHeight="18" x14ac:dyDescent="0.35"/>
  <cols>
    <col min="1" max="1" width="3.6640625" style="13" customWidth="1"/>
    <col min="2" max="3" width="9.33203125" style="13" bestFit="1" customWidth="1"/>
    <col min="4" max="4" width="3.6640625" style="13" customWidth="1"/>
    <col min="5" max="5" width="13.6640625" style="13" bestFit="1" customWidth="1"/>
    <col min="6" max="6" width="9.33203125" style="13" bestFit="1" customWidth="1"/>
    <col min="7" max="16384" width="9.109375" style="13"/>
  </cols>
  <sheetData>
    <row r="2" spans="2:6" x14ac:dyDescent="0.35">
      <c r="B2" s="15">
        <v>10</v>
      </c>
      <c r="D2" s="14" t="s">
        <v>15</v>
      </c>
      <c r="E2" s="11" cm="1">
        <f t="array" aca="1" ref="E2" ca="1">_xll.\TMX.INSTRUMENT(_xlfn.ANCHORARRAY(B3),_xlfn.ANCHORARRAY(C3))</f>
        <v>2273345525488</v>
      </c>
    </row>
    <row r="3" spans="2:6" x14ac:dyDescent="0.35">
      <c r="B3" s="13" cm="1">
        <f t="array" ref="B3:B12">_xlfn.SEQUENCE(B2,1,1)</f>
        <v>1</v>
      </c>
      <c r="C3" s="13" cm="1">
        <f t="array" aca="1" ref="C3:C12" ca="1">_xlfn.RANDARRAY(B2,1)</f>
        <v>0.41509716066858493</v>
      </c>
      <c r="E3" s="13" cm="1">
        <f t="array" aca="1" ref="E3:F12" ca="1">_xll.TMX.INSTRUMENT(E2)</f>
        <v>1</v>
      </c>
      <c r="F3" s="13">
        <f ca="1"/>
        <v>0.41509716066858493</v>
      </c>
    </row>
    <row r="4" spans="2:6" x14ac:dyDescent="0.35">
      <c r="B4" s="13">
        <v>2</v>
      </c>
      <c r="C4" s="13">
        <f ca="1"/>
        <v>0.16637080590089415</v>
      </c>
      <c r="E4" s="13">
        <f ca="1"/>
        <v>2</v>
      </c>
      <c r="F4" s="13">
        <f ca="1"/>
        <v>0.16637080590089415</v>
      </c>
    </row>
    <row r="5" spans="2:6" x14ac:dyDescent="0.35">
      <c r="B5" s="13">
        <v>3</v>
      </c>
      <c r="C5" s="13">
        <f ca="1"/>
        <v>0.18781207533545774</v>
      </c>
      <c r="E5" s="13">
        <f ca="1"/>
        <v>3</v>
      </c>
      <c r="F5" s="13">
        <f ca="1"/>
        <v>0.18781207533545774</v>
      </c>
    </row>
    <row r="6" spans="2:6" x14ac:dyDescent="0.35">
      <c r="B6" s="13">
        <v>4</v>
      </c>
      <c r="C6" s="13">
        <f ca="1"/>
        <v>0.67965834898291422</v>
      </c>
      <c r="E6" s="13">
        <f ca="1"/>
        <v>4</v>
      </c>
      <c r="F6" s="13">
        <f ca="1"/>
        <v>0.67965834898291422</v>
      </c>
    </row>
    <row r="7" spans="2:6" x14ac:dyDescent="0.35">
      <c r="B7" s="13">
        <v>5</v>
      </c>
      <c r="C7" s="13">
        <f ca="1"/>
        <v>0.92388142338020862</v>
      </c>
      <c r="E7" s="13">
        <f ca="1"/>
        <v>5</v>
      </c>
      <c r="F7" s="13">
        <f ca="1"/>
        <v>0.92388142338020862</v>
      </c>
    </row>
    <row r="8" spans="2:6" x14ac:dyDescent="0.35">
      <c r="B8" s="13">
        <v>6</v>
      </c>
      <c r="C8" s="13">
        <f ca="1"/>
        <v>0.30230157701445215</v>
      </c>
      <c r="E8" s="13">
        <f ca="1"/>
        <v>6</v>
      </c>
      <c r="F8" s="13">
        <f ca="1"/>
        <v>0.30230157701445215</v>
      </c>
    </row>
    <row r="9" spans="2:6" x14ac:dyDescent="0.35">
      <c r="B9" s="13">
        <v>7</v>
      </c>
      <c r="C9" s="13">
        <f ca="1"/>
        <v>0.74482628734007505</v>
      </c>
      <c r="E9" s="13">
        <f ca="1"/>
        <v>7</v>
      </c>
      <c r="F9" s="13">
        <f ca="1"/>
        <v>0.74482628734007505</v>
      </c>
    </row>
    <row r="10" spans="2:6" x14ac:dyDescent="0.35">
      <c r="B10" s="13">
        <v>8</v>
      </c>
      <c r="C10" s="13">
        <f ca="1"/>
        <v>0.56900910389977644</v>
      </c>
      <c r="E10" s="13">
        <f ca="1"/>
        <v>8</v>
      </c>
      <c r="F10" s="13">
        <f ca="1"/>
        <v>0.56900910389977644</v>
      </c>
    </row>
    <row r="11" spans="2:6" x14ac:dyDescent="0.35">
      <c r="B11" s="13">
        <v>9</v>
      </c>
      <c r="C11" s="13">
        <f ca="1"/>
        <v>0.9194361794480066</v>
      </c>
      <c r="E11" s="13">
        <f ca="1"/>
        <v>9</v>
      </c>
      <c r="F11" s="13">
        <f ca="1"/>
        <v>0.9194361794480066</v>
      </c>
    </row>
    <row r="12" spans="2:6" x14ac:dyDescent="0.35">
      <c r="B12" s="13">
        <v>10</v>
      </c>
      <c r="C12" s="13">
        <f ca="1"/>
        <v>0.40181899548169975</v>
      </c>
      <c r="E12" s="13">
        <f ca="1"/>
        <v>10</v>
      </c>
      <c r="F12" s="13">
        <f ca="1"/>
        <v>0.40181899548169975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L103"/>
  <sheetViews>
    <sheetView workbookViewId="0"/>
  </sheetViews>
  <sheetFormatPr defaultColWidth="9.109375" defaultRowHeight="18" x14ac:dyDescent="0.35"/>
  <cols>
    <col min="1" max="1" width="3.6640625" style="8" customWidth="1"/>
    <col min="2" max="5" width="9.109375" style="8"/>
    <col min="6" max="6" width="13.6640625" style="8" bestFit="1" customWidth="1"/>
    <col min="7" max="16384" width="9.109375" style="8"/>
  </cols>
  <sheetData>
    <row r="2" spans="2:12" x14ac:dyDescent="0.35">
      <c r="B2" s="9" t="s">
        <v>8</v>
      </c>
      <c r="C2" s="9" t="s">
        <v>9</v>
      </c>
      <c r="E2" s="10" t="s">
        <v>13</v>
      </c>
      <c r="F2" s="11" cm="1">
        <f t="array" aca="1" ref="F2" ca="1">_xll.\TMX.CURVE.PWFLAT(time,rate)</f>
        <v>2273350483504</v>
      </c>
      <c r="I2" s="12" t="s">
        <v>14</v>
      </c>
      <c r="J2" s="9" t="s">
        <v>10</v>
      </c>
      <c r="K2" s="9" t="s">
        <v>11</v>
      </c>
      <c r="L2" s="9" t="s">
        <v>12</v>
      </c>
    </row>
    <row r="3" spans="2:12" x14ac:dyDescent="0.35">
      <c r="B3" s="8" cm="1">
        <f t="array" ref="B3:B12">_xll.ARRAY.SEQUENCE(1,10)</f>
        <v>1</v>
      </c>
      <c r="C3" s="8" cm="1">
        <f t="array" aca="1" ref="C3:C12" ca="1">_xlfn.RANDARRAY(ROWS(_xlfn.ANCHORARRAY(B3)))</f>
        <v>0.94726356375677767</v>
      </c>
      <c r="F3" s="8" cm="1">
        <f t="array" aca="1" ref="F3:G13" ca="1">TRANSPOSE(_xll.TMX.CURVE.PWFLAT(F2))</f>
        <v>1</v>
      </c>
      <c r="G3" s="8">
        <f ca="1"/>
        <v>0.94726356375677767</v>
      </c>
      <c r="I3" s="8" cm="1">
        <f t="array" ref="I3:I103">_xll.ARRAY.SEQUENCE(0,10,0.1)</f>
        <v>0</v>
      </c>
      <c r="J3" s="8" cm="1">
        <f t="array" aca="1" ref="J3:J103" ca="1">_xlfn.MAP(_xlfn.ANCHORARRAY($I3),_xlfn.LAMBDA(_xlpm.t,_xll.TMX.CURVE.PWFLAT.FORWARD(pwflat,_xlpm.t)))</f>
        <v>0.94726356375677767</v>
      </c>
      <c r="K3" s="8" cm="1">
        <f t="array" aca="1" ref="K3:K103" ca="1">_xlfn.MAP(_xlfn.ANCHORARRAY($I3),_xlfn.LAMBDA(_xlpm.t,_xll.TMX.CURVE.PWFLAT.SPOT(pwflat,_xlpm.t)))</f>
        <v>0.94726356375677767</v>
      </c>
      <c r="L3" s="8" cm="1">
        <f t="array" aca="1" ref="L3:L103" ca="1">_xlfn.MAP(_xlfn.ANCHORARRAY($I3),_xlfn.LAMBDA(_xlpm.t,_xll.TMX.CURVE.PWFLAT.DISCOUNT(pwflat,_xlpm.t)))</f>
        <v>1</v>
      </c>
    </row>
    <row r="4" spans="2:12" x14ac:dyDescent="0.35">
      <c r="B4" s="8">
        <v>2</v>
      </c>
      <c r="C4" s="8">
        <f ca="1"/>
        <v>8.9383682239568829E-2</v>
      </c>
      <c r="F4" s="8">
        <f ca="1"/>
        <v>2</v>
      </c>
      <c r="G4" s="8">
        <f ca="1"/>
        <v>8.9383682239568829E-2</v>
      </c>
      <c r="I4" s="8">
        <v>0.1</v>
      </c>
      <c r="J4" s="8">
        <f ca="1"/>
        <v>0.94726356375677767</v>
      </c>
      <c r="K4" s="8">
        <f ca="1"/>
        <v>0.94726356375677778</v>
      </c>
      <c r="L4" s="8">
        <f ca="1"/>
        <v>0.90962181263770703</v>
      </c>
    </row>
    <row r="5" spans="2:12" x14ac:dyDescent="0.35">
      <c r="B5" s="8">
        <v>3</v>
      </c>
      <c r="C5" s="8">
        <f ca="1"/>
        <v>0.9098121920374147</v>
      </c>
      <c r="F5" s="8">
        <f ca="1"/>
        <v>3</v>
      </c>
      <c r="G5" s="8">
        <f ca="1"/>
        <v>0.9098121920374147</v>
      </c>
      <c r="I5" s="8">
        <v>0.2</v>
      </c>
      <c r="J5" s="8">
        <f ca="1"/>
        <v>0.94726356375677767</v>
      </c>
      <c r="K5" s="8">
        <f ca="1"/>
        <v>0.94726356375677778</v>
      </c>
      <c r="L5" s="8">
        <f ca="1"/>
        <v>0.82741184196158302</v>
      </c>
    </row>
    <row r="6" spans="2:12" x14ac:dyDescent="0.35">
      <c r="B6" s="8">
        <v>4</v>
      </c>
      <c r="C6" s="8">
        <f ca="1"/>
        <v>0.10261778272441902</v>
      </c>
      <c r="F6" s="8">
        <f ca="1"/>
        <v>4</v>
      </c>
      <c r="G6" s="8">
        <f ca="1"/>
        <v>0.10261778272441902</v>
      </c>
      <c r="I6" s="8">
        <v>0.30000000000000004</v>
      </c>
      <c r="J6" s="8">
        <f ca="1"/>
        <v>0.94726356375677767</v>
      </c>
      <c r="K6" s="8">
        <f ca="1"/>
        <v>0.94726356375677767</v>
      </c>
      <c r="L6" s="8">
        <f ca="1"/>
        <v>0.75263185954094924</v>
      </c>
    </row>
    <row r="7" spans="2:12" x14ac:dyDescent="0.35">
      <c r="B7" s="8">
        <v>5</v>
      </c>
      <c r="C7" s="8">
        <f ca="1"/>
        <v>0.21567196970698377</v>
      </c>
      <c r="F7" s="8">
        <f ca="1"/>
        <v>5</v>
      </c>
      <c r="G7" s="8">
        <f ca="1"/>
        <v>0.21567196970698377</v>
      </c>
      <c r="I7" s="8">
        <v>0.4</v>
      </c>
      <c r="J7" s="8">
        <f ca="1"/>
        <v>0.94726356375677767</v>
      </c>
      <c r="K7" s="8">
        <f ca="1"/>
        <v>0.94726356375677778</v>
      </c>
      <c r="L7" s="8">
        <f ca="1"/>
        <v>0.68461035671234227</v>
      </c>
    </row>
    <row r="8" spans="2:12" x14ac:dyDescent="0.35">
      <c r="B8" s="8">
        <v>6</v>
      </c>
      <c r="C8" s="8">
        <f ca="1"/>
        <v>0.70240536737706383</v>
      </c>
      <c r="F8" s="8">
        <f ca="1"/>
        <v>6</v>
      </c>
      <c r="G8" s="8">
        <f ca="1"/>
        <v>0.70240536737706383</v>
      </c>
      <c r="I8" s="8">
        <v>0.5</v>
      </c>
      <c r="J8" s="8">
        <f ca="1"/>
        <v>0.94726356375677767</v>
      </c>
      <c r="K8" s="8">
        <f ca="1"/>
        <v>0.94726356375677767</v>
      </c>
      <c r="L8" s="8">
        <f ca="1"/>
        <v>0.62273651307522726</v>
      </c>
    </row>
    <row r="9" spans="2:12" x14ac:dyDescent="0.35">
      <c r="B9" s="8">
        <v>7</v>
      </c>
      <c r="C9" s="8">
        <f ca="1"/>
        <v>5.409639036802627E-2</v>
      </c>
      <c r="F9" s="8">
        <f ca="1"/>
        <v>7</v>
      </c>
      <c r="G9" s="8">
        <f ca="1"/>
        <v>5.409639036802627E-2</v>
      </c>
      <c r="I9" s="8">
        <v>0.60000000000000009</v>
      </c>
      <c r="J9" s="8">
        <f ca="1"/>
        <v>0.94726356375677767</v>
      </c>
      <c r="K9" s="8">
        <f ca="1"/>
        <v>0.94726356375677767</v>
      </c>
      <c r="L9" s="8">
        <f ca="1"/>
        <v>0.56645471599512753</v>
      </c>
    </row>
    <row r="10" spans="2:12" x14ac:dyDescent="0.35">
      <c r="B10" s="8">
        <v>8</v>
      </c>
      <c r="C10" s="8">
        <f ca="1"/>
        <v>0.73487589397700526</v>
      </c>
      <c r="F10" s="8">
        <f ca="1"/>
        <v>8</v>
      </c>
      <c r="G10" s="8">
        <f ca="1"/>
        <v>0.73487589397700526</v>
      </c>
      <c r="I10" s="8">
        <v>0.70000000000000007</v>
      </c>
      <c r="J10" s="8">
        <f ca="1"/>
        <v>0.94726356375677767</v>
      </c>
      <c r="K10" s="8">
        <f ca="1"/>
        <v>0.94726356375677756</v>
      </c>
      <c r="L10" s="8">
        <f ca="1"/>
        <v>0.51525956574818732</v>
      </c>
    </row>
    <row r="11" spans="2:12" x14ac:dyDescent="0.35">
      <c r="B11" s="8">
        <v>9</v>
      </c>
      <c r="C11" s="8">
        <f ca="1"/>
        <v>0.1314634821513172</v>
      </c>
      <c r="F11" s="8">
        <f ca="1"/>
        <v>9</v>
      </c>
      <c r="G11" s="8">
        <f ca="1"/>
        <v>0.1314634821513172</v>
      </c>
      <c r="I11" s="8">
        <v>0.8</v>
      </c>
      <c r="J11" s="8">
        <f ca="1"/>
        <v>0.94726356375677767</v>
      </c>
      <c r="K11" s="8">
        <f ca="1"/>
        <v>0.94726356375677778</v>
      </c>
      <c r="L11" s="8">
        <f ca="1"/>
        <v>0.46869133986188494</v>
      </c>
    </row>
    <row r="12" spans="2:12" x14ac:dyDescent="0.35">
      <c r="B12" s="8">
        <v>10</v>
      </c>
      <c r="C12" s="8">
        <f ca="1"/>
        <v>0.40066932382155351</v>
      </c>
      <c r="F12" s="8">
        <f ca="1"/>
        <v>10</v>
      </c>
      <c r="G12" s="8">
        <f ca="1"/>
        <v>0.40066932382155351</v>
      </c>
      <c r="I12" s="8">
        <v>0.9</v>
      </c>
      <c r="J12" s="8">
        <f ca="1"/>
        <v>0.94726356375677767</v>
      </c>
      <c r="K12" s="8">
        <f ca="1"/>
        <v>0.94726356375677767</v>
      </c>
      <c r="L12" s="8">
        <f ca="1"/>
        <v>0.42633186590207683</v>
      </c>
    </row>
    <row r="13" spans="2:12" x14ac:dyDescent="0.35">
      <c r="F13" s="8">
        <f ca="1"/>
        <v>10</v>
      </c>
      <c r="G13" s="8" t="e">
        <f ca="1"/>
        <v>#NUM!</v>
      </c>
      <c r="I13" s="8">
        <v>1</v>
      </c>
      <c r="J13" s="8">
        <f ca="1"/>
        <v>0.94726356375677767</v>
      </c>
      <c r="K13" s="8">
        <f ca="1"/>
        <v>0.94726356375677767</v>
      </c>
      <c r="L13" s="8">
        <f ca="1"/>
        <v>0.38780076388862872</v>
      </c>
    </row>
    <row r="14" spans="2:12" x14ac:dyDescent="0.35">
      <c r="I14" s="8">
        <v>1.1000000000000001</v>
      </c>
      <c r="J14" s="8">
        <f ca="1"/>
        <v>8.9383682239568829E-2</v>
      </c>
      <c r="K14" s="8">
        <f ca="1"/>
        <v>0.86927448361884951</v>
      </c>
      <c r="L14" s="8">
        <f ca="1"/>
        <v>0.38434990446009432</v>
      </c>
    </row>
    <row r="15" spans="2:12" x14ac:dyDescent="0.35">
      <c r="I15" s="8">
        <v>1.2000000000000002</v>
      </c>
      <c r="J15" s="8">
        <f ca="1"/>
        <v>8.9383682239568829E-2</v>
      </c>
      <c r="K15" s="8">
        <f ca="1"/>
        <v>0.80428358350390938</v>
      </c>
      <c r="L15" s="8">
        <f ca="1"/>
        <v>0.38092975156261277</v>
      </c>
    </row>
    <row r="16" spans="2:12" x14ac:dyDescent="0.35">
      <c r="I16" s="8">
        <v>1.3</v>
      </c>
      <c r="J16" s="8">
        <f ca="1"/>
        <v>8.9383682239568829E-2</v>
      </c>
      <c r="K16" s="8">
        <f ca="1"/>
        <v>0.74929128340665252</v>
      </c>
      <c r="L16" s="8">
        <f ca="1"/>
        <v>0.37754003303304567</v>
      </c>
    </row>
    <row r="17" spans="9:12" x14ac:dyDescent="0.35">
      <c r="I17" s="8">
        <v>1.4000000000000001</v>
      </c>
      <c r="J17" s="8">
        <f ca="1"/>
        <v>8.9383682239568829E-2</v>
      </c>
      <c r="K17" s="8">
        <f ca="1"/>
        <v>0.70215502618043224</v>
      </c>
      <c r="L17" s="8">
        <f ca="1"/>
        <v>0.37418047805010396</v>
      </c>
    </row>
    <row r="18" spans="9:12" x14ac:dyDescent="0.35">
      <c r="I18" s="8">
        <v>1.5</v>
      </c>
      <c r="J18" s="8">
        <f ca="1"/>
        <v>8.9383682239568829E-2</v>
      </c>
      <c r="K18" s="8">
        <f ca="1"/>
        <v>0.66130360325104143</v>
      </c>
      <c r="L18" s="8">
        <f ca="1"/>
        <v>0.37085081820242644</v>
      </c>
    </row>
    <row r="19" spans="9:12" x14ac:dyDescent="0.35">
      <c r="I19" s="8">
        <v>1.6</v>
      </c>
      <c r="J19" s="8">
        <f ca="1"/>
        <v>8.9383682239568829E-2</v>
      </c>
      <c r="K19" s="8">
        <f ca="1"/>
        <v>0.62555860818782427</v>
      </c>
      <c r="L19" s="8">
        <f ca="1"/>
        <v>0.36755078746713593</v>
      </c>
    </row>
    <row r="20" spans="9:12" x14ac:dyDescent="0.35">
      <c r="I20" s="8">
        <v>1.7000000000000002</v>
      </c>
      <c r="J20" s="8">
        <f ca="1"/>
        <v>8.9383682239568829E-2</v>
      </c>
      <c r="K20" s="8">
        <f ca="1"/>
        <v>0.5940189066614564</v>
      </c>
      <c r="L20" s="8">
        <f ca="1"/>
        <v>0.36428012218858702</v>
      </c>
    </row>
    <row r="21" spans="9:12" x14ac:dyDescent="0.35">
      <c r="I21" s="8">
        <v>1.8</v>
      </c>
      <c r="J21" s="8">
        <f ca="1"/>
        <v>8.9383682239568829E-2</v>
      </c>
      <c r="K21" s="8">
        <f ca="1"/>
        <v>0.56598361641579598</v>
      </c>
      <c r="L21" s="8">
        <f ca="1"/>
        <v>0.36103856105730198</v>
      </c>
    </row>
    <row r="22" spans="9:12" x14ac:dyDescent="0.35">
      <c r="I22" s="8">
        <v>1.9000000000000001</v>
      </c>
      <c r="J22" s="8">
        <f ca="1"/>
        <v>8.9383682239568829E-2</v>
      </c>
      <c r="K22" s="8">
        <f ca="1"/>
        <v>0.54089940935388925</v>
      </c>
      <c r="L22" s="8">
        <f ca="1"/>
        <v>0.35782584508909487</v>
      </c>
    </row>
    <row r="23" spans="9:12" x14ac:dyDescent="0.35">
      <c r="I23" s="8">
        <v>2</v>
      </c>
      <c r="J23" s="8">
        <f ca="1"/>
        <v>8.9383682239568829E-2</v>
      </c>
      <c r="K23" s="8">
        <f ca="1"/>
        <v>0.51832362299817325</v>
      </c>
      <c r="L23" s="8">
        <f ca="1"/>
        <v>0.35464171760438201</v>
      </c>
    </row>
    <row r="24" spans="9:12" x14ac:dyDescent="0.35">
      <c r="I24" s="8">
        <v>2.1</v>
      </c>
      <c r="J24" s="8">
        <f ca="1"/>
        <v>0.9098121920374147</v>
      </c>
      <c r="K24" s="8">
        <f ca="1"/>
        <v>0.53696593580956575</v>
      </c>
      <c r="L24" s="8">
        <f ca="1"/>
        <v>0.32380025085612985</v>
      </c>
    </row>
    <row r="25" spans="9:12" x14ac:dyDescent="0.35">
      <c r="I25" s="8">
        <v>2.2000000000000002</v>
      </c>
      <c r="J25" s="8">
        <f ca="1"/>
        <v>0.9098121920374147</v>
      </c>
      <c r="K25" s="8">
        <f ca="1"/>
        <v>0.55391349291083158</v>
      </c>
      <c r="L25" s="8">
        <f ca="1"/>
        <v>0.29564091532956366</v>
      </c>
    </row>
    <row r="26" spans="9:12" x14ac:dyDescent="0.35">
      <c r="I26" s="8">
        <v>2.3000000000000003</v>
      </c>
      <c r="J26" s="8">
        <f ca="1"/>
        <v>0.9098121920374147</v>
      </c>
      <c r="K26" s="8">
        <f ca="1"/>
        <v>0.56938734939459601</v>
      </c>
      <c r="L26" s="8">
        <f ca="1"/>
        <v>0.26993046091774636</v>
      </c>
    </row>
    <row r="27" spans="9:12" x14ac:dyDescent="0.35">
      <c r="I27" s="8">
        <v>2.4000000000000004</v>
      </c>
      <c r="J27" s="8">
        <f ca="1"/>
        <v>0.9098121920374147</v>
      </c>
      <c r="K27" s="8">
        <f ca="1"/>
        <v>0.58357171783804684</v>
      </c>
      <c r="L27" s="8">
        <f ca="1"/>
        <v>0.24645591937233263</v>
      </c>
    </row>
    <row r="28" spans="9:12" x14ac:dyDescent="0.35">
      <c r="I28" s="8">
        <v>2.5</v>
      </c>
      <c r="J28" s="8">
        <f ca="1"/>
        <v>0.9098121920374147</v>
      </c>
      <c r="K28" s="8">
        <f ca="1"/>
        <v>0.59662133680602147</v>
      </c>
      <c r="L28" s="8">
        <f ca="1"/>
        <v>0.22502284676274525</v>
      </c>
    </row>
    <row r="29" spans="9:12" x14ac:dyDescent="0.35">
      <c r="I29" s="8">
        <v>2.6</v>
      </c>
      <c r="J29" s="8">
        <f ca="1"/>
        <v>0.9098121920374147</v>
      </c>
      <c r="K29" s="8">
        <f ca="1"/>
        <v>0.60866713893030588</v>
      </c>
      <c r="L29" s="8">
        <f ca="1"/>
        <v>0.20545370342259878</v>
      </c>
    </row>
    <row r="30" spans="9:12" x14ac:dyDescent="0.35">
      <c r="I30" s="8">
        <v>2.7</v>
      </c>
      <c r="J30" s="8">
        <f ca="1"/>
        <v>0.9098121920374147</v>
      </c>
      <c r="K30" s="8">
        <f ca="1"/>
        <v>0.61982065941575437</v>
      </c>
      <c r="L30" s="8">
        <f ca="1"/>
        <v>0.18758639219777179</v>
      </c>
    </row>
    <row r="31" spans="9:12" x14ac:dyDescent="0.35">
      <c r="I31" s="8">
        <v>2.8000000000000003</v>
      </c>
      <c r="J31" s="8">
        <f ca="1"/>
        <v>0.9098121920374147</v>
      </c>
      <c r="K31" s="8">
        <f ca="1"/>
        <v>0.63017749986652793</v>
      </c>
      <c r="L31" s="8">
        <f ca="1"/>
        <v>0.17127291477995266</v>
      </c>
    </row>
    <row r="32" spans="9:12" x14ac:dyDescent="0.35">
      <c r="I32" s="8">
        <v>2.9000000000000004</v>
      </c>
      <c r="J32" s="8">
        <f ca="1"/>
        <v>0.9098121920374147</v>
      </c>
      <c r="K32" s="8">
        <f ca="1"/>
        <v>0.63982007545862751</v>
      </c>
      <c r="L32" s="8">
        <f ca="1"/>
        <v>0.15637814096871455</v>
      </c>
    </row>
    <row r="33" spans="9:12" x14ac:dyDescent="0.35">
      <c r="I33" s="8">
        <v>3</v>
      </c>
      <c r="J33" s="8">
        <f ca="1"/>
        <v>0.9098121920374147</v>
      </c>
      <c r="K33" s="8">
        <f ca="1"/>
        <v>0.64881981267792044</v>
      </c>
      <c r="L33" s="8">
        <f ca="1"/>
        <v>0.14277869475999616</v>
      </c>
    </row>
    <row r="34" spans="9:12" x14ac:dyDescent="0.35">
      <c r="I34" s="8">
        <v>3.1</v>
      </c>
      <c r="J34" s="8">
        <f ca="1"/>
        <v>0.10261778272441902</v>
      </c>
      <c r="K34" s="8">
        <f ca="1"/>
        <v>0.63120039235683967</v>
      </c>
      <c r="L34" s="8">
        <f ca="1"/>
        <v>0.14132102341567182</v>
      </c>
    </row>
    <row r="35" spans="9:12" x14ac:dyDescent="0.35">
      <c r="I35" s="8">
        <v>3.2</v>
      </c>
      <c r="J35" s="8">
        <f ca="1"/>
        <v>0.10261778272441902</v>
      </c>
      <c r="K35" s="8">
        <f ca="1"/>
        <v>0.61468218580582656</v>
      </c>
      <c r="L35" s="8">
        <f ca="1"/>
        <v>0.1398782338858455</v>
      </c>
    </row>
    <row r="36" spans="9:12" x14ac:dyDescent="0.35">
      <c r="I36" s="8">
        <v>3.3000000000000003</v>
      </c>
      <c r="J36" s="8">
        <f ca="1"/>
        <v>0.10261778272441902</v>
      </c>
      <c r="K36" s="8">
        <f ca="1"/>
        <v>0.59916508268214752</v>
      </c>
      <c r="L36" s="8">
        <f ca="1"/>
        <v>0.13845017423767522</v>
      </c>
    </row>
    <row r="37" spans="9:12" x14ac:dyDescent="0.35">
      <c r="I37" s="8">
        <v>3.4000000000000004</v>
      </c>
      <c r="J37" s="8">
        <f ca="1"/>
        <v>0.10261778272441902</v>
      </c>
      <c r="K37" s="8">
        <f ca="1"/>
        <v>0.58456075033044963</v>
      </c>
      <c r="L37" s="8">
        <f ca="1"/>
        <v>0.13703669408946051</v>
      </c>
    </row>
    <row r="38" spans="9:12" x14ac:dyDescent="0.35">
      <c r="I38" s="8">
        <v>3.5</v>
      </c>
      <c r="J38" s="8">
        <f ca="1"/>
        <v>0.10261778272441902</v>
      </c>
      <c r="K38" s="8">
        <f ca="1"/>
        <v>0.57079095125599166</v>
      </c>
      <c r="L38" s="8">
        <f ca="1"/>
        <v>0.13563764459480529</v>
      </c>
    </row>
    <row r="39" spans="9:12" x14ac:dyDescent="0.35">
      <c r="I39" s="8">
        <v>3.6</v>
      </c>
      <c r="J39" s="8">
        <f ca="1"/>
        <v>0.10261778272441902</v>
      </c>
      <c r="K39" s="8">
        <f ca="1"/>
        <v>0.55778614101900348</v>
      </c>
      <c r="L39" s="8">
        <f ca="1"/>
        <v>0.13425287842694539</v>
      </c>
    </row>
    <row r="40" spans="9:12" x14ac:dyDescent="0.35">
      <c r="I40" s="8">
        <v>3.7</v>
      </c>
      <c r="J40" s="8">
        <f ca="1"/>
        <v>0.10261778272441902</v>
      </c>
      <c r="K40" s="8">
        <f ca="1"/>
        <v>0.54548429349752825</v>
      </c>
      <c r="L40" s="8">
        <f ca="1"/>
        <v>0.13288224976323554</v>
      </c>
    </row>
    <row r="41" spans="9:12" x14ac:dyDescent="0.35">
      <c r="I41" s="8">
        <v>3.8000000000000003</v>
      </c>
      <c r="J41" s="8">
        <f ca="1"/>
        <v>0.10261778272441902</v>
      </c>
      <c r="K41" s="8">
        <f ca="1"/>
        <v>0.53382991163507798</v>
      </c>
      <c r="L41" s="8">
        <f ca="1"/>
        <v>0.13152561426979276</v>
      </c>
    </row>
    <row r="42" spans="9:12" x14ac:dyDescent="0.35">
      <c r="I42" s="8">
        <v>3.9000000000000004</v>
      </c>
      <c r="J42" s="8">
        <f ca="1"/>
        <v>0.10261778272441902</v>
      </c>
      <c r="K42" s="8">
        <f ca="1"/>
        <v>0.52277319038095849</v>
      </c>
      <c r="L42" s="8">
        <f ca="1"/>
        <v>0.13018282908630013</v>
      </c>
    </row>
    <row r="43" spans="9:12" x14ac:dyDescent="0.35">
      <c r="I43" s="8">
        <v>4</v>
      </c>
      <c r="J43" s="8">
        <f ca="1"/>
        <v>0.10261778272441902</v>
      </c>
      <c r="K43" s="8">
        <f ca="1"/>
        <v>0.51226930518954505</v>
      </c>
      <c r="L43" s="8">
        <f ca="1"/>
        <v>0.1288537528109624</v>
      </c>
    </row>
    <row r="44" spans="9:12" x14ac:dyDescent="0.35">
      <c r="I44" s="8">
        <v>4.1000000000000005</v>
      </c>
      <c r="J44" s="8">
        <f ca="1"/>
        <v>0.21567196970698377</v>
      </c>
      <c r="K44" s="8">
        <f ca="1"/>
        <v>0.50503522383631183</v>
      </c>
      <c r="L44" s="8">
        <f ca="1"/>
        <v>0.12610449214131936</v>
      </c>
    </row>
    <row r="45" spans="9:12" x14ac:dyDescent="0.35">
      <c r="I45" s="8">
        <v>4.2</v>
      </c>
      <c r="J45" s="8">
        <f ca="1"/>
        <v>0.21567196970698377</v>
      </c>
      <c r="K45" s="8">
        <f ca="1"/>
        <v>0.49814562254751826</v>
      </c>
      <c r="L45" s="8">
        <f ca="1"/>
        <v>0.1234138905084997</v>
      </c>
    </row>
    <row r="46" spans="9:12" x14ac:dyDescent="0.35">
      <c r="I46" s="8">
        <v>4.3</v>
      </c>
      <c r="J46" s="8">
        <f ca="1"/>
        <v>0.21567196970698377</v>
      </c>
      <c r="K46" s="8">
        <f ca="1"/>
        <v>0.49157646783029663</v>
      </c>
      <c r="L46" s="8">
        <f ca="1"/>
        <v>0.12078069634967034</v>
      </c>
    </row>
    <row r="47" spans="9:12" x14ac:dyDescent="0.35">
      <c r="I47" s="8">
        <v>4.4000000000000004</v>
      </c>
      <c r="J47" s="8">
        <f ca="1"/>
        <v>0.21567196970698377</v>
      </c>
      <c r="K47" s="8">
        <f ca="1"/>
        <v>0.48530591105476678</v>
      </c>
      <c r="L47" s="8">
        <f ca="1"/>
        <v>0.11820368480621211</v>
      </c>
    </row>
    <row r="48" spans="9:12" x14ac:dyDescent="0.35">
      <c r="I48" s="8">
        <v>4.5</v>
      </c>
      <c r="J48" s="8">
        <f ca="1"/>
        <v>0.21567196970698377</v>
      </c>
      <c r="K48" s="8">
        <f ca="1"/>
        <v>0.47931404569148267</v>
      </c>
      <c r="L48" s="8">
        <f ca="1"/>
        <v>0.11568165715402111</v>
      </c>
    </row>
    <row r="49" spans="9:12" x14ac:dyDescent="0.35">
      <c r="I49" s="8">
        <v>4.6000000000000005</v>
      </c>
      <c r="J49" s="8">
        <f ca="1"/>
        <v>0.21567196970698377</v>
      </c>
      <c r="K49" s="8">
        <f ca="1"/>
        <v>0.47358269621355875</v>
      </c>
      <c r="L49" s="8">
        <f ca="1"/>
        <v>0.11321344024597768</v>
      </c>
    </row>
    <row r="50" spans="9:12" x14ac:dyDescent="0.35">
      <c r="I50" s="8">
        <v>4.7</v>
      </c>
      <c r="J50" s="8">
        <f ca="1"/>
        <v>0.21567196970698377</v>
      </c>
      <c r="K50" s="8">
        <f ca="1"/>
        <v>0.4680952339474615</v>
      </c>
      <c r="L50" s="8">
        <f ca="1"/>
        <v>0.11079788596632117</v>
      </c>
    </row>
    <row r="51" spans="9:12" x14ac:dyDescent="0.35">
      <c r="I51" s="8">
        <v>4.8000000000000007</v>
      </c>
      <c r="J51" s="8">
        <f ca="1"/>
        <v>0.21567196970698377</v>
      </c>
      <c r="K51" s="8">
        <f ca="1"/>
        <v>0.46283641594245151</v>
      </c>
      <c r="L51" s="8">
        <f ca="1"/>
        <v>0.10843386849729583</v>
      </c>
    </row>
    <row r="52" spans="9:12" x14ac:dyDescent="0.35">
      <c r="I52" s="8">
        <v>4.9000000000000004</v>
      </c>
      <c r="J52" s="8">
        <f ca="1"/>
        <v>0.21567196970698377</v>
      </c>
      <c r="K52" s="8">
        <f ca="1"/>
        <v>0.45779224357029907</v>
      </c>
      <c r="L52" s="8">
        <f ca="1"/>
        <v>0.10612029220153078</v>
      </c>
    </row>
    <row r="53" spans="9:12" x14ac:dyDescent="0.35">
      <c r="I53" s="8">
        <v>5</v>
      </c>
      <c r="J53" s="8">
        <f ca="1"/>
        <v>0.21567196970698377</v>
      </c>
      <c r="K53" s="8">
        <f ca="1"/>
        <v>0.45294983809303274</v>
      </c>
      <c r="L53" s="8">
        <f ca="1"/>
        <v>0.10385607902681132</v>
      </c>
    </row>
    <row r="54" spans="9:12" x14ac:dyDescent="0.35">
      <c r="I54" s="8">
        <v>5.1000000000000005</v>
      </c>
      <c r="J54" s="8">
        <f ca="1"/>
        <v>0.70240536737706383</v>
      </c>
      <c r="K54" s="8">
        <f ca="1"/>
        <v>0.45784112298095497</v>
      </c>
      <c r="L54" s="8">
        <f ca="1"/>
        <v>9.6811476454202391E-2</v>
      </c>
    </row>
    <row r="55" spans="9:12" x14ac:dyDescent="0.35">
      <c r="I55" s="8">
        <v>5.2</v>
      </c>
      <c r="J55" s="8">
        <f ca="1"/>
        <v>0.70240536737706383</v>
      </c>
      <c r="K55" s="8">
        <f ca="1"/>
        <v>0.46254428152703392</v>
      </c>
      <c r="L55" s="8">
        <f ca="1"/>
        <v>9.0244712108271341E-2</v>
      </c>
    </row>
    <row r="56" spans="9:12" x14ac:dyDescent="0.35">
      <c r="I56" s="8">
        <v>5.3000000000000007</v>
      </c>
      <c r="J56" s="8">
        <f ca="1"/>
        <v>0.70240536737706383</v>
      </c>
      <c r="K56" s="8">
        <f ca="1"/>
        <v>0.46706996239212883</v>
      </c>
      <c r="L56" s="8">
        <f ca="1"/>
        <v>8.4123373907713378E-2</v>
      </c>
    </row>
    <row r="57" spans="9:12" x14ac:dyDescent="0.35">
      <c r="I57" s="8">
        <v>5.4</v>
      </c>
      <c r="J57" s="8">
        <f ca="1"/>
        <v>0.70240536737706383</v>
      </c>
      <c r="K57" s="8">
        <f ca="1"/>
        <v>0.47142802544740547</v>
      </c>
      <c r="L57" s="8">
        <f ca="1"/>
        <v>7.8417251385801745E-2</v>
      </c>
    </row>
    <row r="58" spans="9:12" x14ac:dyDescent="0.35">
      <c r="I58" s="8">
        <v>5.5</v>
      </c>
      <c r="J58" s="8">
        <f ca="1"/>
        <v>0.70240536737706383</v>
      </c>
      <c r="K58" s="8">
        <f ca="1"/>
        <v>0.47562761348249011</v>
      </c>
      <c r="L58" s="8">
        <f ca="1"/>
        <v>7.3098175931354481E-2</v>
      </c>
    </row>
    <row r="59" spans="9:12" x14ac:dyDescent="0.35">
      <c r="I59" s="8">
        <v>5.6000000000000005</v>
      </c>
      <c r="J59" s="8">
        <f ca="1"/>
        <v>0.70240536737706383</v>
      </c>
      <c r="K59" s="8">
        <f ca="1"/>
        <v>0.47967721623060749</v>
      </c>
      <c r="L59" s="8">
        <f ca="1"/>
        <v>6.8139895813772264E-2</v>
      </c>
    </row>
    <row r="60" spans="9:12" x14ac:dyDescent="0.35">
      <c r="I60" s="8">
        <v>5.7</v>
      </c>
      <c r="J60" s="8">
        <f ca="1"/>
        <v>0.70240536737706383</v>
      </c>
      <c r="K60" s="8">
        <f ca="1"/>
        <v>0.48358472765422961</v>
      </c>
      <c r="L60" s="8">
        <f ca="1"/>
        <v>6.3517938228381018E-2</v>
      </c>
    </row>
    <row r="61" spans="9:12" x14ac:dyDescent="0.35">
      <c r="I61" s="8">
        <v>5.8000000000000007</v>
      </c>
      <c r="J61" s="8">
        <f ca="1"/>
        <v>0.70240536737706383</v>
      </c>
      <c r="K61" s="8">
        <f ca="1"/>
        <v>0.4873574973046233</v>
      </c>
      <c r="L61" s="8">
        <f ca="1"/>
        <v>5.9209487337599988E-2</v>
      </c>
    </row>
    <row r="62" spans="9:12" x14ac:dyDescent="0.35">
      <c r="I62" s="8">
        <v>5.9</v>
      </c>
      <c r="J62" s="8">
        <f ca="1"/>
        <v>0.70240536737706383</v>
      </c>
      <c r="K62" s="8">
        <f ca="1"/>
        <v>0.49100237645839345</v>
      </c>
      <c r="L62" s="8">
        <f ca="1"/>
        <v>5.5193282196937261E-2</v>
      </c>
    </row>
    <row r="63" spans="9:12" x14ac:dyDescent="0.35">
      <c r="I63" s="8">
        <v>6</v>
      </c>
      <c r="J63" s="8">
        <f ca="1"/>
        <v>0.70240536737706383</v>
      </c>
      <c r="K63" s="8">
        <f ca="1"/>
        <v>0.49452575964037121</v>
      </c>
      <c r="L63" s="8">
        <f ca="1"/>
        <v>5.1449497813911498E-2</v>
      </c>
    </row>
    <row r="64" spans="9:12" x14ac:dyDescent="0.35">
      <c r="I64" s="8">
        <v>6.1000000000000005</v>
      </c>
      <c r="J64" s="8">
        <f ca="1"/>
        <v>5.409639036802627E-2</v>
      </c>
      <c r="K64" s="8">
        <f ca="1"/>
        <v>0.48730560604574263</v>
      </c>
      <c r="L64" s="8">
        <f ca="1"/>
        <v>5.1171926017968598E-2</v>
      </c>
    </row>
    <row r="65" spans="9:12" x14ac:dyDescent="0.35">
      <c r="I65" s="8">
        <v>6.2</v>
      </c>
      <c r="J65" s="8">
        <f ca="1"/>
        <v>5.409639036802627E-2</v>
      </c>
      <c r="K65" s="8">
        <f ca="1"/>
        <v>0.48031836063158589</v>
      </c>
      <c r="L65" s="8">
        <f ca="1"/>
        <v>5.0895851729606589E-2</v>
      </c>
    </row>
    <row r="66" spans="9:12" x14ac:dyDescent="0.35">
      <c r="I66" s="8">
        <v>6.3000000000000007</v>
      </c>
      <c r="J66" s="8">
        <f ca="1"/>
        <v>5.409639036802627E-2</v>
      </c>
      <c r="K66" s="8">
        <f ca="1"/>
        <v>0.47355293253216429</v>
      </c>
      <c r="L66" s="8">
        <f ca="1"/>
        <v>5.0621266869674615E-2</v>
      </c>
    </row>
    <row r="67" spans="9:12" x14ac:dyDescent="0.35">
      <c r="I67" s="8">
        <v>6.4</v>
      </c>
      <c r="J67" s="8">
        <f ca="1"/>
        <v>5.409639036802627E-2</v>
      </c>
      <c r="K67" s="8">
        <f ca="1"/>
        <v>0.46699892406084964</v>
      </c>
      <c r="L67" s="8">
        <f ca="1"/>
        <v>5.0348163402604472E-2</v>
      </c>
    </row>
    <row r="68" spans="9:12" x14ac:dyDescent="0.35">
      <c r="I68" s="8">
        <v>6.5</v>
      </c>
      <c r="J68" s="8">
        <f ca="1"/>
        <v>5.409639036802627E-2</v>
      </c>
      <c r="K68" s="8">
        <f ca="1"/>
        <v>0.46064657738865239</v>
      </c>
      <c r="L68" s="8">
        <f ca="1"/>
        <v>5.0076533336178314E-2</v>
      </c>
    </row>
    <row r="69" spans="9:12" x14ac:dyDescent="0.35">
      <c r="I69" s="8">
        <v>6.6000000000000005</v>
      </c>
      <c r="J69" s="8">
        <f ca="1"/>
        <v>5.409639036802627E-2</v>
      </c>
      <c r="K69" s="8">
        <f ca="1"/>
        <v>0.45448672607015805</v>
      </c>
      <c r="L69" s="8">
        <f ca="1"/>
        <v>4.9806368721297532E-2</v>
      </c>
    </row>
    <row r="70" spans="9:12" x14ac:dyDescent="0.35">
      <c r="I70" s="8">
        <v>6.7</v>
      </c>
      <c r="J70" s="8">
        <f ca="1"/>
        <v>5.409639036802627E-2</v>
      </c>
      <c r="K70" s="8">
        <f ca="1"/>
        <v>0.44851075091042469</v>
      </c>
      <c r="L70" s="8">
        <f ca="1"/>
        <v>4.9537661651745522E-2</v>
      </c>
    </row>
    <row r="71" spans="9:12" x14ac:dyDescent="0.35">
      <c r="I71" s="8">
        <v>6.8000000000000007</v>
      </c>
      <c r="J71" s="8">
        <f ca="1"/>
        <v>5.409639036802627E-2</v>
      </c>
      <c r="K71" s="8">
        <f ca="1"/>
        <v>0.44271053972597768</v>
      </c>
      <c r="L71" s="8">
        <f ca="1"/>
        <v>4.9270404263958505E-2</v>
      </c>
    </row>
    <row r="72" spans="9:12" x14ac:dyDescent="0.35">
      <c r="I72" s="8">
        <v>6.9</v>
      </c>
      <c r="J72" s="8">
        <f ca="1"/>
        <v>5.409639036802627E-2</v>
      </c>
      <c r="K72" s="8">
        <f ca="1"/>
        <v>0.4370784506048479</v>
      </c>
      <c r="L72" s="8">
        <f ca="1"/>
        <v>4.9004588736794204E-2</v>
      </c>
    </row>
    <row r="73" spans="9:12" x14ac:dyDescent="0.35">
      <c r="I73" s="8">
        <v>7</v>
      </c>
      <c r="J73" s="8">
        <f ca="1"/>
        <v>5.409639036802627E-2</v>
      </c>
      <c r="K73" s="8">
        <f ca="1"/>
        <v>0.43160727831575052</v>
      </c>
      <c r="L73" s="8">
        <f ca="1"/>
        <v>4.8740207291306473E-2</v>
      </c>
    </row>
    <row r="74" spans="9:12" x14ac:dyDescent="0.35">
      <c r="I74" s="8">
        <v>7.1000000000000005</v>
      </c>
      <c r="J74" s="8">
        <f ca="1"/>
        <v>0.73487589397700526</v>
      </c>
      <c r="K74" s="8">
        <f ca="1"/>
        <v>0.43587866726872598</v>
      </c>
      <c r="L74" s="8">
        <f ca="1"/>
        <v>4.5286852065599521E-2</v>
      </c>
    </row>
    <row r="75" spans="9:12" x14ac:dyDescent="0.35">
      <c r="I75" s="8">
        <v>7.2</v>
      </c>
      <c r="J75" s="8">
        <f ca="1"/>
        <v>0.73487589397700526</v>
      </c>
      <c r="K75" s="8">
        <f ca="1"/>
        <v>0.44003140652856315</v>
      </c>
      <c r="L75" s="8">
        <f ca="1"/>
        <v>4.2078173637738532E-2</v>
      </c>
    </row>
    <row r="76" spans="9:12" x14ac:dyDescent="0.35">
      <c r="I76" s="8">
        <v>7.3000000000000007</v>
      </c>
      <c r="J76" s="8">
        <f ca="1"/>
        <v>0.73487589397700526</v>
      </c>
      <c r="K76" s="8">
        <f ca="1"/>
        <v>0.44407037211004868</v>
      </c>
      <c r="L76" s="8">
        <f ca="1"/>
        <v>3.9096837673063455E-2</v>
      </c>
    </row>
    <row r="77" spans="9:12" x14ac:dyDescent="0.35">
      <c r="I77" s="8">
        <v>7.4</v>
      </c>
      <c r="J77" s="8">
        <f ca="1"/>
        <v>0.73487589397700526</v>
      </c>
      <c r="K77" s="8">
        <f ca="1"/>
        <v>0.44800017645960216</v>
      </c>
      <c r="L77" s="8">
        <f ca="1"/>
        <v>3.6326736507758847E-2</v>
      </c>
    </row>
    <row r="78" spans="9:12" x14ac:dyDescent="0.35">
      <c r="I78" s="8">
        <v>7.5</v>
      </c>
      <c r="J78" s="8">
        <f ca="1"/>
        <v>0.73487589397700526</v>
      </c>
      <c r="K78" s="8">
        <f ca="1"/>
        <v>0.45182518602650085</v>
      </c>
      <c r="L78" s="8">
        <f ca="1"/>
        <v>3.3752901138140903E-2</v>
      </c>
    </row>
    <row r="79" spans="9:12" x14ac:dyDescent="0.35">
      <c r="I79" s="8">
        <v>7.6000000000000005</v>
      </c>
      <c r="J79" s="8">
        <f ca="1"/>
        <v>0.73487589397700526</v>
      </c>
      <c r="K79" s="8">
        <f ca="1"/>
        <v>0.45554953744690224</v>
      </c>
      <c r="L79" s="8">
        <f ca="1"/>
        <v>3.1361429447060371E-2</v>
      </c>
    </row>
    <row r="80" spans="9:12" x14ac:dyDescent="0.35">
      <c r="I80" s="8">
        <v>7.7</v>
      </c>
      <c r="J80" s="8">
        <f ca="1"/>
        <v>0.73487589397700526</v>
      </c>
      <c r="K80" s="8">
        <f ca="1"/>
        <v>0.45917715246677371</v>
      </c>
      <c r="L80" s="8">
        <f ca="1"/>
        <v>2.9139398947407417E-2</v>
      </c>
    </row>
    <row r="81" spans="9:12" x14ac:dyDescent="0.35">
      <c r="I81" s="8">
        <v>7.8000000000000007</v>
      </c>
      <c r="J81" s="8">
        <f ca="1"/>
        <v>0.73487589397700526</v>
      </c>
      <c r="K81" s="8">
        <f ca="1"/>
        <v>0.46271175171690487</v>
      </c>
      <c r="L81" s="8">
        <f ca="1"/>
        <v>2.7074804267709078E-2</v>
      </c>
    </row>
    <row r="82" spans="9:12" x14ac:dyDescent="0.35">
      <c r="I82" s="8">
        <v>7.9</v>
      </c>
      <c r="J82" s="8">
        <f ca="1"/>
        <v>0.73487589397700526</v>
      </c>
      <c r="K82" s="8">
        <f ca="1"/>
        <v>0.46615686744171625</v>
      </c>
      <c r="L82" s="8">
        <f ca="1"/>
        <v>2.515649315082838E-2</v>
      </c>
    </row>
    <row r="83" spans="9:12" x14ac:dyDescent="0.35">
      <c r="I83" s="8">
        <v>8</v>
      </c>
      <c r="J83" s="8">
        <f ca="1"/>
        <v>0.73487589397700526</v>
      </c>
      <c r="K83" s="8">
        <f ca="1"/>
        <v>0.46951585527340733</v>
      </c>
      <c r="L83" s="8">
        <f ca="1"/>
        <v>2.3374097398744652E-2</v>
      </c>
    </row>
    <row r="84" spans="9:12" x14ac:dyDescent="0.35">
      <c r="I84" s="8">
        <v>8.1</v>
      </c>
      <c r="J84" s="8">
        <f ca="1"/>
        <v>0.1314634821513172</v>
      </c>
      <c r="K84" s="8">
        <f ca="1"/>
        <v>0.46534236918548033</v>
      </c>
      <c r="L84" s="8">
        <f ca="1"/>
        <v>2.3068824437641935E-2</v>
      </c>
    </row>
    <row r="85" spans="9:12" x14ac:dyDescent="0.35">
      <c r="I85" s="8">
        <v>8.2000000000000011</v>
      </c>
      <c r="J85" s="8">
        <f ca="1"/>
        <v>0.1314634821513172</v>
      </c>
      <c r="K85" s="8">
        <f ca="1"/>
        <v>0.46127067544116118</v>
      </c>
      <c r="L85" s="8">
        <f ca="1"/>
        <v>2.2767538441028443E-2</v>
      </c>
    </row>
    <row r="86" spans="9:12" x14ac:dyDescent="0.35">
      <c r="I86" s="8">
        <v>8.3000000000000007</v>
      </c>
      <c r="J86" s="8">
        <f ca="1"/>
        <v>0.1314634821513172</v>
      </c>
      <c r="K86" s="8">
        <f ca="1"/>
        <v>0.4572970947991149</v>
      </c>
      <c r="L86" s="8">
        <f ca="1"/>
        <v>2.2470187338224451E-2</v>
      </c>
    </row>
    <row r="87" spans="9:12" x14ac:dyDescent="0.35">
      <c r="I87" s="8">
        <v>8.4</v>
      </c>
      <c r="J87" s="8">
        <f ca="1"/>
        <v>0.1314634821513172</v>
      </c>
      <c r="K87" s="8">
        <f ca="1"/>
        <v>0.45341812321997443</v>
      </c>
      <c r="L87" s="8">
        <f ca="1"/>
        <v>2.2176719738632222E-2</v>
      </c>
    </row>
    <row r="88" spans="9:12" x14ac:dyDescent="0.35">
      <c r="I88" s="8">
        <v>8.5</v>
      </c>
      <c r="J88" s="8">
        <f ca="1"/>
        <v>0.1314634821513172</v>
      </c>
      <c r="K88" s="8">
        <f ca="1"/>
        <v>0.44963042156034322</v>
      </c>
      <c r="L88" s="8">
        <f ca="1"/>
        <v>2.1887084922857448E-2</v>
      </c>
    </row>
    <row r="89" spans="9:12" x14ac:dyDescent="0.35">
      <c r="I89" s="8">
        <v>8.6</v>
      </c>
      <c r="J89" s="8">
        <f ca="1"/>
        <v>0.1314634821513172</v>
      </c>
      <c r="K89" s="8">
        <f ca="1"/>
        <v>0.44593080598581969</v>
      </c>
      <c r="L89" s="8">
        <f ca="1"/>
        <v>2.1601232833944026E-2</v>
      </c>
    </row>
    <row r="90" spans="9:12" x14ac:dyDescent="0.35">
      <c r="I90" s="8">
        <v>8.7000000000000011</v>
      </c>
      <c r="J90" s="8">
        <f ca="1"/>
        <v>0.1314634821513172</v>
      </c>
      <c r="K90" s="8">
        <f ca="1"/>
        <v>0.44231623904519313</v>
      </c>
      <c r="L90" s="8">
        <f ca="1"/>
        <v>2.1319114068718691E-2</v>
      </c>
    </row>
    <row r="91" spans="9:12" x14ac:dyDescent="0.35">
      <c r="I91" s="8">
        <v>8.8000000000000007</v>
      </c>
      <c r="J91" s="8">
        <f ca="1"/>
        <v>0.1314634821513172</v>
      </c>
      <c r="K91" s="8">
        <f ca="1"/>
        <v>0.43878382135321731</v>
      </c>
      <c r="L91" s="8">
        <f ca="1"/>
        <v>2.1040679869265728E-2</v>
      </c>
    </row>
    <row r="92" spans="9:12" x14ac:dyDescent="0.35">
      <c r="I92" s="8">
        <v>8.9</v>
      </c>
      <c r="J92" s="8">
        <f ca="1"/>
        <v>0.1314634821513172</v>
      </c>
      <c r="K92" s="8">
        <f ca="1"/>
        <v>0.43533078383409485</v>
      </c>
      <c r="L92" s="8">
        <f ca="1"/>
        <v>2.0765882114489344E-2</v>
      </c>
    </row>
    <row r="93" spans="9:12" x14ac:dyDescent="0.35">
      <c r="I93" s="8">
        <v>9</v>
      </c>
      <c r="J93" s="8">
        <f ca="1"/>
        <v>0.1314634821513172</v>
      </c>
      <c r="K93" s="8">
        <f ca="1"/>
        <v>0.43195448048206397</v>
      </c>
      <c r="L93" s="8">
        <f ca="1"/>
        <v>2.0494673311810478E-2</v>
      </c>
    </row>
    <row r="94" spans="9:12" x14ac:dyDescent="0.35">
      <c r="I94" s="8">
        <v>9.1</v>
      </c>
      <c r="J94" s="8">
        <f ca="1"/>
        <v>0.40066932382155351</v>
      </c>
      <c r="K94" s="8">
        <f ca="1"/>
        <v>0.43161068755172871</v>
      </c>
      <c r="L94" s="8">
        <f ca="1"/>
        <v>1.9689748119705731E-2</v>
      </c>
    </row>
    <row r="95" spans="9:12" x14ac:dyDescent="0.35">
      <c r="I95" s="8">
        <v>9.2000000000000011</v>
      </c>
      <c r="J95" s="8">
        <f ca="1"/>
        <v>0.40066932382155351</v>
      </c>
      <c r="K95" s="8">
        <f ca="1"/>
        <v>0.43127436838074856</v>
      </c>
      <c r="L95" s="8">
        <f ca="1"/>
        <v>1.8916436349895906E-2</v>
      </c>
    </row>
    <row r="96" spans="9:12" x14ac:dyDescent="0.35">
      <c r="I96" s="8">
        <v>9.3000000000000007</v>
      </c>
      <c r="J96" s="8">
        <f ca="1"/>
        <v>0.40066932382155351</v>
      </c>
      <c r="K96" s="8">
        <f ca="1"/>
        <v>0.43094528188011205</v>
      </c>
      <c r="L96" s="8">
        <f ca="1"/>
        <v>1.817349356488851E-2</v>
      </c>
    </row>
    <row r="97" spans="9:12" x14ac:dyDescent="0.35">
      <c r="I97" s="8">
        <v>9.4</v>
      </c>
      <c r="J97" s="8">
        <f ca="1"/>
        <v>0.40066932382155351</v>
      </c>
      <c r="K97" s="8">
        <f ca="1"/>
        <v>0.4306231972199146</v>
      </c>
      <c r="L97" s="8">
        <f ca="1"/>
        <v>1.7459731903338691E-2</v>
      </c>
    </row>
    <row r="98" spans="9:12" x14ac:dyDescent="0.35">
      <c r="I98" s="8">
        <v>9.5</v>
      </c>
      <c r="J98" s="8">
        <f ca="1"/>
        <v>0.40066932382155351</v>
      </c>
      <c r="K98" s="8">
        <f ca="1"/>
        <v>0.43030789328940555</v>
      </c>
      <c r="L98" s="8">
        <f ca="1"/>
        <v>1.6774003103705897E-2</v>
      </c>
    </row>
    <row r="99" spans="9:12" x14ac:dyDescent="0.35">
      <c r="I99" s="8">
        <v>9.6000000000000014</v>
      </c>
      <c r="J99" s="8">
        <f ca="1"/>
        <v>0.40066932382155351</v>
      </c>
      <c r="K99" s="8">
        <f ca="1"/>
        <v>0.42999915819078205</v>
      </c>
      <c r="L99" s="8">
        <f ca="1"/>
        <v>1.6115206171304922E-2</v>
      </c>
    </row>
    <row r="100" spans="9:12" x14ac:dyDescent="0.35">
      <c r="I100" s="8">
        <v>9.7000000000000011</v>
      </c>
      <c r="J100" s="8">
        <f ca="1"/>
        <v>0.40066932382155351</v>
      </c>
      <c r="K100" s="8">
        <f ca="1"/>
        <v>0.42969678876429512</v>
      </c>
      <c r="L100" s="8">
        <f ca="1"/>
        <v>1.5482283351091823E-2</v>
      </c>
    </row>
    <row r="101" spans="9:12" x14ac:dyDescent="0.35">
      <c r="I101" s="8">
        <v>9.8000000000000007</v>
      </c>
      <c r="J101" s="8">
        <f ca="1"/>
        <v>0.40066932382155351</v>
      </c>
      <c r="K101" s="8">
        <f ca="1"/>
        <v>0.42940059014243048</v>
      </c>
      <c r="L101" s="8">
        <f ca="1"/>
        <v>1.4874218429057343E-2</v>
      </c>
    </row>
    <row r="102" spans="9:12" x14ac:dyDescent="0.35">
      <c r="I102" s="8">
        <v>9.9</v>
      </c>
      <c r="J102" s="8">
        <f ca="1"/>
        <v>0.40066932382155351</v>
      </c>
      <c r="K102" s="8">
        <f ca="1"/>
        <v>0.42911037533110846</v>
      </c>
      <c r="L102" s="8">
        <f ca="1"/>
        <v>1.4290035100239334E-2</v>
      </c>
    </row>
    <row r="103" spans="9:12" x14ac:dyDescent="0.35">
      <c r="I103" s="8">
        <v>10</v>
      </c>
      <c r="J103" s="8">
        <f ca="1"/>
        <v>0.40066932382155351</v>
      </c>
      <c r="K103" s="8">
        <f ca="1"/>
        <v>0.42882596481601293</v>
      </c>
      <c r="L103" s="8">
        <f ca="1"/>
        <v>1.3728795400756784E-2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O11"/>
  <sheetViews>
    <sheetView workbookViewId="0">
      <selection activeCell="C8" sqref="C8"/>
    </sheetView>
  </sheetViews>
  <sheetFormatPr defaultColWidth="9.109375" defaultRowHeight="18" x14ac:dyDescent="0.35"/>
  <cols>
    <col min="1" max="2" width="9.109375" style="17"/>
    <col min="3" max="3" width="17.109375" style="17" bestFit="1" customWidth="1"/>
    <col min="4" max="5" width="9.109375" style="17"/>
    <col min="6" max="6" width="9.33203125" style="17" customWidth="1"/>
    <col min="7" max="7" width="9.109375" style="17"/>
    <col min="8" max="8" width="15.6640625" style="18" bestFit="1" customWidth="1"/>
    <col min="9" max="9" width="9.109375" style="17"/>
    <col min="10" max="11" width="17.109375" style="17" bestFit="1" customWidth="1"/>
    <col min="12" max="12" width="9.109375" style="17"/>
    <col min="13" max="13" width="14.5546875" style="18" bestFit="1" customWidth="1"/>
    <col min="14" max="17" width="9.109375" style="17"/>
    <col min="18" max="18" width="11.5546875" style="17" bestFit="1" customWidth="1"/>
    <col min="19" max="16384" width="9.109375" style="17"/>
  </cols>
  <sheetData>
    <row r="2" spans="2:15" x14ac:dyDescent="0.35">
      <c r="B2" s="16" t="s">
        <v>16</v>
      </c>
      <c r="C2" s="18">
        <f ca="1">TODAY()</f>
        <v>45410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45775</v>
      </c>
      <c r="J2" s="20" t="s">
        <v>24</v>
      </c>
      <c r="K2" s="11" t="e" cm="1">
        <f t="array" aca="1" ref="K2" ca="1">_xll.\AKA.Bond(dated, maturity, coupon, _xll.ENUM(D5), _xll.ENUM(D6))</f>
        <v>#NAME?</v>
      </c>
      <c r="M2" s="18" t="e" cm="1">
        <f t="array" aca="1" ref="M2" ca="1">_xll.AKA.Value.FlowDate(K3)</f>
        <v>#NAME?</v>
      </c>
      <c r="N2" s="17" t="e" cm="1">
        <f t="array" aca="1" ref="N2" ca="1">_xll.AKA.Value.Interest(K3)</f>
        <v>#NAME?</v>
      </c>
      <c r="O2" s="17" t="e" cm="1">
        <f t="array" aca="1" ref="O2" ca="1">_xll.AKA.Value.Principal(K3)</f>
        <v>#NAME?</v>
      </c>
    </row>
    <row r="3" spans="2:15" x14ac:dyDescent="0.35">
      <c r="B3" s="16" t="s">
        <v>17</v>
      </c>
      <c r="C3" s="18" cm="1">
        <f t="array" aca="1" ref="C3" ca="1">_xll.TMX.DATE.ADDYEARS(dated,D3)</f>
        <v>49062.425000000003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46140</v>
      </c>
      <c r="J3" s="20" t="s">
        <v>25</v>
      </c>
      <c r="K3" s="11" t="e" cm="1">
        <f t="array" aca="1" ref="K3" ca="1">_xll.\AKA.Value(K2, pvdate, pvdate)</f>
        <v>#NAME?</v>
      </c>
    </row>
    <row r="4" spans="2:15" x14ac:dyDescent="0.35">
      <c r="B4" s="16" t="s">
        <v>18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46505</v>
      </c>
    </row>
    <row r="5" spans="2:15" x14ac:dyDescent="0.35">
      <c r="B5" s="16" t="s">
        <v>19</v>
      </c>
      <c r="C5" s="16" t="s">
        <v>28</v>
      </c>
      <c r="D5" s="17" t="s">
        <v>29</v>
      </c>
      <c r="F5" s="17">
        <f ca="1"/>
        <v>3.5072588759522785</v>
      </c>
      <c r="G5" s="17">
        <f ca="1"/>
        <v>5.083333333333333</v>
      </c>
      <c r="H5" s="18">
        <f ca="1"/>
        <v>46871</v>
      </c>
      <c r="J5" s="17" t="e" cm="1">
        <f t="array" aca="1" ref="J5" ca="1">TRANSPOSE(_xll.FREQ_ENUM())</f>
        <v>#NAME?</v>
      </c>
      <c r="K5" s="17" t="e" cm="1">
        <f t="array" aca="1" ref="K5" ca="1">TRANSPOSE(_xll.DC_ENUM())</f>
        <v>#NAME?</v>
      </c>
    </row>
    <row r="6" spans="2:15" x14ac:dyDescent="0.35">
      <c r="B6" s="16" t="s">
        <v>20</v>
      </c>
      <c r="C6" s="16" t="s">
        <v>5</v>
      </c>
      <c r="D6" s="17" t="s">
        <v>27</v>
      </c>
      <c r="F6" s="17">
        <f ca="1"/>
        <v>4.5065949335030835</v>
      </c>
      <c r="G6" s="17">
        <f ca="1"/>
        <v>5.0694444444444446</v>
      </c>
      <c r="H6" s="18">
        <f ca="1"/>
        <v>47236</v>
      </c>
    </row>
    <row r="7" spans="2:15" x14ac:dyDescent="0.35">
      <c r="B7" s="20" t="s">
        <v>26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47601</v>
      </c>
    </row>
    <row r="8" spans="2:15" x14ac:dyDescent="0.35">
      <c r="B8" s="16" t="s">
        <v>21</v>
      </c>
      <c r="C8" s="11" cm="1">
        <f t="array" aca="1" ref="C8" ca="1">_xll.\TMX.BOND.BASIC(dated, maturity, coupon, _xll.ENUM(frequency), _xll.ENUM(day_count))</f>
        <v>2273572593760</v>
      </c>
      <c r="F8" s="17">
        <f ca="1"/>
        <v>6.5052670486046944</v>
      </c>
      <c r="G8" s="17">
        <f ca="1"/>
        <v>5.0694444444444446</v>
      </c>
      <c r="H8" s="18">
        <f ca="1"/>
        <v>47966</v>
      </c>
    </row>
    <row r="9" spans="2:15" x14ac:dyDescent="0.35">
      <c r="B9" s="17" t="s">
        <v>22</v>
      </c>
      <c r="C9" s="18">
        <f ca="1">dated+D9</f>
        <v>45590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48332</v>
      </c>
    </row>
    <row r="10" spans="2:15" x14ac:dyDescent="0.35">
      <c r="B10" s="16" t="s">
        <v>23</v>
      </c>
      <c r="C10" s="11" cm="1">
        <f t="array" aca="1" ref="C10" ca="1">_xll.\TMX.BOND.BASIC.INSTRUMENT(bond_basic,pvdate)</f>
        <v>2273345526544</v>
      </c>
      <c r="F10" s="17">
        <f ca="1"/>
        <v>8.5066770707132928</v>
      </c>
      <c r="G10" s="17">
        <f ca="1"/>
        <v>5.0694444444444446</v>
      </c>
      <c r="H10" s="18">
        <f ca="1"/>
        <v>48697</v>
      </c>
    </row>
    <row r="11" spans="2:15" x14ac:dyDescent="0.35">
      <c r="F11" s="17">
        <f ca="1"/>
        <v>9.5060131282640992</v>
      </c>
      <c r="G11" s="17">
        <f ca="1"/>
        <v>105.06944444444444</v>
      </c>
      <c r="H11" s="18">
        <f ca="1"/>
        <v>49062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H24"/>
  <sheetViews>
    <sheetView tabSelected="1" workbookViewId="0">
      <selection activeCell="H5" sqref="H5"/>
    </sheetView>
  </sheetViews>
  <sheetFormatPr defaultRowHeight="14.4" x14ac:dyDescent="0.3"/>
  <cols>
    <col min="3" max="3" width="12.21875" bestFit="1" customWidth="1"/>
    <col min="7" max="7" width="12.21875" bestFit="1" customWidth="1"/>
  </cols>
  <sheetData>
    <row r="2" spans="2:8" x14ac:dyDescent="0.3">
      <c r="B2" t="s">
        <v>22</v>
      </c>
      <c r="C2" s="21">
        <f ca="1">TODAY()</f>
        <v>45410</v>
      </c>
      <c r="F2" t="s">
        <v>32</v>
      </c>
      <c r="G2" s="22" t="s">
        <v>33</v>
      </c>
      <c r="H2">
        <v>0.05</v>
      </c>
    </row>
    <row r="3" spans="2:8" x14ac:dyDescent="0.3">
      <c r="B3" t="s">
        <v>31</v>
      </c>
      <c r="C3" s="11" cm="1">
        <f t="array" aca="1" ref="C3" ca="1">_xll.\TMX.BOND.BASIC(pvdate,10)</f>
        <v>2273572596336</v>
      </c>
      <c r="D3">
        <v>10</v>
      </c>
    </row>
    <row r="4" spans="2:8" x14ac:dyDescent="0.3">
      <c r="B4" t="s">
        <v>15</v>
      </c>
      <c r="C4" s="11" cm="1">
        <f t="array" aca="1" ref="C4" ca="1">_xll.\TMX.BOND.BASIC.INSTRUMENT(bond,pvdate)</f>
        <v>2273345526368</v>
      </c>
    </row>
    <row r="5" spans="2:8" x14ac:dyDescent="0.3">
      <c r="C5" cm="1">
        <f t="array" aca="1" ref="C5:D24" ca="1">_xll.TMX.INSTRUMENT(C4)</f>
        <v>0.50103698227889693</v>
      </c>
      <c r="D5">
        <f ca="1"/>
        <v>2.5</v>
      </c>
      <c r="H5" t="e" cm="1">
        <f t="array" ref="H5">_xll.TMX.CURVE.PWFLAT.FORWARD(G2,C5)</f>
        <v>#VALUE!</v>
      </c>
    </row>
    <row r="6" spans="2:8" x14ac:dyDescent="0.3">
      <c r="C6">
        <f ca="1"/>
        <v>0.99933605755080523</v>
      </c>
      <c r="D6">
        <f ca="1"/>
        <v>2.5</v>
      </c>
    </row>
    <row r="7" spans="2:8" x14ac:dyDescent="0.3">
      <c r="C7">
        <f ca="1"/>
        <v>1.5003730398297022</v>
      </c>
      <c r="D7">
        <f ca="1"/>
        <v>2.5</v>
      </c>
    </row>
    <row r="8" spans="2:8" x14ac:dyDescent="0.3">
      <c r="C8">
        <f ca="1"/>
        <v>1.9986721151016105</v>
      </c>
      <c r="D8">
        <f ca="1"/>
        <v>2.5</v>
      </c>
    </row>
    <row r="9" spans="2:8" x14ac:dyDescent="0.3">
      <c r="C9">
        <f ca="1"/>
        <v>2.4997090973805074</v>
      </c>
      <c r="D9">
        <f ca="1"/>
        <v>2.5</v>
      </c>
    </row>
    <row r="10" spans="2:8" x14ac:dyDescent="0.3">
      <c r="C10">
        <f ca="1"/>
        <v>2.9980081726524159</v>
      </c>
      <c r="D10">
        <f ca="1"/>
        <v>2.5</v>
      </c>
    </row>
    <row r="11" spans="2:8" x14ac:dyDescent="0.3">
      <c r="C11">
        <f ca="1"/>
        <v>3.4990451549313129</v>
      </c>
      <c r="D11">
        <f ca="1"/>
        <v>2.5</v>
      </c>
    </row>
    <row r="12" spans="2:8" x14ac:dyDescent="0.3">
      <c r="C12">
        <f ca="1"/>
        <v>4.0000821372102093</v>
      </c>
      <c r="D12">
        <f ca="1"/>
        <v>2.5</v>
      </c>
    </row>
    <row r="13" spans="2:8" x14ac:dyDescent="0.3">
      <c r="C13">
        <f ca="1"/>
        <v>4.5011191194891067</v>
      </c>
      <c r="D13">
        <f ca="1"/>
        <v>2.5</v>
      </c>
    </row>
    <row r="14" spans="2:8" x14ac:dyDescent="0.3">
      <c r="C14">
        <f ca="1"/>
        <v>4.9994181947610148</v>
      </c>
      <c r="D14">
        <f ca="1"/>
        <v>2.5</v>
      </c>
    </row>
    <row r="15" spans="2:8" x14ac:dyDescent="0.3">
      <c r="C15">
        <f ca="1"/>
        <v>5.5004551770399122</v>
      </c>
      <c r="D15">
        <f ca="1"/>
        <v>2.5</v>
      </c>
    </row>
    <row r="16" spans="2:8" x14ac:dyDescent="0.3">
      <c r="C16">
        <f ca="1"/>
        <v>5.9987542523118202</v>
      </c>
      <c r="D16">
        <f ca="1"/>
        <v>2.5</v>
      </c>
    </row>
    <row r="17" spans="3:4" x14ac:dyDescent="0.3">
      <c r="C17">
        <f ca="1"/>
        <v>6.4997912345907167</v>
      </c>
      <c r="D17">
        <f ca="1"/>
        <v>2.5</v>
      </c>
    </row>
    <row r="18" spans="3:4" x14ac:dyDescent="0.3">
      <c r="C18">
        <f ca="1"/>
        <v>6.9980903098626257</v>
      </c>
      <c r="D18">
        <f ca="1"/>
        <v>2.5</v>
      </c>
    </row>
    <row r="19" spans="3:4" x14ac:dyDescent="0.3">
      <c r="C19">
        <f ca="1"/>
        <v>7.4991272921415222</v>
      </c>
      <c r="D19">
        <f ca="1"/>
        <v>2.5</v>
      </c>
    </row>
    <row r="20" spans="3:4" x14ac:dyDescent="0.3">
      <c r="C20">
        <f ca="1"/>
        <v>8.0001642744204187</v>
      </c>
      <c r="D20">
        <f ca="1"/>
        <v>2.5</v>
      </c>
    </row>
    <row r="21" spans="3:4" x14ac:dyDescent="0.3">
      <c r="C21">
        <f ca="1"/>
        <v>8.501201256699316</v>
      </c>
      <c r="D21">
        <f ca="1"/>
        <v>2.5</v>
      </c>
    </row>
    <row r="22" spans="3:4" x14ac:dyDescent="0.3">
      <c r="C22">
        <f ca="1"/>
        <v>8.999500331971225</v>
      </c>
      <c r="D22">
        <f ca="1"/>
        <v>2.5</v>
      </c>
    </row>
    <row r="23" spans="3:4" x14ac:dyDescent="0.3">
      <c r="C23">
        <f ca="1"/>
        <v>9.5005373142501224</v>
      </c>
      <c r="D23">
        <f ca="1"/>
        <v>2.5</v>
      </c>
    </row>
    <row r="24" spans="3:4" x14ac:dyDescent="0.3">
      <c r="C24">
        <f ca="1"/>
        <v>9.9988363895220296</v>
      </c>
      <c r="D24">
        <f ca="1"/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ENUM</vt:lpstr>
      <vt:lpstr>INSTRUMENT</vt:lpstr>
      <vt:lpstr>PWFLAT</vt:lpstr>
      <vt:lpstr>BOND</vt:lpstr>
      <vt:lpstr>VALUATION</vt:lpstr>
      <vt:lpstr>bond</vt:lpstr>
      <vt:lpstr>bond_basic</vt:lpstr>
      <vt:lpstr>coupon</vt:lpstr>
      <vt:lpstr>date</vt:lpstr>
      <vt:lpstr>dated</vt:lpstr>
      <vt:lpstr>BOND!day_count</vt:lpstr>
      <vt:lpstr>DAY_COUNT</vt:lpstr>
      <vt:lpstr>days</vt:lpstr>
      <vt:lpstr>dcf</vt:lpstr>
      <vt:lpstr>face</vt:lpstr>
      <vt:lpstr>frequency</vt:lpstr>
      <vt:lpstr>maturity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2024-04-10T18:18:41Z</dcterms:created>
  <dcterms:modified xsi:type="dcterms:W3CDTF">2024-04-28T23:27:43Z</dcterms:modified>
</cp:coreProperties>
</file>