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D7B9C249-1304-48B1-879B-80F458ED9979}" xr6:coauthVersionLast="47" xr6:coauthVersionMax="47" xr10:uidLastSave="{00000000-0000-0000-0000-000000000000}"/>
  <bookViews>
    <workbookView xWindow="-110" yWindow="-110" windowWidth="19420" windowHeight="11020" activeTab="4" xr2:uid="{3A402A96-1A84-4CF4-8F38-061AB6A5F0BB}"/>
  </bookViews>
  <sheets>
    <sheet name="ENUM" sheetId="1" r:id="rId1"/>
    <sheet name="DATE" sheetId="2" r:id="rId2"/>
    <sheet name="INSTRUMENT" sheetId="3" r:id="rId3"/>
    <sheet name="CURVE" sheetId="4" r:id="rId4"/>
    <sheet name="PWFLAT" sheetId="5" r:id="rId5"/>
  </sheets>
  <definedNames>
    <definedName name="cash">INSTRUMENT!$C$4:$E$4</definedName>
    <definedName name="curve" localSheetId="4">PWFLAT!$C$2</definedName>
    <definedName name="curve">CURVE!$C$2</definedName>
    <definedName name="date">DATE!$C$2</definedName>
    <definedName name="day_count">DATE!$C$6</definedName>
    <definedName name="instrument">INSTRUMENT!$C$2</definedName>
    <definedName name="month">DATE!$C$8</definedName>
    <definedName name="rate" localSheetId="3">CURVE!$C$3</definedName>
    <definedName name="rate">PWFLAT!$C$4:$E$4</definedName>
    <definedName name="time" localSheetId="3">_xlfn.ANCHORARRAY(CURVE!$E$4)</definedName>
    <definedName name="time" localSheetId="4">_xlfn.ANCHORARRAY(PWFLAT!$G$4)</definedName>
    <definedName name="time">PWFLAT!$C$3:$E$3</definedName>
    <definedName name="year">DATE!$C$10</definedName>
    <definedName name="years">DATE!$C$3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5" l="1"/>
  <c r="E4" i="3"/>
  <c r="C3" i="4"/>
  <c r="C10" i="2"/>
  <c r="C8" i="2"/>
  <c r="C3" i="2"/>
  <c r="C2" i="2"/>
  <c r="A1" i="1" a="1"/>
  <c r="E4" i="4" a="1"/>
  <c r="C2" i="4" a="1"/>
  <c r="C2" i="3" a="1"/>
  <c r="B3" i="1" a="1"/>
  <c r="C4" i="2" a="1"/>
  <c r="C9" i="2" a="1"/>
  <c r="C11" i="2" a="1"/>
  <c r="C4" i="1" a="1"/>
  <c r="D4" i="1" a="1"/>
  <c r="E4" i="1" a="1"/>
  <c r="E4" i="4" l="1"/>
  <c r="C2" i="4"/>
  <c r="C2" i="3"/>
  <c r="B3" i="1"/>
  <c r="C11" i="2"/>
  <c r="D10" i="2" s="1"/>
  <c r="C9" i="2"/>
  <c r="D8" i="2" s="1"/>
  <c r="C4" i="2"/>
  <c r="A1" i="1"/>
  <c r="E4" i="1"/>
  <c r="D4" i="1"/>
  <c r="C4" i="1"/>
  <c r="F4" i="4" a="1"/>
  <c r="G4" i="4" a="1"/>
  <c r="H4" i="4" a="1"/>
  <c r="C5" i="3" a="1"/>
  <c r="B4" i="1" a="1"/>
  <c r="C7" i="2" a="1"/>
  <c r="C5" i="2" a="1"/>
  <c r="H4" i="4" l="1"/>
  <c r="G4" i="4"/>
  <c r="F4" i="4"/>
  <c r="C5" i="3"/>
  <c r="B4" i="1"/>
  <c r="C7" i="2"/>
  <c r="C5" i="2"/>
  <c r="D5" i="2" s="1"/>
  <c r="C5" i="5"/>
  <c r="C5" i="5" a="1"/>
  <c r="C2" i="5"/>
  <c r="C2" i="5" a="1"/>
  <c r="G4" i="5"/>
  <c r="G2" i="5"/>
  <c r="H4" i="5"/>
  <c r="G2" i="5" a="1"/>
  <c r="G4" i="5" a="1"/>
  <c r="H4" i="5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<sst xmlns="http://schemas.openxmlformats.org/spreadsheetml/2006/main" count="31" uniqueCount="24">
  <si>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date</t>
  </si>
  <si>
    <t>years</t>
  </si>
  <si>
    <t>ADDYEARS</t>
  </si>
  <si>
    <t>DIFFYEARS</t>
  </si>
  <si>
    <t>day_count</t>
  </si>
  <si>
    <t>DAY_COUNT</t>
  </si>
  <si>
    <t>month</t>
  </si>
  <si>
    <t>year</t>
  </si>
  <si>
    <t>ADDMONTH</t>
  </si>
  <si>
    <t>ADDYEAR</t>
  </si>
  <si>
    <t>TMX_DAY_COUNT_30_360</t>
  </si>
  <si>
    <t>TMX_BUSINESS_DAY_NONE</t>
  </si>
  <si>
    <t>TMX_FREQUENCY_NONE</t>
  </si>
  <si>
    <t>TMX_HOLIDAY_CALENDAR_NONE</t>
  </si>
  <si>
    <t>TMX_DAY_COUNT_30E_360</t>
  </si>
  <si>
    <t>\TMX.INSTRUMENT</t>
  </si>
  <si>
    <t>time</t>
  </si>
  <si>
    <t>cash</t>
  </si>
  <si>
    <t>\TMX.CURVE.CONSTANT</t>
  </si>
  <si>
    <t>rate</t>
  </si>
  <si>
    <t>forward</t>
  </si>
  <si>
    <t>spot</t>
  </si>
  <si>
    <t>discount</t>
  </si>
  <si>
    <t>\TMX.CURVE.PWFLAT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</si>
</sst>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0"/>
  </numFmts>
  <fonts count="6" x14ac:knownFonts="1"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8"/>
      <color indexed="63"/>
      <name val="Aptos Narrow"/>
      <family val="2"/>
    </font>
    <font>
      <sz val="14"/>
      <color rgb="FF3F3F76"/>
      <name val="Aptos Narrow"/>
      <family val="2"/>
    </font>
    <font>
      <b/>
      <sz val="14"/>
      <color rgb="FF3F3F3F"/>
      <name val="Aptos Narrow"/>
      <family val="2"/>
    </font>
    <font>
      <i/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164" fontId="2" fillId="0" borderId="0">
      <alignment horizontal="center" vertical="center"/>
    </xf>
    <xf numFmtId="0" fontId="3" fillId="2" borderId="2" applyNumberFormat="0" applyAlignment="0" applyProtection="0"/>
    <xf numFmtId="0" fontId="4" fillId="3" borderId="3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4" fontId="3" fillId="2" borderId="2" xfId="2" applyNumberFormat="1"/>
    <xf numFmtId="0" fontId="3" fillId="2" borderId="2" xfId="2"/>
    <xf numFmtId="14" fontId="4" fillId="3" borderId="3" xfId="3" applyNumberFormat="1"/>
    <xf numFmtId="0" fontId="3" fillId="2" borderId="2" xfId="2" applyAlignment="1">
      <alignment horizontal="right"/>
    </xf>
    <xf numFmtId="165" fontId="4" fillId="3" borderId="3" xfId="3" applyNumberFormat="1"/>
    <xf numFmtId="0" fontId="0" fillId="0" borderId="0" xfId="0" applyNumberForma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1">
      <alignment horizontal="center" vertical="center"/>
    </xf>
    <xf numFmtId="0" fontId="4" fillId="3" borderId="3" xfId="3"/>
  </cellXfs>
  <cellStyles count="4">
    <cellStyle name="Handle" xfId="1" xr:uid="{C1981898-4436-4603-B8E3-4A7A65278C84}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CURVE!$F$3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CURVE!$E$4:$E$14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CURVE!$F$4:$F$14</c:f>
              <c:numCache>
                <c:formatCode>General</c:formatCode>
                <c:ptCount val="11"/>
                <c:pt idx="0">
                  <c:v>0.37231067405214135</c:v>
                </c:pt>
                <c:pt idx="1">
                  <c:v>0.37231067405214135</c:v>
                </c:pt>
                <c:pt idx="2">
                  <c:v>0.37231067405214135</c:v>
                </c:pt>
                <c:pt idx="3">
                  <c:v>0.37231067405214135</c:v>
                </c:pt>
                <c:pt idx="4">
                  <c:v>0.37231067405214135</c:v>
                </c:pt>
                <c:pt idx="5">
                  <c:v>0.37231067405214135</c:v>
                </c:pt>
                <c:pt idx="6">
                  <c:v>0.37231067405214135</c:v>
                </c:pt>
                <c:pt idx="7">
                  <c:v>0.37231067405214135</c:v>
                </c:pt>
                <c:pt idx="8">
                  <c:v>0.37231067405214135</c:v>
                </c:pt>
                <c:pt idx="9">
                  <c:v>0.37231067405214135</c:v>
                </c:pt>
                <c:pt idx="10">
                  <c:v>0.37231067405214135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6-494B-AE55-CD0CD6494A5B}"/>
            </c:ext>
          </c:extLst>
        </c:ser>
        <c:ser>
          <c:idx val="1"/>
          <c:order val="1"/>
          <c:tx>
            <c:strRef>
              <c:f>CURVE!$G$3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CURVE!$E$4:$E$14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CURVE!$G$4:$G$14</c:f>
              <c:numCache>
                <c:formatCode>General</c:formatCode>
                <c:ptCount val="11"/>
                <c:pt idx="0">
                  <c:v>0.37231067405214135</c:v>
                </c:pt>
                <c:pt idx="1">
                  <c:v>0.37231067405214135</c:v>
                </c:pt>
                <c:pt idx="2">
                  <c:v>0.37231067405214135</c:v>
                </c:pt>
                <c:pt idx="3">
                  <c:v>0.37231067405214135</c:v>
                </c:pt>
                <c:pt idx="4">
                  <c:v>0.37231067405214135</c:v>
                </c:pt>
                <c:pt idx="5">
                  <c:v>0.37231067405214135</c:v>
                </c:pt>
                <c:pt idx="6">
                  <c:v>0.37231067405214135</c:v>
                </c:pt>
                <c:pt idx="7">
                  <c:v>0.37231067405214135</c:v>
                </c:pt>
                <c:pt idx="8">
                  <c:v>0.37231067405214135</c:v>
                </c:pt>
                <c:pt idx="9">
                  <c:v>0.37231067405214135</c:v>
                </c:pt>
                <c:pt idx="10">
                  <c:v>0.37231067405214135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B6-494B-AE55-CD0CD6494A5B}"/>
            </c:ext>
          </c:extLst>
        </c:ser>
        <c:ser>
          <c:idx val="2"/>
          <c:order val="2"/>
          <c:tx>
            <c:strRef>
              <c:f>CURVE!$H$3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CURVE!$E$4:$E$14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CURVE!$H$4:$H$14</c:f>
              <c:numCache>
                <c:formatCode>General</c:formatCode>
                <c:ptCount val="11"/>
                <c:pt idx="0">
                  <c:v>1</c:v>
                </c:pt>
                <c:pt idx="1">
                  <c:v>0.96345348692937849</c:v>
                </c:pt>
                <c:pt idx="2">
                  <c:v>0.92824262147637815</c:v>
                </c:pt>
                <c:pt idx="3">
                  <c:v>0.89431859037788364</c:v>
                </c:pt>
                <c:pt idx="4">
                  <c:v>0.86163436432533858</c:v>
                </c:pt>
                <c:pt idx="5">
                  <c:v>0.83014463276742601</c:v>
                </c:pt>
                <c:pt idx="6">
                  <c:v>0.79980574109548486</c:v>
                </c:pt>
                <c:pt idx="7">
                  <c:v>0.77057563012458064</c:v>
                </c:pt>
                <c:pt idx="8">
                  <c:v>0.74241377778633033</c:v>
                </c:pt>
                <c:pt idx="9">
                  <c:v>0.71528114295265266</c:v>
                </c:pt>
                <c:pt idx="10">
                  <c:v>0.68914011131256447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B6-494B-AE55-CD0CD649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19103"/>
        <c:axId val="1918117663"/>
      </c:scatterChart>
      <c:valAx>
        <c:axId val="191811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17663"/>
        <c:crosses val="autoZero"/>
        <c:crossBetween val="midCat"/>
      </c:valAx>
      <c:valAx>
        <c:axId val="19181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1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AD98C-92E1-20F0-B07D-16A68E0ED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F7C1-DDD6-4FB2-B7CE-9039C58C1DFB}">
  <dimension ref="A1:G8"/>
  <sheetViews>
    <sheetView workbookViewId="0">
      <selection activeCell="B12" sqref="B12"/>
    </sheetView>
  </sheetViews>
  <sheetFormatPr defaultRowHeight="18.5" x14ac:dyDescent="0.45"/>
  <cols>
    <col min="1" max="1" width="3.5703125" customWidth="1"/>
    <col min="2" max="2" width="36.640625" bestFit="1" customWidth="1"/>
    <col min="3" max="3" width="28.85546875" bestFit="1" customWidth="1"/>
    <col min="4" max="4" width="28.140625" bestFit="1" customWidth="1"/>
    <col min="5" max="5" width="30.5703125" bestFit="1" customWidth="1"/>
    <col min="6" max="6" width="36.640625" bestFit="1" customWidth="1"/>
    <col min="7" max="7" width="34.85546875" bestFit="1" customWidth="1"/>
  </cols>
  <sheetData>
    <row r="1" spans="1:7" x14ac:dyDescent="0.45">
      <c r="A1" cm="1">
        <f t="array" ref="A1">_xll.XLL.ALERT.LEVEL(7)</f>
        <v>7</v>
      </c>
    </row>
    <row r="2" spans="1:7" x14ac:dyDescent="0.45">
      <c r="B2" s="1" t="s">
        <v>11</v>
      </c>
      <c r="C2" s="1" t="s">
        <v>10</v>
      </c>
      <c r="D2" s="1" t="s">
        <v>12</v>
      </c>
      <c r="E2" s="1" t="s">
        <v>13</v>
      </c>
      <c r="F2" s="2"/>
      <c r="G2" s="2"/>
    </row>
    <row r="3" spans="1:7" x14ac:dyDescent="0.45">
      <c r="B3" s="3" t="str" cm="1">
        <f t="array" ref="B3:E3">_xll.TMX_ENUM()</f>
        <v>TMX_ENUM_BUSINESS_DAY</v>
      </c>
      <c r="C3" s="3" t="str">
        <v>TMX_ENUM_DAY_COUNT</v>
      </c>
      <c r="D3" s="3" t="str">
        <v>TMX_ENUM_FREQUENCY</v>
      </c>
      <c r="E3" s="3" t="str">
        <v>TMX_ENUM_HOLIDAY_CALENDAR</v>
      </c>
    </row>
    <row r="4" spans="1:7" x14ac:dyDescent="0.45">
      <c r="B4" s="2" t="str" cm="1">
        <f t="array" ref="B4:B8">TRANSPOSE(_xll.ENUM(B3))</f>
        <v>TMX_BUSINESS_DAY_NONE</v>
      </c>
      <c r="C4" s="2" t="str" cm="1">
        <f t="array" ref="C4:C8">TRANSPOSE(_xll.ENUM(C3))</f>
        <v>TMX_DAY_COUNT_30_360</v>
      </c>
      <c r="D4" s="2" t="str" cm="1">
        <f t="array" ref="D4:D8">TRANSPOSE(_xll.ENUM(D3))</f>
        <v>TMX_FREQUENCY_NONE</v>
      </c>
      <c r="E4" s="2" t="str" cm="1">
        <f t="array" ref="E4:E8">TRANSPOSE(_xll.ENUM(E3))</f>
        <v>TMX_HOLIDAY_CALENDAR_NONE</v>
      </c>
    </row>
    <row r="5" spans="1:7" x14ac:dyDescent="0.45">
      <c r="B5" s="2" t="str">
        <v>TMX_BUSINESS_DAY_FOLLOWING</v>
      </c>
      <c r="C5" s="2" t="str">
        <v>TMX_DAY_COUNT_30E_360</v>
      </c>
      <c r="D5" s="2" t="str">
        <v>TMX_FREQUENCY_ANNUALLY</v>
      </c>
      <c r="E5" s="2" t="str">
        <v>TMX_HOLIDAY_CALENDAR_WEEKEND</v>
      </c>
    </row>
    <row r="6" spans="1:7" x14ac:dyDescent="0.45">
      <c r="B6" s="2" t="str">
        <v>TMX_BUSINESS_DAY_PREVIOUS</v>
      </c>
      <c r="C6" s="2" t="str">
        <v>TMX_DAY_COUNT_ACTUAL_ACTUAL</v>
      </c>
      <c r="D6" s="2" t="str">
        <v>TMX_FREQUENCY_SEMIANNUALLY</v>
      </c>
      <c r="E6" s="2" t="str">
        <v>TMX_HOLIDAY_CALENDAR_SIFMA</v>
      </c>
    </row>
    <row r="7" spans="1:7" x14ac:dyDescent="0.45">
      <c r="B7" s="2" t="str">
        <v>TMX_BUSINESS_DAY_MODIFIED_FOLLOWING</v>
      </c>
      <c r="C7" s="2" t="str">
        <v>TMX_DAY_COUNT_ACTUAL_360</v>
      </c>
      <c r="D7" s="2" t="str">
        <v>TMX_FREQUENCY_QUARTERLY</v>
      </c>
      <c r="E7" s="2" t="str">
        <v>TMX_HOLIDAY_CALENDAR_NYSE</v>
      </c>
    </row>
    <row r="8" spans="1:7" x14ac:dyDescent="0.45">
      <c r="B8" s="2" t="str">
        <v>TMX_BUSINESS_DAY_MODIFIED_PREVIOUS</v>
      </c>
      <c r="C8" s="2" t="str">
        <v>TMX_DAY_COUNT_ACTUAL_365</v>
      </c>
      <c r="D8" s="2" t="str">
        <v>TMX_FREQUENCY_MONTHLY</v>
      </c>
      <c r="E8" s="2" t="str">
        <v>TMX_HOLIDAY_CALENDAR_FED</v>
      </c>
    </row>
  </sheetData>
  <dataValidations count="4">
    <dataValidation type="list" allowBlank="1" showInputMessage="1" showErrorMessage="1" sqref="B2" xr:uid="{9919387A-B896-40F5-A9BA-1BA7E795D856}">
      <formula1>_xlfn.ANCHORARRAY($B$4)</formula1>
    </dataValidation>
    <dataValidation type="list" allowBlank="1" showInputMessage="1" showErrorMessage="1" sqref="C2" xr:uid="{E30B13AE-F0EA-4AC2-A4FE-F9A59196223A}">
      <formula1>_xlfn.ANCHORARRAY($C$4)</formula1>
    </dataValidation>
    <dataValidation type="list" allowBlank="1" showInputMessage="1" showErrorMessage="1" sqref="D2" xr:uid="{3A6FDA62-33A2-4E6F-A84D-017FA894ADA2}">
      <formula1>_xlfn.ANCHORARRAY($D$4)</formula1>
    </dataValidation>
    <dataValidation type="list" allowBlank="1" showInputMessage="1" showErrorMessage="1" sqref="E2" xr:uid="{465BAEF1-DCD4-4B0E-845D-94833E126F01}">
      <formula1>_xlfn.ANCHORARRAY($E$4)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2F1-8F58-47A9-9A7A-CD6C7853C636}">
  <dimension ref="B2:D11"/>
  <sheetViews>
    <sheetView workbookViewId="0">
      <selection activeCell="C2" sqref="C2"/>
    </sheetView>
  </sheetViews>
  <sheetFormatPr defaultRowHeight="18.5" x14ac:dyDescent="0.45"/>
  <cols>
    <col min="1" max="1" width="3.640625" customWidth="1"/>
    <col min="3" max="3" width="14.140625" customWidth="1"/>
    <col min="4" max="4" width="11.42578125" bestFit="1" customWidth="1"/>
  </cols>
  <sheetData>
    <row r="2" spans="2:4" x14ac:dyDescent="0.45">
      <c r="B2" s="1" t="s">
        <v>0</v>
      </c>
      <c r="C2" s="4">
        <f ca="1">TODAY()</f>
        <v>45523</v>
      </c>
    </row>
    <row r="3" spans="2:4" x14ac:dyDescent="0.45">
      <c r="B3" s="1" t="s">
        <v>1</v>
      </c>
      <c r="C3" s="5">
        <f ca="1">10*RAND()</f>
        <v>7.6908160810694381</v>
      </c>
    </row>
    <row r="4" spans="2:4" x14ac:dyDescent="0.45">
      <c r="B4" t="s">
        <v>2</v>
      </c>
      <c r="C4" s="6" cm="1">
        <f t="array" aca="1" ref="C4" ca="1">_xll.TMX.DATE.ADDYEARS(date, years)</f>
        <v>48332.012892490005</v>
      </c>
    </row>
    <row r="5" spans="2:4" x14ac:dyDescent="0.45">
      <c r="B5" t="s">
        <v>3</v>
      </c>
      <c r="C5" s="8" cm="1">
        <f t="array" aca="1" ref="C5" ca="1">_xll.TMX.DATE.DIFFYEARS(C4,date)</f>
        <v>7.6908160810694417</v>
      </c>
      <c r="D5" s="9">
        <f ca="1">C5-years</f>
        <v>0</v>
      </c>
    </row>
    <row r="6" spans="2:4" x14ac:dyDescent="0.45">
      <c r="B6" t="s">
        <v>4</v>
      </c>
      <c r="C6" s="7" t="s">
        <v>14</v>
      </c>
    </row>
    <row r="7" spans="2:4" x14ac:dyDescent="0.45">
      <c r="B7" s="1" t="s">
        <v>5</v>
      </c>
      <c r="C7" s="8" cm="1">
        <f t="array" aca="1" ref="C7" ca="1">_xll.TMX.DATE.DAY_COUNT(date, C4, day_count)</f>
        <v>7.6916666666666664</v>
      </c>
    </row>
    <row r="8" spans="2:4" x14ac:dyDescent="0.45">
      <c r="B8" s="1" t="s">
        <v>6</v>
      </c>
      <c r="C8" s="5">
        <f ca="1">RANDBETWEEN(0,24)</f>
        <v>24</v>
      </c>
      <c r="D8">
        <f ca="1">12*(YEAR(C9)-YEAR(date))+MONTH(C9)-MONTH(date)-month</f>
        <v>0</v>
      </c>
    </row>
    <row r="9" spans="2:4" x14ac:dyDescent="0.45">
      <c r="B9" s="1" t="s">
        <v>8</v>
      </c>
      <c r="C9" s="6" cm="1">
        <f t="array" aca="1" ref="C9" ca="1">_xll.TMX.DATE.ADDMONTH(date, month)</f>
        <v>46253</v>
      </c>
    </row>
    <row r="10" spans="2:4" x14ac:dyDescent="0.45">
      <c r="B10" s="1" t="s">
        <v>7</v>
      </c>
      <c r="C10" s="5">
        <f ca="1">RANDBETWEEN(0,30)</f>
        <v>23</v>
      </c>
      <c r="D10" s="9">
        <f ca="1">YEAR(C11)-YEAR(date)-year</f>
        <v>0</v>
      </c>
    </row>
    <row r="11" spans="2:4" x14ac:dyDescent="0.45">
      <c r="B11" s="1" t="s">
        <v>9</v>
      </c>
      <c r="C11" s="6" cm="1">
        <f t="array" aca="1" ref="C11" ca="1">_xll.TMX.DATE.ADDYEAR(date, year)</f>
        <v>53923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1DBE0A-1513-454F-93BC-AB55D78FC1B2}">
          <x14:formula1>
            <xm:f>_xlfn.ANCHORARRAY(ENUM!$C$4)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034C-6C49-4FB0-9B98-23A7DA03C217}">
  <dimension ref="B2:E6"/>
  <sheetViews>
    <sheetView workbookViewId="0"/>
  </sheetViews>
  <sheetFormatPr defaultRowHeight="18.5" x14ac:dyDescent="0.45"/>
  <cols>
    <col min="1" max="1" width="3.640625" customWidth="1"/>
    <col min="2" max="2" width="16.5" bestFit="1" customWidth="1"/>
  </cols>
  <sheetData>
    <row r="2" spans="2:5" x14ac:dyDescent="0.45">
      <c r="B2" s="10" t="s">
        <v>15</v>
      </c>
      <c r="C2" s="12" cm="1">
        <f t="array" aca="1" ref="C2" ca="1">_xll.\TMX.INSTRUMENT(time, cash)</f>
        <v>1941377225136</v>
      </c>
    </row>
    <row r="3" spans="2:5" x14ac:dyDescent="0.45">
      <c r="B3" s="11" t="s">
        <v>16</v>
      </c>
      <c r="C3" s="5">
        <v>1</v>
      </c>
      <c r="D3" s="5">
        <v>2</v>
      </c>
      <c r="E3" s="5">
        <v>3</v>
      </c>
    </row>
    <row r="4" spans="2:5" x14ac:dyDescent="0.45">
      <c r="B4" s="11" t="s">
        <v>17</v>
      </c>
      <c r="C4" s="5">
        <v>0.1</v>
      </c>
      <c r="D4" s="5">
        <v>0.2</v>
      </c>
      <c r="E4" s="5">
        <f ca="1">RAND()</f>
        <v>0.44362125110464035</v>
      </c>
    </row>
    <row r="5" spans="2:5" x14ac:dyDescent="0.45">
      <c r="C5" s="13" cm="1">
        <f t="array" aca="1" ref="C5:E6" ca="1">_xll.TMX.INSTRUMENT(instrument)</f>
        <v>1</v>
      </c>
      <c r="D5" s="13">
        <f ca="1"/>
        <v>2</v>
      </c>
      <c r="E5" s="13">
        <f ca="1"/>
        <v>3</v>
      </c>
    </row>
    <row r="6" spans="2:5" x14ac:dyDescent="0.45">
      <c r="C6" s="13">
        <f ca="1"/>
        <v>0.1</v>
      </c>
      <c r="D6" s="13">
        <f ca="1"/>
        <v>0.2</v>
      </c>
      <c r="E6" s="13">
        <f ca="1"/>
        <v>0.44362125110464035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1136-3E84-4368-AF4B-1C1E45DB60C7}">
  <dimension ref="B2:H14"/>
  <sheetViews>
    <sheetView workbookViewId="0">
      <selection activeCell="C2" sqref="C2"/>
    </sheetView>
  </sheetViews>
  <sheetFormatPr defaultRowHeight="18.5" x14ac:dyDescent="0.45"/>
  <cols>
    <col min="1" max="1" width="3.640625" customWidth="1"/>
    <col min="2" max="2" width="21.2109375" bestFit="1" customWidth="1"/>
    <col min="4" max="4" width="3.640625" customWidth="1"/>
    <col min="9" max="9" width="3.640625" customWidth="1"/>
  </cols>
  <sheetData>
    <row r="2" spans="2:8" x14ac:dyDescent="0.45">
      <c r="B2" s="10" t="s">
        <v>18</v>
      </c>
      <c r="C2" s="12" cm="1">
        <f t="array" aca="1" ref="C2" ca="1">_xll.\TMX.CURVE.CONSTANT(rate)</f>
        <v>1941377226336</v>
      </c>
      <c r="E2" s="5">
        <v>1</v>
      </c>
      <c r="F2" s="5">
        <v>0.1</v>
      </c>
    </row>
    <row r="3" spans="2:8" x14ac:dyDescent="0.45">
      <c r="B3" s="11" t="s">
        <v>19</v>
      </c>
      <c r="C3" s="5">
        <f ca="1">RAND()</f>
        <v>0.37231067405214135</v>
      </c>
      <c r="E3" s="3" t="s">
        <v>16</v>
      </c>
      <c r="F3" s="3" t="s">
        <v>20</v>
      </c>
      <c r="G3" s="3" t="s">
        <v>21</v>
      </c>
      <c r="H3" s="3" t="s">
        <v>22</v>
      </c>
    </row>
    <row r="4" spans="2:8" x14ac:dyDescent="0.45">
      <c r="E4" cm="1">
        <f t="array" ref="E4:E14">TRANSPOSE(_xll.ARRAY.SEQUENCE(0,E2,F2))</f>
        <v>0</v>
      </c>
      <c r="F4" cm="1">
        <f t="array" aca="1" ref="F4:F14" ca="1">_xll.TMX.CURVE.FORWARD(curve, time)</f>
        <v>0.37231067405214135</v>
      </c>
      <c r="G4" cm="1">
        <f t="array" aca="1" ref="G4:G14" ca="1">_xll.TMX.CURVE.SPOT(curve, time)</f>
        <v>0.37231067405214135</v>
      </c>
      <c r="H4" cm="1">
        <f t="array" aca="1" ref="H4:H14" ca="1">_xll.TMX.CURVE.DISCOUNT(curve, time)</f>
        <v>1</v>
      </c>
    </row>
    <row r="5" spans="2:8" x14ac:dyDescent="0.45">
      <c r="E5">
        <v>0.1</v>
      </c>
      <c r="F5">
        <f ca="1"/>
        <v>0.37231067405214135</v>
      </c>
      <c r="G5">
        <f ca="1"/>
        <v>0.37231067405214135</v>
      </c>
      <c r="H5">
        <f ca="1"/>
        <v>0.96345348692937849</v>
      </c>
    </row>
    <row r="6" spans="2:8" x14ac:dyDescent="0.45">
      <c r="E6">
        <v>0.2</v>
      </c>
      <c r="F6">
        <f ca="1"/>
        <v>0.37231067405214135</v>
      </c>
      <c r="G6">
        <f ca="1"/>
        <v>0.37231067405214135</v>
      </c>
      <c r="H6">
        <f ca="1"/>
        <v>0.92824262147637815</v>
      </c>
    </row>
    <row r="7" spans="2:8" x14ac:dyDescent="0.45">
      <c r="E7">
        <v>0.30000000000000004</v>
      </c>
      <c r="F7">
        <f ca="1"/>
        <v>0.37231067405214135</v>
      </c>
      <c r="G7">
        <f ca="1"/>
        <v>0.37231067405214135</v>
      </c>
      <c r="H7">
        <f ca="1"/>
        <v>0.89431859037788364</v>
      </c>
    </row>
    <row r="8" spans="2:8" x14ac:dyDescent="0.45">
      <c r="E8">
        <v>0.4</v>
      </c>
      <c r="F8">
        <f ca="1"/>
        <v>0.37231067405214135</v>
      </c>
      <c r="G8">
        <f ca="1"/>
        <v>0.37231067405214135</v>
      </c>
      <c r="H8">
        <f ca="1"/>
        <v>0.86163436432533858</v>
      </c>
    </row>
    <row r="9" spans="2:8" x14ac:dyDescent="0.45">
      <c r="E9">
        <v>0.5</v>
      </c>
      <c r="F9">
        <f ca="1"/>
        <v>0.37231067405214135</v>
      </c>
      <c r="G9">
        <f ca="1"/>
        <v>0.37231067405214135</v>
      </c>
      <c r="H9">
        <f ca="1"/>
        <v>0.83014463276742601</v>
      </c>
    </row>
    <row r="10" spans="2:8" x14ac:dyDescent="0.45">
      <c r="E10">
        <v>0.60000000000000009</v>
      </c>
      <c r="F10">
        <f ca="1"/>
        <v>0.37231067405214135</v>
      </c>
      <c r="G10">
        <f ca="1"/>
        <v>0.37231067405214135</v>
      </c>
      <c r="H10">
        <f ca="1"/>
        <v>0.79980574109548486</v>
      </c>
    </row>
    <row r="11" spans="2:8" x14ac:dyDescent="0.45">
      <c r="E11">
        <v>0.70000000000000007</v>
      </c>
      <c r="F11">
        <f ca="1"/>
        <v>0.37231067405214135</v>
      </c>
      <c r="G11">
        <f ca="1"/>
        <v>0.37231067405214135</v>
      </c>
      <c r="H11">
        <f ca="1"/>
        <v>0.77057563012458064</v>
      </c>
    </row>
    <row r="12" spans="2:8" x14ac:dyDescent="0.45">
      <c r="E12">
        <v>0.8</v>
      </c>
      <c r="F12">
        <f ca="1"/>
        <v>0.37231067405214135</v>
      </c>
      <c r="G12">
        <f ca="1"/>
        <v>0.37231067405214135</v>
      </c>
      <c r="H12">
        <f ca="1"/>
        <v>0.74241377778633033</v>
      </c>
    </row>
    <row r="13" spans="2:8" x14ac:dyDescent="0.45">
      <c r="E13">
        <v>0.9</v>
      </c>
      <c r="F13">
        <f ca="1"/>
        <v>0.37231067405214135</v>
      </c>
      <c r="G13">
        <f ca="1"/>
        <v>0.37231067405214135</v>
      </c>
      <c r="H13">
        <f ca="1"/>
        <v>0.71528114295265266</v>
      </c>
    </row>
    <row r="14" spans="2:8" x14ac:dyDescent="0.45">
      <c r="E14">
        <v>1</v>
      </c>
      <c r="F14">
        <f ca="1"/>
        <v>0.37231067405214135</v>
      </c>
      <c r="G14">
        <f ca="1"/>
        <v>0.37231067405214135</v>
      </c>
      <c r="H14">
        <f ca="1"/>
        <v>0.68914011131256447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0AB1-367F-4981-8E66-206692D06655}">
  <dimension ref="B2:J34"/>
  <sheetViews>
    <sheetView tabSelected="1" workbookViewId="0">
      <selection activeCell="H4" sqref="H4"/>
    </sheetView>
  </sheetViews>
  <sheetFormatPr defaultRowHeight="18.5" x14ac:dyDescent="0.45"/>
  <cols>
    <col min="1" max="1" width="3.640625" customWidth="1"/>
    <col min="2" max="2" width="18.78515625" bestFit="1" customWidth="1"/>
    <col min="6" max="6" width="3.640625" customWidth="1"/>
  </cols>
  <sheetData>
    <row r="2" spans="2:10" x14ac:dyDescent="0.45">
      <c r="B2" s="10" t="s">
        <v>23</v>
      </c>
      <c r="C2" s="12" cm="1">
        <f t="array" aca="1" ref="C2" ca="1">_xll.\TMX.CURVE.PWFLAT(time, rate)</f>
        <v>1941436482592</v>
      </c>
      <c r="G2" cm="1">
        <f t="array" aca="1" ref="G2" ca="1">_xlfn.TAKE(time,,-1)</f>
        <v>3</v>
      </c>
      <c r="H2">
        <v>0.1</v>
      </c>
    </row>
    <row r="3" spans="2:10" x14ac:dyDescent="0.45">
      <c r="B3" s="11" t="s">
        <v>16</v>
      </c>
      <c r="C3" s="5">
        <v>1</v>
      </c>
      <c r="D3" s="5">
        <v>2</v>
      </c>
      <c r="E3" s="5">
        <v>3</v>
      </c>
      <c r="G3" s="3" t="s">
        <v>16</v>
      </c>
      <c r="H3" s="3" t="s">
        <v>20</v>
      </c>
      <c r="I3" s="3" t="s">
        <v>21</v>
      </c>
      <c r="J3" s="3" t="s">
        <v>22</v>
      </c>
    </row>
    <row r="4" spans="2:10" x14ac:dyDescent="0.45">
      <c r="B4" s="11" t="s">
        <v>19</v>
      </c>
      <c r="C4" s="5">
        <v>0.01</v>
      </c>
      <c r="D4" s="5">
        <v>0.02</v>
      </c>
      <c r="E4" s="5">
        <f ca="1">RAND()</f>
        <v>0.53044961158024362</v>
      </c>
      <c r="G4" cm="1">
        <f t="array" aca="1" ref="G4:G34" ca="1">TRANSPOSE(_xll.ARRAY.SEQUENCE(0,G2,H2))</f>
        <v>0</v>
      </c>
      <c r="H4" cm="1">
        <f t="array" aca="1" ref="H4" ca="1">_xll.TMX.CURVE.FORWARD(curve,time)</f>
        <v>0</v>
      </c>
    </row>
    <row r="5" spans="2:10" x14ac:dyDescent="0.45">
      <c r="C5" s="13" cm="1">
        <f t="array" aca="1" ref="C5:E6" ca="1">_xll.TMX.CURVE.PWFLAT(C2)</f>
        <v>1</v>
      </c>
      <c r="D5" s="13">
        <f ca="1"/>
        <v>2</v>
      </c>
      <c r="E5" s="13">
        <f ca="1"/>
        <v>3</v>
      </c>
      <c r="G5">
        <f ca="1"/>
        <v>0.1</v>
      </c>
    </row>
    <row r="6" spans="2:10" x14ac:dyDescent="0.45">
      <c r="C6" s="13">
        <f ca="1"/>
        <v>0.01</v>
      </c>
      <c r="D6" s="13">
        <f ca="1"/>
        <v>0.02</v>
      </c>
      <c r="E6" s="13">
        <f ca="1"/>
        <v>0.56209126301617118</v>
      </c>
      <c r="G6">
        <f ca="1"/>
        <v>0.2</v>
      </c>
    </row>
    <row r="7" spans="2:10" x14ac:dyDescent="0.45">
      <c r="G7">
        <f ca="1"/>
        <v>0.30000000000000004</v>
      </c>
    </row>
    <row r="8" spans="2:10" x14ac:dyDescent="0.45">
      <c r="G8">
        <f ca="1"/>
        <v>0.4</v>
      </c>
    </row>
    <row r="9" spans="2:10" x14ac:dyDescent="0.45">
      <c r="G9">
        <f ca="1"/>
        <v>0.5</v>
      </c>
    </row>
    <row r="10" spans="2:10" x14ac:dyDescent="0.45">
      <c r="G10">
        <f ca="1"/>
        <v>0.60000000000000009</v>
      </c>
    </row>
    <row r="11" spans="2:10" x14ac:dyDescent="0.45">
      <c r="G11">
        <f ca="1"/>
        <v>0.70000000000000007</v>
      </c>
    </row>
    <row r="12" spans="2:10" x14ac:dyDescent="0.45">
      <c r="G12">
        <f ca="1"/>
        <v>0.8</v>
      </c>
    </row>
    <row r="13" spans="2:10" x14ac:dyDescent="0.45">
      <c r="G13">
        <f ca="1"/>
        <v>0.9</v>
      </c>
    </row>
    <row r="14" spans="2:10" x14ac:dyDescent="0.45">
      <c r="G14">
        <f ca="1"/>
        <v>1</v>
      </c>
    </row>
    <row r="15" spans="2:10" x14ac:dyDescent="0.45">
      <c r="G15">
        <f ca="1"/>
        <v>1.1000000000000001</v>
      </c>
    </row>
    <row r="16" spans="2:10" x14ac:dyDescent="0.45">
      <c r="G16">
        <f ca="1"/>
        <v>1.2000000000000002</v>
      </c>
    </row>
    <row r="17" spans="7:7" x14ac:dyDescent="0.45">
      <c r="G17">
        <f ca="1"/>
        <v>1.3</v>
      </c>
    </row>
    <row r="18" spans="7:7" x14ac:dyDescent="0.45">
      <c r="G18">
        <f ca="1"/>
        <v>1.4000000000000001</v>
      </c>
    </row>
    <row r="19" spans="7:7" x14ac:dyDescent="0.45">
      <c r="G19">
        <f ca="1"/>
        <v>1.5</v>
      </c>
    </row>
    <row r="20" spans="7:7" x14ac:dyDescent="0.45">
      <c r="G20">
        <f ca="1"/>
        <v>1.6</v>
      </c>
    </row>
    <row r="21" spans="7:7" x14ac:dyDescent="0.45">
      <c r="G21">
        <f ca="1"/>
        <v>1.7000000000000002</v>
      </c>
    </row>
    <row r="22" spans="7:7" x14ac:dyDescent="0.45">
      <c r="G22">
        <f ca="1"/>
        <v>1.8</v>
      </c>
    </row>
    <row r="23" spans="7:7" x14ac:dyDescent="0.45">
      <c r="G23">
        <f ca="1"/>
        <v>1.9000000000000001</v>
      </c>
    </row>
    <row r="24" spans="7:7" x14ac:dyDescent="0.45">
      <c r="G24">
        <f ca="1"/>
        <v>2</v>
      </c>
    </row>
    <row r="25" spans="7:7" x14ac:dyDescent="0.45">
      <c r="G25">
        <f ca="1"/>
        <v>2.1</v>
      </c>
    </row>
    <row r="26" spans="7:7" x14ac:dyDescent="0.45">
      <c r="G26">
        <f ca="1"/>
        <v>2.2000000000000002</v>
      </c>
    </row>
    <row r="27" spans="7:7" x14ac:dyDescent="0.45">
      <c r="G27">
        <f ca="1"/>
        <v>2.3000000000000003</v>
      </c>
    </row>
    <row r="28" spans="7:7" x14ac:dyDescent="0.45">
      <c r="G28">
        <f ca="1"/>
        <v>2.4000000000000004</v>
      </c>
    </row>
    <row r="29" spans="7:7" x14ac:dyDescent="0.45">
      <c r="G29">
        <f ca="1"/>
        <v>2.5</v>
      </c>
    </row>
    <row r="30" spans="7:7" x14ac:dyDescent="0.45">
      <c r="G30">
        <f ca="1"/>
        <v>2.6</v>
      </c>
    </row>
    <row r="31" spans="7:7" x14ac:dyDescent="0.45">
      <c r="G31">
        <f ca="1"/>
        <v>2.7</v>
      </c>
    </row>
    <row r="32" spans="7:7" x14ac:dyDescent="0.45">
      <c r="G32">
        <f ca="1"/>
        <v>2.8000000000000003</v>
      </c>
    </row>
    <row r="33" spans="7:7" x14ac:dyDescent="0.45">
      <c r="G33">
        <f ca="1"/>
        <v>2.9000000000000004</v>
      </c>
    </row>
    <row r="34" spans="7:7" x14ac:dyDescent="0.45">
      <c r="G34">
        <f ca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ENUM</vt:lpstr>
      <vt:lpstr>DATE</vt:lpstr>
      <vt:lpstr>INSTRUMENT</vt:lpstr>
      <vt:lpstr>CURVE</vt:lpstr>
      <vt:lpstr>PWFLAT</vt:lpstr>
      <vt:lpstr>cash</vt:lpstr>
      <vt:lpstr>PWFLAT!curve</vt:lpstr>
      <vt:lpstr>curve</vt:lpstr>
      <vt:lpstr>date</vt:lpstr>
      <vt:lpstr>day_count</vt:lpstr>
      <vt:lpstr>instrument</vt:lpstr>
      <vt:lpstr>month</vt:lpstr>
      <vt:lpstr>CURVE!rate</vt:lpstr>
      <vt:lpstr>rate</vt:lpstr>
      <vt:lpstr>time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2024-08-12T18:07:23Z</dcterms:created>
  <dcterms:modified xsi:type="dcterms:W3CDTF">2024-08-20T01:14:11Z</dcterms:modified>
</cp:coreProperties>
</file>