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/>
  <bookViews>
    <workbookView xWindow="480" yWindow="60" windowWidth="27855" windowHeight="12660"/>
  </bookViews>
  <sheets>
    <sheet name="수당현황" sheetId="1" r:id="rId1"/>
    <sheet name="수당관리" sheetId="2" r:id="rId2"/>
  </sheets>
  <calcPr calcId="144525"/>
</workbook>
</file>

<file path=xl/calcChain.xml><?xml version="1.0" encoding="utf-8"?>
<calcChain xmlns="http://schemas.openxmlformats.org/spreadsheetml/2006/main">
  <c r="N5" i="2" l="1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J42" i="2" l="1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22" i="2" l="1"/>
  <c r="P21" i="2"/>
  <c r="P20" i="2"/>
  <c r="P19" i="2"/>
  <c r="P18" i="2"/>
  <c r="P17" i="2"/>
  <c r="P16" i="2"/>
  <c r="P15" i="2"/>
  <c r="P14" i="2"/>
  <c r="P13" i="2"/>
  <c r="P12" i="2"/>
  <c r="P11" i="2"/>
  <c r="P10" i="2"/>
  <c r="P9" i="2"/>
  <c r="P8" i="2"/>
  <c r="P7" i="2"/>
  <c r="P6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L23" i="1" l="1"/>
  <c r="H23" i="1"/>
  <c r="D23" i="1"/>
  <c r="M23" i="1"/>
  <c r="I23" i="1"/>
  <c r="E23" i="1"/>
  <c r="N23" i="1"/>
  <c r="J23" i="1"/>
  <c r="F23" i="1"/>
  <c r="O23" i="1"/>
  <c r="K23" i="1"/>
  <c r="G23" i="1"/>
  <c r="J5" i="2"/>
  <c r="L27" i="1"/>
  <c r="H27" i="1"/>
  <c r="D27" i="1"/>
  <c r="M27" i="1"/>
  <c r="I27" i="1"/>
  <c r="E27" i="1"/>
  <c r="N27" i="1"/>
  <c r="J27" i="1"/>
  <c r="F27" i="1"/>
  <c r="O27" i="1"/>
  <c r="K27" i="1"/>
  <c r="G27" i="1"/>
  <c r="P5" i="2"/>
  <c r="L25" i="1"/>
  <c r="H25" i="1"/>
  <c r="D25" i="1"/>
  <c r="M25" i="1"/>
  <c r="I25" i="1"/>
  <c r="E25" i="1"/>
  <c r="N25" i="1"/>
  <c r="J25" i="1"/>
  <c r="F25" i="1"/>
  <c r="O25" i="1"/>
  <c r="K25" i="1"/>
  <c r="G25" i="1"/>
  <c r="M5" i="2"/>
  <c r="L26" i="1" l="1"/>
  <c r="H26" i="1"/>
  <c r="D26" i="1"/>
  <c r="M26" i="1"/>
  <c r="I26" i="1"/>
  <c r="E26" i="1"/>
  <c r="N26" i="1"/>
  <c r="J26" i="1"/>
  <c r="F26" i="1"/>
  <c r="O26" i="1"/>
  <c r="K26" i="1"/>
  <c r="G26" i="1"/>
  <c r="L24" i="1"/>
  <c r="H24" i="1"/>
  <c r="D24" i="1"/>
  <c r="M24" i="1"/>
  <c r="I24" i="1"/>
  <c r="E24" i="1"/>
  <c r="N24" i="1"/>
  <c r="J24" i="1"/>
  <c r="F24" i="1"/>
  <c r="O24" i="1"/>
  <c r="K24" i="1"/>
  <c r="G24" i="1"/>
  <c r="L28" i="1"/>
  <c r="H28" i="1"/>
  <c r="D28" i="1"/>
  <c r="M28" i="1"/>
  <c r="I28" i="1"/>
  <c r="E28" i="1"/>
  <c r="N28" i="1"/>
  <c r="J28" i="1"/>
  <c r="F28" i="1"/>
  <c r="O28" i="1"/>
  <c r="K28" i="1"/>
  <c r="G28" i="1"/>
  <c r="P28" i="1" l="1"/>
  <c r="P27" i="1"/>
  <c r="P26" i="1"/>
  <c r="P25" i="1"/>
  <c r="P23" i="1"/>
  <c r="P24" i="1"/>
  <c r="B19" i="1"/>
  <c r="P7" i="1" l="1"/>
  <c r="Q18" i="2"/>
  <c r="G10" i="2"/>
  <c r="R10" i="2" s="1"/>
  <c r="Q10" i="2"/>
  <c r="Q19" i="2"/>
  <c r="Q11" i="2"/>
  <c r="Q20" i="2"/>
  <c r="Q12" i="2"/>
  <c r="Q21" i="2"/>
  <c r="Q13" i="2"/>
  <c r="Q5" i="2"/>
  <c r="M21" i="1"/>
  <c r="M29" i="1" s="1"/>
  <c r="G5" i="2"/>
  <c r="R5" i="2" s="1"/>
  <c r="G21" i="2"/>
  <c r="R21" i="2" s="1"/>
  <c r="G20" i="2"/>
  <c r="R20" i="2" s="1"/>
  <c r="G19" i="2"/>
  <c r="R19" i="2" s="1"/>
  <c r="G42" i="2"/>
  <c r="G50" i="2"/>
  <c r="G58" i="2"/>
  <c r="G66" i="2"/>
  <c r="G74" i="2"/>
  <c r="G82" i="2"/>
  <c r="G90" i="2"/>
  <c r="G98" i="2"/>
  <c r="G23" i="2"/>
  <c r="G31" i="2"/>
  <c r="G39" i="2"/>
  <c r="G77" i="2"/>
  <c r="G26" i="2"/>
  <c r="G49" i="2"/>
  <c r="G69" i="2"/>
  <c r="G85" i="2"/>
  <c r="G44" i="2"/>
  <c r="G52" i="2"/>
  <c r="G60" i="2"/>
  <c r="G68" i="2"/>
  <c r="G76" i="2"/>
  <c r="G84" i="2"/>
  <c r="G92" i="2"/>
  <c r="G100" i="2"/>
  <c r="G25" i="2"/>
  <c r="G33" i="2"/>
  <c r="G41" i="2"/>
  <c r="G89" i="2"/>
  <c r="G34" i="2"/>
  <c r="G47" i="2"/>
  <c r="G55" i="2"/>
  <c r="G63" i="2"/>
  <c r="G71" i="2"/>
  <c r="G79" i="2"/>
  <c r="G87" i="2"/>
  <c r="G95" i="2"/>
  <c r="G103" i="2"/>
  <c r="G28" i="2"/>
  <c r="G36" i="2"/>
  <c r="G53" i="2"/>
  <c r="G97" i="2"/>
  <c r="G22" i="2"/>
  <c r="R22" i="2" s="1"/>
  <c r="Q22" i="2"/>
  <c r="G18" i="2"/>
  <c r="R18" i="2" s="1"/>
  <c r="Q14" i="2"/>
  <c r="G6" i="2"/>
  <c r="R6" i="2" s="1"/>
  <c r="Q6" i="2"/>
  <c r="Q15" i="2"/>
  <c r="G7" i="2"/>
  <c r="R7" i="2" s="1"/>
  <c r="Q7" i="2"/>
  <c r="Q16" i="2"/>
  <c r="G8" i="2"/>
  <c r="R8" i="2" s="1"/>
  <c r="Q8" i="2"/>
  <c r="Q17" i="2"/>
  <c r="G9" i="2"/>
  <c r="R9" i="2" s="1"/>
  <c r="Q9" i="2"/>
  <c r="F21" i="1"/>
  <c r="F29" i="1" s="1"/>
  <c r="K21" i="1"/>
  <c r="K29" i="1" s="1"/>
  <c r="G17" i="2"/>
  <c r="R17" i="2" s="1"/>
  <c r="G16" i="2"/>
  <c r="R16" i="2" s="1"/>
  <c r="G15" i="2"/>
  <c r="R15" i="2" s="1"/>
  <c r="G14" i="2"/>
  <c r="R14" i="2" s="1"/>
  <c r="I21" i="1"/>
  <c r="I29" i="1" s="1"/>
  <c r="E21" i="1"/>
  <c r="E29" i="1" s="1"/>
  <c r="L21" i="1"/>
  <c r="L29" i="1" s="1"/>
  <c r="G13" i="2"/>
  <c r="R13" i="2" s="1"/>
  <c r="G12" i="2"/>
  <c r="R12" i="2" s="1"/>
  <c r="G11" i="2"/>
  <c r="G46" i="2"/>
  <c r="G54" i="2"/>
  <c r="G62" i="2"/>
  <c r="G70" i="2"/>
  <c r="G78" i="2"/>
  <c r="G86" i="2"/>
  <c r="G94" i="2"/>
  <c r="G102" i="2"/>
  <c r="G27" i="2"/>
  <c r="G35" i="2"/>
  <c r="G57" i="2"/>
  <c r="G93" i="2"/>
  <c r="G45" i="2"/>
  <c r="G61" i="2"/>
  <c r="G73" i="2"/>
  <c r="G38" i="2"/>
  <c r="G48" i="2"/>
  <c r="G56" i="2"/>
  <c r="G64" i="2"/>
  <c r="G72" i="2"/>
  <c r="G80" i="2"/>
  <c r="G88" i="2"/>
  <c r="G96" i="2"/>
  <c r="G104" i="2"/>
  <c r="G29" i="2"/>
  <c r="G37" i="2"/>
  <c r="G65" i="2"/>
  <c r="G101" i="2"/>
  <c r="G43" i="2"/>
  <c r="G51" i="2"/>
  <c r="G59" i="2"/>
  <c r="G67" i="2"/>
  <c r="G75" i="2"/>
  <c r="G83" i="2"/>
  <c r="G91" i="2"/>
  <c r="G99" i="2"/>
  <c r="G24" i="2"/>
  <c r="G32" i="2"/>
  <c r="G40" i="2"/>
  <c r="G81" i="2"/>
  <c r="G30" i="2"/>
  <c r="N21" i="1"/>
  <c r="N29" i="1" s="1"/>
  <c r="G21" i="1"/>
  <c r="G29" i="1" s="1"/>
  <c r="J21" i="1"/>
  <c r="J29" i="1" s="1"/>
  <c r="O21" i="1"/>
  <c r="O29" i="1" s="1"/>
  <c r="H21" i="1"/>
  <c r="H29" i="1" s="1"/>
  <c r="P21" i="1" l="1"/>
  <c r="D29" i="1"/>
  <c r="P29" i="1" s="1"/>
  <c r="K22" i="1"/>
  <c r="K30" i="1" s="1"/>
  <c r="N22" i="1"/>
  <c r="N30" i="1" s="1"/>
  <c r="M22" i="1"/>
  <c r="M30" i="1" s="1"/>
  <c r="D22" i="1"/>
  <c r="R11" i="2"/>
  <c r="H22" i="1"/>
  <c r="H30" i="1" s="1"/>
  <c r="I22" i="1"/>
  <c r="I30" i="1" s="1"/>
  <c r="L22" i="1"/>
  <c r="L30" i="1" s="1"/>
  <c r="F22" i="1"/>
  <c r="F30" i="1" s="1"/>
  <c r="O22" i="1"/>
  <c r="O30" i="1" s="1"/>
  <c r="E22" i="1"/>
  <c r="E30" i="1" s="1"/>
  <c r="J22" i="1"/>
  <c r="J30" i="1" s="1"/>
  <c r="G22" i="1"/>
  <c r="G30" i="1" s="1"/>
  <c r="P22" i="1" l="1"/>
  <c r="D30" i="1"/>
  <c r="P30" i="1" s="1"/>
</calcChain>
</file>

<file path=xl/sharedStrings.xml><?xml version="1.0" encoding="utf-8"?>
<sst xmlns="http://schemas.openxmlformats.org/spreadsheetml/2006/main" count="74" uniqueCount="59">
  <si>
    <t>배수</t>
  </si>
  <si>
    <t>금액</t>
  </si>
  <si>
    <t>연장근무수당</t>
  </si>
  <si>
    <t>야간근무수당</t>
  </si>
  <si>
    <t>휴일근무수당</t>
  </si>
  <si>
    <t>야간</t>
  </si>
  <si>
    <t>구분</t>
  </si>
  <si>
    <t>합계</t>
  </si>
  <si>
    <t>시간</t>
  </si>
  <si>
    <t>근무일</t>
  </si>
  <si>
    <t>yyyy-mm-dd hh:mm</t>
  </si>
  <si>
    <t>평일근무</t>
  </si>
  <si>
    <t>휴일근무</t>
  </si>
  <si>
    <t>수당현황</t>
  </si>
  <si>
    <t>연장 시작시간</t>
  </si>
  <si>
    <t>연장 종료시간</t>
  </si>
  <si>
    <t>연장</t>
  </si>
  <si>
    <t>연장제외</t>
  </si>
  <si>
    <t>야간제외</t>
  </si>
  <si>
    <t>휴일</t>
  </si>
  <si>
    <t>휴일제외</t>
  </si>
  <si>
    <t>휴일야간</t>
  </si>
  <si>
    <t>휴일야간제외</t>
  </si>
  <si>
    <t>총 시간</t>
  </si>
  <si>
    <t>수당계산법</t>
    <phoneticPr fontId="1" type="noConversion"/>
  </si>
  <si>
    <t>시급계산기</t>
    <phoneticPr fontId="1" type="noConversion"/>
  </si>
  <si>
    <t>년도</t>
    <phoneticPr fontId="1" type="noConversion"/>
  </si>
  <si>
    <t>시급</t>
    <phoneticPr fontId="1" type="noConversion"/>
  </si>
  <si>
    <t>수당계산법</t>
    <phoneticPr fontId="1" type="noConversion"/>
  </si>
  <si>
    <t>구분</t>
    <phoneticPr fontId="1" type="noConversion"/>
  </si>
  <si>
    <t>평일</t>
    <phoneticPr fontId="1" type="noConversion"/>
  </si>
  <si>
    <t>휴일</t>
    <phoneticPr fontId="1" type="noConversion"/>
  </si>
  <si>
    <t>통상임금</t>
    <phoneticPr fontId="1" type="noConversion"/>
  </si>
  <si>
    <r>
      <rPr>
        <b/>
        <sz val="9"/>
        <color rgb="FFFF0000"/>
        <rFont val="맑은 고딕"/>
        <family val="3"/>
        <charset val="129"/>
        <scheme val="minor"/>
      </rPr>
      <t>휴일</t>
    </r>
    <r>
      <rPr>
        <b/>
        <sz val="9"/>
        <color theme="0" tint="-0.499984740745262"/>
        <rFont val="맑은 고딕"/>
        <family val="3"/>
        <charset val="129"/>
        <scheme val="minor"/>
      </rPr>
      <t xml:space="preserve">
야간근무수당</t>
    </r>
    <phoneticPr fontId="1" type="noConversion"/>
  </si>
  <si>
    <r>
      <rPr>
        <b/>
        <sz val="9"/>
        <color rgb="FFFF0000"/>
        <rFont val="맑은 고딕"/>
        <family val="3"/>
        <charset val="129"/>
        <scheme val="minor"/>
      </rPr>
      <t>휴일</t>
    </r>
    <r>
      <rPr>
        <b/>
        <sz val="9"/>
        <color theme="0" tint="-0.499984740745262"/>
        <rFont val="맑은 고딕"/>
        <family val="3"/>
        <charset val="129"/>
        <scheme val="minor"/>
      </rPr>
      <t xml:space="preserve">
근무수당</t>
    </r>
    <phoneticPr fontId="1" type="noConversion"/>
  </si>
  <si>
    <t>[금액별]</t>
    <phoneticPr fontId="1" type="noConversion"/>
  </si>
  <si>
    <t>[시간별]</t>
    <phoneticPr fontId="1" type="noConversion"/>
  </si>
  <si>
    <t>연장수당</t>
    <phoneticPr fontId="1" type="noConversion"/>
  </si>
  <si>
    <t>야간수당</t>
    <phoneticPr fontId="1" type="noConversion"/>
  </si>
  <si>
    <t>휴일수당</t>
    <phoneticPr fontId="1" type="noConversion"/>
  </si>
  <si>
    <t>휴일야간수당</t>
    <phoneticPr fontId="1" type="noConversion"/>
  </si>
  <si>
    <t>총 수당금액</t>
    <phoneticPr fontId="1" type="noConversion"/>
  </si>
  <si>
    <r>
      <rPr>
        <b/>
        <sz val="9"/>
        <color rgb="FF0070C0"/>
        <rFont val="맑은 고딕"/>
        <family val="3"/>
        <charset val="129"/>
        <scheme val="minor"/>
      </rPr>
      <t>평일</t>
    </r>
    <r>
      <rPr>
        <b/>
        <sz val="9"/>
        <color theme="0" tint="-0.499984740745262"/>
        <rFont val="맑은 고딕"/>
        <family val="3"/>
        <charset val="129"/>
        <scheme val="minor"/>
      </rPr>
      <t xml:space="preserve">
야간근무수당</t>
    </r>
    <phoneticPr fontId="1" type="noConversion"/>
  </si>
  <si>
    <r>
      <rPr>
        <b/>
        <sz val="9"/>
        <color rgb="FF0070C0"/>
        <rFont val="맑은 고딕"/>
        <family val="3"/>
        <charset val="129"/>
        <scheme val="minor"/>
      </rPr>
      <t>평일</t>
    </r>
    <r>
      <rPr>
        <b/>
        <sz val="9"/>
        <color theme="0" tint="-0.499984740745262"/>
        <rFont val="맑은 고딕"/>
        <family val="3"/>
        <charset val="129"/>
        <scheme val="minor"/>
      </rPr>
      <t xml:space="preserve">
연장근무수당</t>
    </r>
    <phoneticPr fontId="1" type="noConversion"/>
  </si>
  <si>
    <t>(시간)</t>
    <phoneticPr fontId="1" type="noConversion"/>
  </si>
  <si>
    <t xml:space="preserve">       (금액)</t>
    <phoneticPr fontId="1" type="noConversion"/>
  </si>
  <si>
    <t xml:space="preserve"> - 평일야간근무수당</t>
    <phoneticPr fontId="1" type="noConversion"/>
  </si>
  <si>
    <t xml:space="preserve">    : 평일연장근무수당 배수 + 평일야간근무수당 배수</t>
    <phoneticPr fontId="1" type="noConversion"/>
  </si>
  <si>
    <t xml:space="preserve"> ex) 평일연장근무수당 : 1.5, 평일야간근무수당 : 0.5 인경우</t>
    <phoneticPr fontId="1" type="noConversion"/>
  </si>
  <si>
    <r>
      <t xml:space="preserve">     평일야간근무수당 총 배수는 </t>
    </r>
    <r>
      <rPr>
        <b/>
        <sz val="9"/>
        <color rgb="FFFF0000"/>
        <rFont val="맑은 고딕"/>
        <family val="3"/>
        <charset val="129"/>
        <scheme val="minor"/>
      </rPr>
      <t>1.5+0.5=2.0</t>
    </r>
    <r>
      <rPr>
        <sz val="9"/>
        <color theme="0" tint="-0.499984740745262"/>
        <rFont val="맑은 고딕"/>
        <family val="2"/>
        <charset val="129"/>
        <scheme val="minor"/>
      </rPr>
      <t>으로 적용</t>
    </r>
    <phoneticPr fontId="1" type="noConversion"/>
  </si>
  <si>
    <t xml:space="preserve"> -  휴일야간근무수당도 동일하게 적용됩니다.</t>
    <phoneticPr fontId="1" type="noConversion"/>
  </si>
  <si>
    <t xml:space="preserve"> 기준급여와 상관없이 시간당 금액을 적용하여 지급</t>
    <phoneticPr fontId="1" type="noConversion"/>
  </si>
  <si>
    <t xml:space="preserve"> ex) 시급 10,000원을 받는 직원이라도,</t>
    <phoneticPr fontId="1" type="noConversion"/>
  </si>
  <si>
    <r>
      <t xml:space="preserve"> 시간외 수당(야간) 금액이 20,000원인 경우 </t>
    </r>
    <r>
      <rPr>
        <b/>
        <sz val="9"/>
        <color rgb="FFFF0000"/>
        <rFont val="맑은 고딕"/>
        <family val="3"/>
        <charset val="129"/>
        <scheme val="minor"/>
      </rPr>
      <t>시간당 20,000원</t>
    </r>
    <r>
      <rPr>
        <sz val="9"/>
        <color theme="0" tint="-0.499984740745262"/>
        <rFont val="맑은 고딕"/>
        <family val="2"/>
        <charset val="129"/>
        <scheme val="minor"/>
      </rPr>
      <t xml:space="preserve"> 적용</t>
    </r>
    <phoneticPr fontId="1" type="noConversion"/>
  </si>
  <si>
    <t>* 배수적용</t>
    <phoneticPr fontId="1" type="noConversion"/>
  </si>
  <si>
    <t>* 금액적용</t>
    <phoneticPr fontId="1" type="noConversion"/>
  </si>
  <si>
    <r>
      <t>시간외 수당 관리(개인별)</t>
    </r>
    <r>
      <rPr>
        <b/>
        <sz val="20"/>
        <color theme="0"/>
        <rFont val="맑은 고딕"/>
        <family val="3"/>
        <charset val="129"/>
        <scheme val="minor"/>
      </rPr>
      <t xml:space="preserve">  Individual Overtime Management</t>
    </r>
    <phoneticPr fontId="1" type="noConversion"/>
  </si>
  <si>
    <t>배수적용</t>
  </si>
  <si>
    <t>평일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</si>
</sst>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6" formatCode="#,##0_ "/>
    <numFmt numFmtId="177" formatCode="General&quot;월&quot;"/>
    <numFmt numFmtId="178" formatCode="yyyy&quot;-&quot;mm&quot;-&quot;dd\ hh:mm;@"/>
    <numFmt numFmtId="179" formatCode="#,##0.0_ "/>
    <numFmt numFmtId="180" formatCode="#,##0_);[Red]\(#,##0\)"/>
    <numFmt numFmtId="181" formatCode="#,##0.0_);[Red]\(#,##0.0\)"/>
  </numFmts>
  <fonts count="2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0" tint="-0.499984740745262"/>
      <name val="맑은 고딕"/>
      <family val="2"/>
      <charset val="129"/>
      <scheme val="minor"/>
    </font>
    <font>
      <b/>
      <sz val="28"/>
      <color theme="0"/>
      <name val="맑은 고딕"/>
      <family val="3"/>
      <charset val="129"/>
      <scheme val="minor"/>
    </font>
    <font>
      <b/>
      <sz val="9"/>
      <color theme="0" tint="-0.499984740745262"/>
      <name val="맑은 고딕"/>
      <family val="3"/>
      <charset val="129"/>
      <scheme val="minor"/>
    </font>
    <font>
      <b/>
      <sz val="10"/>
      <color theme="0" tint="-0.499984740745262"/>
      <name val="맑은 고딕"/>
      <family val="3"/>
      <charset val="129"/>
      <scheme val="minor"/>
    </font>
    <font>
      <b/>
      <sz val="9"/>
      <color rgb="FFFF0000"/>
      <name val="맑은 고딕"/>
      <family val="3"/>
      <charset val="129"/>
      <scheme val="minor"/>
    </font>
    <font>
      <b/>
      <sz val="14"/>
      <color rgb="FFFF0000"/>
      <name val="맑은 고딕"/>
      <family val="3"/>
      <charset val="129"/>
      <scheme val="minor"/>
    </font>
    <font>
      <b/>
      <sz val="12"/>
      <color theme="0"/>
      <name val="맑은 고딕"/>
      <family val="3"/>
      <charset val="129"/>
      <scheme val="minor"/>
    </font>
    <font>
      <b/>
      <sz val="10"/>
      <color theme="0"/>
      <name val="맑은 고딕"/>
      <family val="3"/>
      <charset val="129"/>
      <scheme val="minor"/>
    </font>
    <font>
      <b/>
      <sz val="9"/>
      <color theme="0"/>
      <name val="맑은 고딕"/>
      <family val="3"/>
      <charset val="129"/>
      <scheme val="minor"/>
    </font>
    <font>
      <b/>
      <sz val="9"/>
      <color theme="5"/>
      <name val="맑은 고딕"/>
      <family val="3"/>
      <charset val="129"/>
      <scheme val="minor"/>
    </font>
    <font>
      <b/>
      <sz val="9"/>
      <color theme="8"/>
      <name val="맑은 고딕"/>
      <family val="3"/>
      <charset val="129"/>
      <scheme val="minor"/>
    </font>
    <font>
      <b/>
      <sz val="11"/>
      <color theme="5"/>
      <name val="맑은 고딕"/>
      <family val="3"/>
      <charset val="129"/>
      <scheme val="minor"/>
    </font>
    <font>
      <b/>
      <sz val="9"/>
      <color theme="6" tint="-0.249977111117893"/>
      <name val="맑은 고딕"/>
      <family val="3"/>
      <charset val="129"/>
      <scheme val="minor"/>
    </font>
    <font>
      <b/>
      <sz val="11"/>
      <color theme="9" tint="-0.249977111117893"/>
      <name val="맑은 고딕"/>
      <family val="3"/>
      <charset val="129"/>
      <scheme val="minor"/>
    </font>
    <font>
      <sz val="9"/>
      <color theme="0" tint="-0.499984740745262"/>
      <name val="맑은 고딕"/>
      <family val="3"/>
      <charset val="129"/>
      <scheme val="minor"/>
    </font>
    <font>
      <b/>
      <sz val="9"/>
      <color rgb="FF0070C0"/>
      <name val="맑은 고딕"/>
      <family val="3"/>
      <charset val="129"/>
      <scheme val="minor"/>
    </font>
    <font>
      <b/>
      <sz val="11"/>
      <color rgb="FF0070C0"/>
      <name val="맑은 고딕"/>
      <family val="3"/>
      <charset val="129"/>
      <scheme val="minor"/>
    </font>
    <font>
      <b/>
      <sz val="20"/>
      <color theme="0"/>
      <name val="맑은 고딕"/>
      <family val="3"/>
      <charset val="129"/>
      <scheme val="minor"/>
    </font>
    <font>
      <b/>
      <sz val="8"/>
      <color theme="8"/>
      <name val="맑은 고딕"/>
      <family val="3"/>
      <charset val="129"/>
      <scheme val="minor"/>
    </font>
    <font>
      <b/>
      <sz val="9"/>
      <color theme="9"/>
      <name val="맑은 고딕"/>
      <family val="3"/>
      <charset val="129"/>
      <scheme val="minor"/>
    </font>
    <font>
      <b/>
      <sz val="9"/>
      <color theme="8" tint="-0.249977111117893"/>
      <name val="맑은 고딕"/>
      <family val="3"/>
      <charset val="129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AF6EC"/>
        <bgColor indexed="64"/>
      </patternFill>
    </fill>
    <fill>
      <patternFill patternType="solid">
        <fgColor rgb="FFDFBE73"/>
        <bgColor indexed="64"/>
      </patternFill>
    </fill>
    <fill>
      <patternFill patternType="solid">
        <fgColor rgb="FFD4A948"/>
        <bgColor indexed="64"/>
      </patternFill>
    </fill>
    <fill>
      <patternFill patternType="solid">
        <fgColor rgb="FF99A070"/>
        <bgColor indexed="64"/>
      </patternFill>
    </fill>
    <fill>
      <patternFill patternType="solid">
        <fgColor rgb="FFBFC4A4"/>
        <bgColor indexed="64"/>
      </patternFill>
    </fill>
    <fill>
      <patternFill patternType="solid">
        <fgColor theme="0" tint="-4.9989318521683403E-2"/>
        <bgColor indexed="64"/>
      </patternFill>
    </fill>
  </fills>
  <borders count="46">
    <border>
      <left/>
      <right/>
      <top/>
      <bottom/>
      <diagonal/>
    </border>
    <border>
      <left/>
      <right/>
      <top style="thin">
        <color theme="5" tint="0.59996337778862885"/>
      </top>
      <bottom style="thin">
        <color theme="5" tint="0.59996337778862885"/>
      </bottom>
      <diagonal/>
    </border>
    <border>
      <left/>
      <right/>
      <top style="thin">
        <color theme="9"/>
      </top>
      <bottom style="thin">
        <color theme="9"/>
      </bottom>
      <diagonal/>
    </border>
    <border>
      <left style="thin">
        <color theme="9" tint="0.59996337778862885"/>
      </left>
      <right style="thin">
        <color theme="9" tint="0.59996337778862885"/>
      </right>
      <top style="thin">
        <color theme="9"/>
      </top>
      <bottom style="thin">
        <color theme="9" tint="0.59996337778862885"/>
      </bottom>
      <diagonal/>
    </border>
    <border>
      <left style="thin">
        <color theme="9" tint="0.59996337778862885"/>
      </left>
      <right style="thin">
        <color theme="9" tint="0.59996337778862885"/>
      </right>
      <top style="thin">
        <color theme="9" tint="0.59996337778862885"/>
      </top>
      <bottom style="thin">
        <color theme="9" tint="0.59996337778862885"/>
      </bottom>
      <diagonal/>
    </border>
    <border>
      <left style="thin">
        <color theme="9" tint="0.59996337778862885"/>
      </left>
      <right style="thin">
        <color theme="9" tint="0.59996337778862885"/>
      </right>
      <top style="thin">
        <color theme="9" tint="0.59996337778862885"/>
      </top>
      <bottom/>
      <diagonal/>
    </border>
    <border>
      <left style="thin">
        <color theme="9" tint="0.59996337778862885"/>
      </left>
      <right style="thin">
        <color theme="9" tint="0.59996337778862885"/>
      </right>
      <top style="thin">
        <color theme="9" tint="0.59996337778862885"/>
      </top>
      <bottom style="thin">
        <color theme="9"/>
      </bottom>
      <diagonal/>
    </border>
    <border>
      <left style="thin">
        <color theme="9" tint="0.59996337778862885"/>
      </left>
      <right style="thin">
        <color theme="9" tint="0.59996337778862885"/>
      </right>
      <top style="thin">
        <color theme="9"/>
      </top>
      <bottom style="thin">
        <color theme="9"/>
      </bottom>
      <diagonal/>
    </border>
    <border>
      <left style="thin">
        <color theme="9" tint="0.59996337778862885"/>
      </left>
      <right style="thin">
        <color theme="9" tint="0.59996337778862885"/>
      </right>
      <top/>
      <bottom style="thin">
        <color theme="9" tint="0.59996337778862885"/>
      </bottom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theme="5" tint="0.59996337778862885"/>
      </left>
      <right style="thin">
        <color theme="5" tint="0.59996337778862885"/>
      </right>
      <top style="thin">
        <color theme="5" tint="0.59996337778862885"/>
      </top>
      <bottom style="thin">
        <color theme="5" tint="0.59996337778862885"/>
      </bottom>
      <diagonal/>
    </border>
    <border>
      <left style="thin">
        <color theme="9" tint="0.39994506668294322"/>
      </left>
      <right/>
      <top style="thin">
        <color theme="9"/>
      </top>
      <bottom style="thin">
        <color theme="9"/>
      </bottom>
      <diagonal/>
    </border>
    <border>
      <left/>
      <right style="thin">
        <color theme="9" tint="0.39994506668294322"/>
      </right>
      <top style="thin">
        <color theme="9"/>
      </top>
      <bottom style="thin">
        <color theme="9"/>
      </bottom>
      <diagonal/>
    </border>
    <border>
      <left/>
      <right style="thin">
        <color theme="7" tint="0.59996337778862885"/>
      </right>
      <top/>
      <bottom style="thin">
        <color theme="7" tint="0.79998168889431442"/>
      </bottom>
      <diagonal/>
    </border>
    <border>
      <left style="thin">
        <color theme="7" tint="0.59996337778862885"/>
      </left>
      <right style="thin">
        <color theme="7" tint="0.59996337778862885"/>
      </right>
      <top/>
      <bottom style="thin">
        <color theme="7" tint="0.79998168889431442"/>
      </bottom>
      <diagonal/>
    </border>
    <border>
      <left style="thin">
        <color theme="7" tint="0.59996337778862885"/>
      </left>
      <right/>
      <top/>
      <bottom style="thin">
        <color theme="7" tint="0.79998168889431442"/>
      </bottom>
      <diagonal/>
    </border>
    <border>
      <left/>
      <right style="thin">
        <color theme="7" tint="0.59996337778862885"/>
      </right>
      <top style="thin">
        <color theme="7" tint="0.79998168889431442"/>
      </top>
      <bottom style="thin">
        <color theme="7" tint="0.79998168889431442"/>
      </bottom>
      <diagonal/>
    </border>
    <border>
      <left style="thin">
        <color theme="7" tint="0.59996337778862885"/>
      </left>
      <right style="thin">
        <color theme="7" tint="0.59996337778862885"/>
      </right>
      <top style="thin">
        <color theme="7" tint="0.79998168889431442"/>
      </top>
      <bottom style="thin">
        <color theme="7" tint="0.79998168889431442"/>
      </bottom>
      <diagonal/>
    </border>
    <border>
      <left style="thin">
        <color theme="7" tint="0.59996337778862885"/>
      </left>
      <right/>
      <top style="thin">
        <color theme="7" tint="0.79998168889431442"/>
      </top>
      <bottom style="thin">
        <color theme="7" tint="0.79998168889431442"/>
      </bottom>
      <diagonal/>
    </border>
    <border>
      <left/>
      <right style="thin">
        <color theme="7" tint="0.59996337778862885"/>
      </right>
      <top style="thin">
        <color theme="7" tint="0.79998168889431442"/>
      </top>
      <bottom/>
      <diagonal/>
    </border>
    <border>
      <left style="thin">
        <color theme="7" tint="0.59996337778862885"/>
      </left>
      <right style="thin">
        <color theme="7" tint="0.59996337778862885"/>
      </right>
      <top style="thin">
        <color theme="7" tint="0.79998168889431442"/>
      </top>
      <bottom/>
      <diagonal/>
    </border>
    <border>
      <left style="thin">
        <color theme="7" tint="0.59996337778862885"/>
      </left>
      <right/>
      <top style="thin">
        <color theme="7" tint="0.79998168889431442"/>
      </top>
      <bottom/>
      <diagonal/>
    </border>
    <border>
      <left style="medium">
        <color theme="7" tint="0.39991454817346722"/>
      </left>
      <right style="thin">
        <color theme="7" tint="0.59996337778862885"/>
      </right>
      <top style="medium">
        <color theme="7" tint="0.39991454817346722"/>
      </top>
      <bottom style="thin">
        <color theme="7" tint="0.79998168889431442"/>
      </bottom>
      <diagonal/>
    </border>
    <border>
      <left style="thin">
        <color theme="7" tint="0.59996337778862885"/>
      </left>
      <right style="thin">
        <color theme="7" tint="0.59996337778862885"/>
      </right>
      <top style="medium">
        <color theme="7" tint="0.39991454817346722"/>
      </top>
      <bottom style="thin">
        <color theme="7" tint="0.79998168889431442"/>
      </bottom>
      <diagonal/>
    </border>
    <border>
      <left style="thin">
        <color theme="7" tint="0.59996337778862885"/>
      </left>
      <right style="medium">
        <color theme="7" tint="0.39991454817346722"/>
      </right>
      <top style="medium">
        <color theme="7" tint="0.39991454817346722"/>
      </top>
      <bottom style="thin">
        <color theme="7" tint="0.79998168889431442"/>
      </bottom>
      <diagonal/>
    </border>
    <border>
      <left style="medium">
        <color theme="7" tint="0.39991454817346722"/>
      </left>
      <right style="thin">
        <color theme="7" tint="0.59996337778862885"/>
      </right>
      <top style="thin">
        <color theme="7" tint="0.79998168889431442"/>
      </top>
      <bottom style="medium">
        <color theme="7" tint="0.39991454817346722"/>
      </bottom>
      <diagonal/>
    </border>
    <border>
      <left style="thin">
        <color theme="7" tint="0.59996337778862885"/>
      </left>
      <right style="thin">
        <color theme="7" tint="0.59996337778862885"/>
      </right>
      <top style="thin">
        <color theme="7" tint="0.79998168889431442"/>
      </top>
      <bottom style="medium">
        <color theme="7" tint="0.39991454817346722"/>
      </bottom>
      <diagonal/>
    </border>
    <border>
      <left style="thin">
        <color theme="7" tint="0.59996337778862885"/>
      </left>
      <right style="medium">
        <color theme="7" tint="0.39991454817346722"/>
      </right>
      <top style="thin">
        <color theme="7" tint="0.79998168889431442"/>
      </top>
      <bottom style="medium">
        <color theme="7" tint="0.39991454817346722"/>
      </bottom>
      <diagonal/>
    </border>
    <border>
      <left/>
      <right style="thin">
        <color theme="7" tint="0.59996337778862885"/>
      </right>
      <top style="thin">
        <color theme="7" tint="0.59996337778862885"/>
      </top>
      <bottom style="thin">
        <color theme="7" tint="0.79998168889431442"/>
      </bottom>
      <diagonal/>
    </border>
    <border>
      <left style="thin">
        <color theme="7" tint="0.59996337778862885"/>
      </left>
      <right style="thin">
        <color theme="7" tint="0.59996337778862885"/>
      </right>
      <top style="thin">
        <color theme="7" tint="0.59996337778862885"/>
      </top>
      <bottom style="thin">
        <color theme="7" tint="0.79998168889431442"/>
      </bottom>
      <diagonal/>
    </border>
    <border>
      <left style="thin">
        <color theme="7" tint="0.59996337778862885"/>
      </left>
      <right/>
      <top style="thin">
        <color theme="7" tint="0.59996337778862885"/>
      </top>
      <bottom style="thin">
        <color theme="7" tint="0.79998168889431442"/>
      </bottom>
      <diagonal/>
    </border>
    <border>
      <left/>
      <right style="thin">
        <color theme="7" tint="0.59996337778862885"/>
      </right>
      <top style="thin">
        <color theme="7" tint="0.79998168889431442"/>
      </top>
      <bottom style="thin">
        <color theme="7" tint="0.59996337778862885"/>
      </bottom>
      <diagonal/>
    </border>
    <border>
      <left style="thin">
        <color theme="7" tint="0.59996337778862885"/>
      </left>
      <right style="thin">
        <color theme="7" tint="0.59996337778862885"/>
      </right>
      <top style="thin">
        <color theme="7" tint="0.79998168889431442"/>
      </top>
      <bottom style="thin">
        <color theme="7" tint="0.59996337778862885"/>
      </bottom>
      <diagonal/>
    </border>
    <border>
      <left style="thin">
        <color theme="7" tint="0.59996337778862885"/>
      </left>
      <right/>
      <top style="thin">
        <color theme="7" tint="0.79998168889431442"/>
      </top>
      <bottom style="thin">
        <color theme="7" tint="0.59996337778862885"/>
      </bottom>
      <diagonal/>
    </border>
    <border>
      <left/>
      <right style="thin">
        <color theme="7" tint="0.59996337778862885"/>
      </right>
      <top style="thin">
        <color theme="7"/>
      </top>
      <bottom style="thin">
        <color theme="7" tint="0.79998168889431442"/>
      </bottom>
      <diagonal/>
    </border>
    <border>
      <left style="thin">
        <color theme="7" tint="0.59996337778862885"/>
      </left>
      <right style="thin">
        <color theme="7" tint="0.59996337778862885"/>
      </right>
      <top style="thin">
        <color theme="7"/>
      </top>
      <bottom style="thin">
        <color theme="7" tint="0.79998168889431442"/>
      </bottom>
      <diagonal/>
    </border>
    <border>
      <left style="thin">
        <color theme="7" tint="0.59996337778862885"/>
      </left>
      <right/>
      <top style="thin">
        <color theme="7"/>
      </top>
      <bottom style="thin">
        <color theme="7" tint="0.79998168889431442"/>
      </bottom>
      <diagonal/>
    </border>
    <border>
      <left style="thin">
        <color theme="7" tint="0.79998168889431442"/>
      </left>
      <right style="thin">
        <color theme="7" tint="0.79998168889431442"/>
      </right>
      <top/>
      <bottom/>
      <diagonal/>
    </border>
    <border>
      <left style="thin">
        <color theme="0" tint="-0.14993743705557422"/>
      </left>
      <right/>
      <top style="thin">
        <color theme="0" tint="-0.14993743705557422"/>
      </top>
      <bottom/>
      <diagonal/>
    </border>
    <border>
      <left/>
      <right/>
      <top style="thin">
        <color theme="0" tint="-0.14993743705557422"/>
      </top>
      <bottom/>
      <diagonal/>
    </border>
    <border>
      <left/>
      <right style="thin">
        <color theme="0" tint="-0.14993743705557422"/>
      </right>
      <top style="thin">
        <color theme="0" tint="-0.14993743705557422"/>
      </top>
      <bottom/>
      <diagonal/>
    </border>
    <border>
      <left style="thin">
        <color theme="0" tint="-0.14993743705557422"/>
      </left>
      <right/>
      <top/>
      <bottom/>
      <diagonal/>
    </border>
    <border>
      <left/>
      <right style="thin">
        <color theme="0" tint="-0.14993743705557422"/>
      </right>
      <top/>
      <bottom/>
      <diagonal/>
    </border>
    <border>
      <left style="thin">
        <color theme="0" tint="-0.14993743705557422"/>
      </left>
      <right/>
      <top/>
      <bottom style="thin">
        <color theme="0" tint="-0.14993743705557422"/>
      </bottom>
      <diagonal/>
    </border>
    <border>
      <left/>
      <right/>
      <top/>
      <bottom style="thin">
        <color theme="0" tint="-0.14993743705557422"/>
      </bottom>
      <diagonal/>
    </border>
    <border>
      <left/>
      <right style="thin">
        <color theme="0" tint="-0.14993743705557422"/>
      </right>
      <top/>
      <bottom style="thin">
        <color theme="0" tint="-0.14993743705557422"/>
      </bottom>
      <diagonal/>
    </border>
  </borders>
  <cellStyleXfs count="1">
    <xf numFmtId="0" fontId="0" fillId="0" borderId="0">
      <alignment vertical="center"/>
    </xf>
  </cellStyleXfs>
  <cellXfs count="118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4" borderId="0" xfId="0" applyFont="1" applyFill="1">
      <alignment vertical="center"/>
    </xf>
    <xf numFmtId="0" fontId="2" fillId="0" borderId="0" xfId="0" applyFont="1" applyAlignment="1">
      <alignment horizontal="center" vertical="center"/>
    </xf>
    <xf numFmtId="178" fontId="2" fillId="0" borderId="0" xfId="0" applyNumberFormat="1" applyFont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179" fontId="2" fillId="0" borderId="5" xfId="0" applyNumberFormat="1" applyFont="1" applyBorder="1">
      <alignment vertical="center"/>
    </xf>
    <xf numFmtId="179" fontId="2" fillId="0" borderId="3" xfId="0" applyNumberFormat="1" applyFont="1" applyBorder="1">
      <alignment vertical="center"/>
    </xf>
    <xf numFmtId="179" fontId="2" fillId="0" borderId="6" xfId="0" applyNumberFormat="1" applyFont="1" applyBorder="1">
      <alignment vertical="center"/>
    </xf>
    <xf numFmtId="0" fontId="10" fillId="8" borderId="8" xfId="0" applyFont="1" applyFill="1" applyBorder="1" applyAlignment="1">
      <alignment horizontal="center" vertical="center"/>
    </xf>
    <xf numFmtId="0" fontId="10" fillId="8" borderId="4" xfId="0" applyFont="1" applyFill="1" applyBorder="1" applyAlignment="1">
      <alignment horizontal="center" vertical="center"/>
    </xf>
    <xf numFmtId="0" fontId="9" fillId="6" borderId="9" xfId="0" applyFont="1" applyFill="1" applyBorder="1" applyAlignment="1">
      <alignment horizontal="center" vertical="center"/>
    </xf>
    <xf numFmtId="179" fontId="2" fillId="0" borderId="8" xfId="0" applyNumberFormat="1" applyFont="1" applyBorder="1">
      <alignment vertical="center"/>
    </xf>
    <xf numFmtId="0" fontId="7" fillId="0" borderId="10" xfId="0" applyFont="1" applyBorder="1" applyAlignment="1">
      <alignment horizontal="center" vertical="center"/>
    </xf>
    <xf numFmtId="0" fontId="9" fillId="5" borderId="10" xfId="0" applyFont="1" applyFill="1" applyBorder="1" applyAlignment="1">
      <alignment horizontal="center" vertical="center"/>
    </xf>
    <xf numFmtId="176" fontId="2" fillId="0" borderId="8" xfId="0" applyNumberFormat="1" applyFont="1" applyBorder="1">
      <alignment vertical="center"/>
    </xf>
    <xf numFmtId="176" fontId="2" fillId="0" borderId="5" xfId="0" applyNumberFormat="1" applyFont="1" applyBorder="1">
      <alignment vertical="center"/>
    </xf>
    <xf numFmtId="176" fontId="2" fillId="0" borderId="3" xfId="0" applyNumberFormat="1" applyFont="1" applyBorder="1">
      <alignment vertical="center"/>
    </xf>
    <xf numFmtId="176" fontId="2" fillId="0" borderId="6" xfId="0" applyNumberFormat="1" applyFont="1" applyBorder="1">
      <alignment vertical="center"/>
    </xf>
    <xf numFmtId="0" fontId="5" fillId="7" borderId="7" xfId="0" applyFont="1" applyFill="1" applyBorder="1" applyAlignment="1">
      <alignment horizontal="center" vertical="center"/>
    </xf>
    <xf numFmtId="177" fontId="9" fillId="4" borderId="14" xfId="0" applyNumberFormat="1" applyFont="1" applyFill="1" applyBorder="1" applyAlignment="1">
      <alignment horizontal="center" vertical="center"/>
    </xf>
    <xf numFmtId="0" fontId="9" fillId="4" borderId="15" xfId="0" applyFont="1" applyFill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179" fontId="2" fillId="9" borderId="17" xfId="0" applyNumberFormat="1" applyFont="1" applyFill="1" applyBorder="1">
      <alignment vertical="center"/>
    </xf>
    <xf numFmtId="179" fontId="2" fillId="9" borderId="14" xfId="0" applyNumberFormat="1" applyFont="1" applyFill="1" applyBorder="1">
      <alignment vertical="center"/>
    </xf>
    <xf numFmtId="179" fontId="11" fillId="2" borderId="18" xfId="0" applyNumberFormat="1" applyFont="1" applyFill="1" applyBorder="1">
      <alignment vertical="center"/>
    </xf>
    <xf numFmtId="179" fontId="11" fillId="2" borderId="15" xfId="0" applyNumberFormat="1" applyFont="1" applyFill="1" applyBorder="1">
      <alignment vertical="center"/>
    </xf>
    <xf numFmtId="0" fontId="4" fillId="0" borderId="20" xfId="0" applyFont="1" applyBorder="1" applyAlignment="1">
      <alignment horizontal="center" vertical="center"/>
    </xf>
    <xf numFmtId="176" fontId="11" fillId="2" borderId="21" xfId="0" applyNumberFormat="1" applyFont="1" applyFill="1" applyBorder="1">
      <alignment vertical="center"/>
    </xf>
    <xf numFmtId="0" fontId="4" fillId="0" borderId="23" xfId="0" applyFont="1" applyBorder="1" applyAlignment="1">
      <alignment horizontal="center" vertical="center"/>
    </xf>
    <xf numFmtId="179" fontId="11" fillId="2" borderId="23" xfId="0" applyNumberFormat="1" applyFont="1" applyFill="1" applyBorder="1">
      <alignment vertical="center"/>
    </xf>
    <xf numFmtId="179" fontId="11" fillId="2" borderId="24" xfId="0" applyNumberFormat="1" applyFont="1" applyFill="1" applyBorder="1">
      <alignment vertical="center"/>
    </xf>
    <xf numFmtId="0" fontId="4" fillId="0" borderId="26" xfId="0" applyFont="1" applyBorder="1" applyAlignment="1">
      <alignment horizontal="center" vertical="center"/>
    </xf>
    <xf numFmtId="176" fontId="11" fillId="2" borderId="26" xfId="0" applyNumberFormat="1" applyFont="1" applyFill="1" applyBorder="1">
      <alignment vertical="center"/>
    </xf>
    <xf numFmtId="176" fontId="11" fillId="2" borderId="27" xfId="0" applyNumberFormat="1" applyFont="1" applyFill="1" applyBorder="1">
      <alignment vertical="center"/>
    </xf>
    <xf numFmtId="0" fontId="12" fillId="0" borderId="0" xfId="0" applyFont="1">
      <alignment vertical="center"/>
    </xf>
    <xf numFmtId="0" fontId="4" fillId="0" borderId="29" xfId="0" applyFont="1" applyBorder="1" applyAlignment="1">
      <alignment horizontal="center" vertical="center"/>
    </xf>
    <xf numFmtId="179" fontId="2" fillId="9" borderId="29" xfId="0" applyNumberFormat="1" applyFont="1" applyFill="1" applyBorder="1">
      <alignment vertical="center"/>
    </xf>
    <xf numFmtId="179" fontId="11" fillId="2" borderId="30" xfId="0" applyNumberFormat="1" applyFont="1" applyFill="1" applyBorder="1">
      <alignment vertical="center"/>
    </xf>
    <xf numFmtId="0" fontId="4" fillId="0" borderId="32" xfId="0" applyFont="1" applyBorder="1" applyAlignment="1">
      <alignment horizontal="center" vertical="center"/>
    </xf>
    <xf numFmtId="176" fontId="11" fillId="2" borderId="33" xfId="0" applyNumberFormat="1" applyFont="1" applyFill="1" applyBorder="1">
      <alignment vertical="center"/>
    </xf>
    <xf numFmtId="0" fontId="4" fillId="0" borderId="35" xfId="0" applyFont="1" applyBorder="1" applyAlignment="1">
      <alignment horizontal="center" vertical="center"/>
    </xf>
    <xf numFmtId="179" fontId="2" fillId="9" borderId="35" xfId="0" applyNumberFormat="1" applyFont="1" applyFill="1" applyBorder="1">
      <alignment vertical="center"/>
    </xf>
    <xf numFmtId="179" fontId="11" fillId="2" borderId="36" xfId="0" applyNumberFormat="1" applyFont="1" applyFill="1" applyBorder="1">
      <alignment vertical="center"/>
    </xf>
    <xf numFmtId="0" fontId="13" fillId="0" borderId="0" xfId="0" applyFont="1">
      <alignment vertical="center"/>
    </xf>
    <xf numFmtId="0" fontId="9" fillId="5" borderId="0" xfId="0" applyFont="1" applyFill="1" applyAlignment="1">
      <alignment horizontal="center" vertical="center"/>
    </xf>
    <xf numFmtId="0" fontId="9" fillId="10" borderId="0" xfId="0" applyFont="1" applyFill="1" applyAlignment="1">
      <alignment horizontal="center" vertical="center"/>
    </xf>
    <xf numFmtId="0" fontId="9" fillId="11" borderId="0" xfId="0" applyFont="1" applyFill="1" applyAlignment="1">
      <alignment horizontal="center" vertical="center"/>
    </xf>
    <xf numFmtId="0" fontId="9" fillId="13" borderId="0" xfId="0" applyFont="1" applyFill="1" applyAlignment="1">
      <alignment horizontal="center" vertical="center"/>
    </xf>
    <xf numFmtId="181" fontId="2" fillId="0" borderId="0" xfId="0" applyNumberFormat="1" applyFont="1">
      <alignment vertical="center"/>
    </xf>
    <xf numFmtId="181" fontId="2" fillId="9" borderId="0" xfId="0" applyNumberFormat="1" applyFont="1" applyFill="1">
      <alignment vertical="center"/>
    </xf>
    <xf numFmtId="181" fontId="11" fillId="9" borderId="0" xfId="0" applyNumberFormat="1" applyFont="1" applyFill="1">
      <alignment vertical="center"/>
    </xf>
    <xf numFmtId="176" fontId="11" fillId="9" borderId="0" xfId="0" applyNumberFormat="1" applyFont="1" applyFill="1">
      <alignment vertical="center"/>
    </xf>
    <xf numFmtId="0" fontId="11" fillId="9" borderId="0" xfId="0" applyFont="1" applyFill="1">
      <alignment vertical="center"/>
    </xf>
    <xf numFmtId="176" fontId="4" fillId="0" borderId="4" xfId="0" applyNumberFormat="1" applyFont="1" applyBorder="1">
      <alignment vertical="center"/>
    </xf>
    <xf numFmtId="180" fontId="14" fillId="9" borderId="0" xfId="0" applyNumberFormat="1" applyFont="1" applyFill="1">
      <alignment vertical="center"/>
    </xf>
    <xf numFmtId="176" fontId="4" fillId="9" borderId="20" xfId="0" applyNumberFormat="1" applyFont="1" applyFill="1" applyBorder="1">
      <alignment vertical="center"/>
    </xf>
    <xf numFmtId="176" fontId="4" fillId="9" borderId="32" xfId="0" applyNumberFormat="1" applyFont="1" applyFill="1" applyBorder="1">
      <alignment vertical="center"/>
    </xf>
    <xf numFmtId="0" fontId="16" fillId="0" borderId="0" xfId="0" applyFont="1">
      <alignment vertical="center"/>
    </xf>
    <xf numFmtId="181" fontId="16" fillId="9" borderId="0" xfId="0" applyNumberFormat="1" applyFont="1" applyFill="1">
      <alignment vertical="center"/>
    </xf>
    <xf numFmtId="181" fontId="16" fillId="0" borderId="0" xfId="0" applyNumberFormat="1" applyFont="1">
      <alignment vertical="center"/>
    </xf>
    <xf numFmtId="180" fontId="14" fillId="0" borderId="0" xfId="0" applyNumberFormat="1" applyFont="1">
      <alignment vertical="center"/>
    </xf>
    <xf numFmtId="0" fontId="16" fillId="0" borderId="0" xfId="0" applyFont="1" applyBorder="1">
      <alignment vertical="center"/>
    </xf>
    <xf numFmtId="181" fontId="16" fillId="9" borderId="0" xfId="0" applyNumberFormat="1" applyFont="1" applyFill="1" applyBorder="1">
      <alignment vertical="center"/>
    </xf>
    <xf numFmtId="181" fontId="16" fillId="0" borderId="0" xfId="0" applyNumberFormat="1" applyFont="1" applyBorder="1">
      <alignment vertical="center"/>
    </xf>
    <xf numFmtId="180" fontId="14" fillId="9" borderId="0" xfId="0" applyNumberFormat="1" applyFont="1" applyFill="1" applyBorder="1">
      <alignment vertical="center"/>
    </xf>
    <xf numFmtId="180" fontId="14" fillId="0" borderId="0" xfId="0" applyNumberFormat="1" applyFont="1" applyBorder="1">
      <alignment vertical="center"/>
    </xf>
    <xf numFmtId="181" fontId="11" fillId="9" borderId="0" xfId="0" applyNumberFormat="1" applyFont="1" applyFill="1" applyBorder="1">
      <alignment vertical="center"/>
    </xf>
    <xf numFmtId="0" fontId="11" fillId="9" borderId="0" xfId="0" applyFont="1" applyFill="1" applyBorder="1">
      <alignment vertical="center"/>
    </xf>
    <xf numFmtId="176" fontId="18" fillId="0" borderId="10" xfId="0" applyNumberFormat="1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3" fillId="4" borderId="0" xfId="0" applyFont="1" applyFill="1" applyAlignment="1">
      <alignment horizontal="left" vertical="center" indent="10"/>
    </xf>
    <xf numFmtId="0" fontId="20" fillId="0" borderId="0" xfId="0" applyFont="1" applyAlignment="1">
      <alignment horizontal="left" vertical="top"/>
    </xf>
    <xf numFmtId="0" fontId="2" fillId="14" borderId="41" xfId="0" applyFont="1" applyFill="1" applyBorder="1" applyAlignment="1">
      <alignment horizontal="left" vertical="center" indent="1"/>
    </xf>
    <xf numFmtId="0" fontId="2" fillId="14" borderId="0" xfId="0" applyFont="1" applyFill="1" applyBorder="1" applyAlignment="1">
      <alignment horizontal="left" vertical="center" indent="1"/>
    </xf>
    <xf numFmtId="0" fontId="2" fillId="14" borderId="42" xfId="0" applyFont="1" applyFill="1" applyBorder="1" applyAlignment="1">
      <alignment horizontal="left" vertical="center" indent="1"/>
    </xf>
    <xf numFmtId="0" fontId="2" fillId="14" borderId="43" xfId="0" applyFont="1" applyFill="1" applyBorder="1" applyAlignment="1">
      <alignment horizontal="left" vertical="center" indent="1"/>
    </xf>
    <xf numFmtId="0" fontId="2" fillId="14" borderId="44" xfId="0" applyFont="1" applyFill="1" applyBorder="1" applyAlignment="1">
      <alignment horizontal="left" vertical="center" indent="1"/>
    </xf>
    <xf numFmtId="0" fontId="2" fillId="14" borderId="45" xfId="0" applyFont="1" applyFill="1" applyBorder="1" applyAlignment="1">
      <alignment horizontal="left" vertical="center" indent="1"/>
    </xf>
    <xf numFmtId="178" fontId="22" fillId="14" borderId="41" xfId="0" applyNumberFormat="1" applyFont="1" applyFill="1" applyBorder="1" applyAlignment="1">
      <alignment horizontal="left" vertical="center" indent="1"/>
    </xf>
    <xf numFmtId="178" fontId="21" fillId="14" borderId="0" xfId="0" applyNumberFormat="1" applyFont="1" applyFill="1" applyBorder="1" applyAlignment="1">
      <alignment horizontal="left" vertical="center" indent="1"/>
    </xf>
    <xf numFmtId="178" fontId="21" fillId="14" borderId="42" xfId="0" applyNumberFormat="1" applyFont="1" applyFill="1" applyBorder="1" applyAlignment="1">
      <alignment horizontal="left" vertical="center" indent="1"/>
    </xf>
    <xf numFmtId="178" fontId="22" fillId="14" borderId="38" xfId="0" applyNumberFormat="1" applyFont="1" applyFill="1" applyBorder="1" applyAlignment="1">
      <alignment horizontal="left" vertical="center" indent="1"/>
    </xf>
    <xf numFmtId="178" fontId="21" fillId="14" borderId="39" xfId="0" applyNumberFormat="1" applyFont="1" applyFill="1" applyBorder="1" applyAlignment="1">
      <alignment horizontal="left" vertical="center" indent="1"/>
    </xf>
    <xf numFmtId="178" fontId="21" fillId="14" borderId="40" xfId="0" applyNumberFormat="1" applyFont="1" applyFill="1" applyBorder="1" applyAlignment="1">
      <alignment horizontal="left" vertical="center" indent="1"/>
    </xf>
    <xf numFmtId="20" fontId="2" fillId="14" borderId="41" xfId="0" applyNumberFormat="1" applyFont="1" applyFill="1" applyBorder="1" applyAlignment="1">
      <alignment horizontal="left" vertical="center" indent="1"/>
    </xf>
    <xf numFmtId="20" fontId="2" fillId="14" borderId="0" xfId="0" applyNumberFormat="1" applyFont="1" applyFill="1" applyBorder="1" applyAlignment="1">
      <alignment horizontal="left" vertical="center" indent="1"/>
    </xf>
    <xf numFmtId="20" fontId="2" fillId="14" borderId="42" xfId="0" applyNumberFormat="1" applyFont="1" applyFill="1" applyBorder="1" applyAlignment="1">
      <alignment horizontal="left" vertical="center" indent="1"/>
    </xf>
    <xf numFmtId="0" fontId="5" fillId="7" borderId="7" xfId="0" applyFont="1" applyFill="1" applyBorder="1" applyAlignment="1">
      <alignment horizontal="center" vertical="center"/>
    </xf>
    <xf numFmtId="176" fontId="15" fillId="7" borderId="4" xfId="0" applyNumberFormat="1" applyFont="1" applyFill="1" applyBorder="1">
      <alignment vertical="center"/>
    </xf>
    <xf numFmtId="176" fontId="15" fillId="7" borderId="6" xfId="0" applyNumberFormat="1" applyFont="1" applyFill="1" applyBorder="1">
      <alignment vertical="center"/>
    </xf>
    <xf numFmtId="0" fontId="12" fillId="0" borderId="0" xfId="0" applyFont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9" fillId="4" borderId="13" xfId="0" applyFont="1" applyFill="1" applyBorder="1" applyAlignment="1">
      <alignment horizontal="center" vertical="center"/>
    </xf>
    <xf numFmtId="0" fontId="9" fillId="4" borderId="14" xfId="0" applyFont="1" applyFill="1" applyBorder="1" applyAlignment="1">
      <alignment horizontal="center" vertical="center"/>
    </xf>
    <xf numFmtId="0" fontId="4" fillId="0" borderId="16" xfId="0" applyFont="1" applyBorder="1" applyAlignment="1">
      <alignment horizontal="center" vertical="center" wrapText="1"/>
    </xf>
    <xf numFmtId="0" fontId="4" fillId="0" borderId="19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 wrapText="1"/>
    </xf>
    <xf numFmtId="0" fontId="4" fillId="0" borderId="34" xfId="0" applyFont="1" applyBorder="1" applyAlignment="1">
      <alignment horizontal="center" vertical="center" wrapText="1"/>
    </xf>
    <xf numFmtId="0" fontId="4" fillId="0" borderId="31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 wrapText="1"/>
    </xf>
    <xf numFmtId="0" fontId="9" fillId="8" borderId="11" xfId="0" applyFont="1" applyFill="1" applyBorder="1" applyAlignment="1">
      <alignment horizontal="center" vertical="center"/>
    </xf>
    <xf numFmtId="0" fontId="9" fillId="8" borderId="2" xfId="0" applyFont="1" applyFill="1" applyBorder="1" applyAlignment="1">
      <alignment horizontal="center" vertical="center"/>
    </xf>
    <xf numFmtId="0" fontId="9" fillId="8" borderId="12" xfId="0" applyFont="1" applyFill="1" applyBorder="1" applyAlignment="1">
      <alignment horizontal="center" vertical="center"/>
    </xf>
    <xf numFmtId="0" fontId="9" fillId="11" borderId="0" xfId="0" applyFont="1" applyFill="1" applyAlignment="1">
      <alignment horizontal="center" vertical="center"/>
    </xf>
    <xf numFmtId="0" fontId="9" fillId="11" borderId="37" xfId="0" applyFont="1" applyFill="1" applyBorder="1" applyAlignment="1">
      <alignment horizontal="center" vertical="center"/>
    </xf>
    <xf numFmtId="0" fontId="9" fillId="12" borderId="37" xfId="0" applyFont="1" applyFill="1" applyBorder="1" applyAlignment="1">
      <alignment horizontal="center" vertical="center"/>
    </xf>
    <xf numFmtId="0" fontId="9" fillId="3" borderId="37" xfId="0" applyFont="1" applyFill="1" applyBorder="1" applyAlignment="1">
      <alignment horizontal="center" vertical="center"/>
    </xf>
  </cellXfs>
  <cellStyles count="1">
    <cellStyle name="표준" xfId="0" builtinId="0"/>
  </cellStyles>
  <dxfs count="27"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5"/>
        <name val="맑은 고딕"/>
        <scheme val="minor"/>
      </font>
      <fill>
        <patternFill patternType="solid">
          <fgColor indexed="64"/>
          <bgColor rgb="FFFAF6EC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5"/>
        <name val="맑은 고딕"/>
        <scheme val="minor"/>
      </font>
      <numFmt numFmtId="181" formatCode="#,##0.0_);[Red]\(#,##0.0\)"/>
      <fill>
        <patternFill patternType="solid">
          <fgColor indexed="64"/>
          <bgColor rgb="FFFAF6EC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6" tint="-0.249977111117893"/>
        <name val="맑은 고딕"/>
        <scheme val="minor"/>
      </font>
      <numFmt numFmtId="180" formatCode="#,##0_);[Red]\(#,##0\)"/>
      <fill>
        <patternFill patternType="solid">
          <fgColor indexed="64"/>
          <bgColor rgb="FFFAF6E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 tint="-0.499984740745262"/>
        <name val="맑은 고딕"/>
        <scheme val="minor"/>
      </font>
      <numFmt numFmtId="181" formatCode="#,##0.0_);[Red]\(#,##0.0\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 tint="-0.499984740745262"/>
        <name val="맑은 고딕"/>
        <scheme val="minor"/>
      </font>
      <numFmt numFmtId="181" formatCode="#,##0.0_);[Red]\(#,##0.0\)"/>
      <fill>
        <patternFill patternType="solid">
          <fgColor indexed="64"/>
          <bgColor rgb="FFFAF6EC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6" tint="-0.249977111117893"/>
        <name val="맑은 고딕"/>
        <scheme val="minor"/>
      </font>
      <numFmt numFmtId="180" formatCode="#,##0_);[Red]\(#,##0\)"/>
      <fill>
        <patternFill patternType="solid">
          <fgColor indexed="64"/>
          <bgColor rgb="FFFAF6E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 tint="-0.499984740745262"/>
        <name val="맑은 고딕"/>
        <scheme val="minor"/>
      </font>
      <numFmt numFmtId="181" formatCode="#,##0.0_);[Red]\(#,##0.0\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 tint="-0.499984740745262"/>
        <name val="맑은 고딕"/>
        <scheme val="minor"/>
      </font>
      <numFmt numFmtId="181" formatCode="#,##0.0_);[Red]\(#,##0.0\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6" tint="-0.249977111117893"/>
        <name val="맑은 고딕"/>
        <scheme val="minor"/>
      </font>
      <numFmt numFmtId="180" formatCode="#,##0_);[Red]\(#,##0\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 tint="-0.499984740745262"/>
        <name val="맑은 고딕"/>
        <scheme val="minor"/>
      </font>
      <numFmt numFmtId="181" formatCode="#,##0.0_);[Red]\(#,##0.0\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 tint="-0.499984740745262"/>
        <name val="맑은 고딕"/>
        <scheme val="minor"/>
      </font>
      <numFmt numFmtId="181" formatCode="#,##0.0_);[Red]\(#,##0.0\)"/>
      <fill>
        <patternFill patternType="solid">
          <fgColor indexed="64"/>
          <bgColor rgb="FFFAF6EC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6" tint="-0.249977111117893"/>
        <name val="맑은 고딕"/>
        <scheme val="minor"/>
      </font>
      <numFmt numFmtId="180" formatCode="#,##0_);[Red]\(#,##0\)"/>
      <fill>
        <patternFill patternType="solid">
          <fgColor indexed="64"/>
          <bgColor rgb="FFFAF6E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 tint="-0.499984740745262"/>
        <name val="맑은 고딕"/>
        <scheme val="minor"/>
      </font>
      <numFmt numFmtId="181" formatCode="#,##0.0_);[Red]\(#,##0.0\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 tint="-0.499984740745262"/>
        <name val="맑은 고딕"/>
        <scheme val="minor"/>
      </font>
      <numFmt numFmtId="181" formatCode="#,##0.0_);[Red]\(#,##0.0\)"/>
      <fill>
        <patternFill patternType="solid">
          <fgColor indexed="64"/>
          <bgColor rgb="FFFAF6E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 tint="-0.499984740745262"/>
        <name val="맑은 고딕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 tint="-0.499984740745262"/>
        <name val="맑은 고딕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 tint="-0.499984740745262"/>
        <name val="맑은 고딕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 tint="-0.499984740745262"/>
        <name val="맑은 고딕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맑은 고딕"/>
        <scheme val="minor"/>
      </font>
      <fill>
        <patternFill patternType="solid">
          <fgColor indexed="64"/>
          <bgColor theme="5"/>
        </patternFill>
      </fill>
      <alignment horizontal="center" vertical="center" textRotation="0" wrapText="0" relativeIndent="0" justifyLastLine="0" shrinkToFit="0" readingOrder="0"/>
    </dxf>
    <dxf>
      <font>
        <color rgb="FFFF0000"/>
      </font>
    </dxf>
    <dxf>
      <font>
        <b/>
        <i val="0"/>
        <color theme="3"/>
      </font>
      <border>
        <left style="thin">
          <color rgb="FFFF0000"/>
        </left>
        <right style="thin">
          <color rgb="FFFF0000"/>
        </right>
        <bottom style="thin">
          <color rgb="FFFF0000"/>
        </bottom>
        <vertical/>
        <horizontal/>
      </border>
    </dxf>
    <dxf>
      <font>
        <b/>
        <i val="0"/>
        <color theme="3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theme="3"/>
      </font>
      <border>
        <left style="thin">
          <color rgb="FFFF0000"/>
        </left>
        <right style="thin">
          <color rgb="FFFF0000"/>
        </right>
        <top style="thin">
          <color rgb="FFFF0000"/>
        </top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vertical/>
        <horizontal/>
      </border>
    </dxf>
    <dxf>
      <font>
        <b/>
        <i val="0"/>
        <color theme="3"/>
      </font>
      <border>
        <left style="thin">
          <color rgb="FFFF0000"/>
        </left>
        <right style="thin">
          <color rgb="FFFF0000"/>
        </right>
        <bottom style="thin">
          <color rgb="FFFF0000"/>
        </bottom>
        <vertical/>
        <horizontal/>
      </border>
    </dxf>
    <dxf>
      <font>
        <b/>
        <i val="0"/>
        <color theme="3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color theme="1"/>
      </font>
      <border>
        <left/>
        <right/>
        <top/>
        <bottom style="thin">
          <color theme="7" tint="0.39994506668294322"/>
        </bottom>
        <vertical style="thin">
          <color theme="7" tint="0.59996337778862885"/>
        </vertical>
        <horizontal style="hair">
          <color theme="7" tint="0.59996337778862885"/>
        </horizontal>
      </border>
    </dxf>
  </dxfs>
  <tableStyles count="1" defaultTableStyle="TableStyleMedium9" defaultPivotStyle="PivotStyleLight16">
    <tableStyle name="TableStyleLight12 2" pivot="0" count="1">
      <tableStyleElement type="wholeTable" dxfId="26"/>
    </tableStyle>
  </tableStyles>
  <colors>
    <mruColors>
      <color rgb="FFFF75BA"/>
      <color rgb="FFF1CCB5"/>
      <color rgb="FFFAF6EC"/>
      <color rgb="FFBFC4A4"/>
      <color rgb="FF99A070"/>
      <color rgb="FFD4A948"/>
      <color rgb="FFDFBE7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380743321306044"/>
          <c:y val="0.23281855517571493"/>
          <c:w val="0.32392764674167457"/>
          <c:h val="0.70343075321354942"/>
        </c:manualLayout>
      </c:layout>
      <c:pieChart>
        <c:varyColors val="1"/>
        <c:ser>
          <c:idx val="0"/>
          <c:order val="0"/>
          <c:dLbls>
            <c:txPr>
              <a:bodyPr/>
              <a:lstStyle/>
              <a:p>
                <a:pPr>
                  <a:defRPr b="1">
                    <a:solidFill>
                      <a:schemeClr val="bg1"/>
                    </a:solidFill>
                  </a:defRPr>
                </a:pPr>
                <a:endParaRPr lang="ko-K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Lit>
              <c:ptCount val="4"/>
              <c:pt idx="0">
                <c:v>평일연장</c:v>
              </c:pt>
              <c:pt idx="1">
                <c:v>평일야간</c:v>
              </c:pt>
              <c:pt idx="2">
                <c:v>휴일근무</c:v>
              </c:pt>
              <c:pt idx="3">
                <c:v>휴일야간</c:v>
              </c:pt>
            </c:strLit>
          </c:cat>
          <c:val>
            <c:numRef>
              <c:f>(수당현황!$P$22,수당현황!$P$24,수당현황!$P$26,수당현황!$P$28)</c:f>
              <c:numCache>
                <c:formatCode>#,##0_ </c:formatCode>
                <c:ptCount val="4"/>
                <c:pt idx="0">
                  <c:v>67760</c:v>
                </c:pt>
                <c:pt idx="1">
                  <c:v>105420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</c:spPr>
    </c:plotArea>
    <c:legend>
      <c:legendPos val="t"/>
      <c:layout>
        <c:manualLayout>
          <c:xMode val="edge"/>
          <c:yMode val="edge"/>
          <c:x val="0.15650059543911421"/>
          <c:y val="6.8535791921999767E-2"/>
          <c:w val="0.66292055479521061"/>
          <c:h val="0.10514087122384712"/>
        </c:manualLayout>
      </c:layout>
      <c:overlay val="0"/>
      <c:txPr>
        <a:bodyPr/>
        <a:lstStyle/>
        <a:p>
          <a:pPr rtl="0">
            <a:defRPr sz="900"/>
          </a:pPr>
          <a:endParaRPr lang="ko-KR"/>
        </a:p>
      </c:txPr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900">
          <a:solidFill>
            <a:schemeClr val="bg1">
              <a:lumMod val="50000"/>
            </a:schemeClr>
          </a:solidFill>
        </a:defRPr>
      </a:pPr>
      <a:endParaRPr lang="ko-KR"/>
    </a:p>
  </c:tx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9321063028193994E-2"/>
          <c:y val="0.10818666897407063"/>
          <c:w val="0.92489564846405026"/>
          <c:h val="0.79785007643275363"/>
        </c:manualLayout>
      </c:layout>
      <c:pieChart>
        <c:varyColors val="1"/>
        <c:ser>
          <c:idx val="0"/>
          <c:order val="0"/>
          <c:dLbls>
            <c:txPr>
              <a:bodyPr/>
              <a:lstStyle/>
              <a:p>
                <a:pPr>
                  <a:defRPr sz="900" b="1">
                    <a:solidFill>
                      <a:schemeClr val="bg1"/>
                    </a:solidFill>
                  </a:defRPr>
                </a:pPr>
                <a:endParaRPr lang="ko-K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val>
            <c:numRef>
              <c:f>(수당현황!$P$21,수당현황!$P$23,수당현황!$P$25,수당현황!$P$27)</c:f>
              <c:numCache>
                <c:formatCode>#,##0.0_ </c:formatCode>
                <c:ptCount val="4"/>
                <c:pt idx="0">
                  <c:v>6</c:v>
                </c:pt>
                <c:pt idx="1">
                  <c:v>4.0000000001164153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invertIfNegative val="0"/>
          <c:cat>
            <c:numRef>
              <c:f>수당현황!$D$20:$O$20</c:f>
              <c:numCache>
                <c:formatCode>General"월"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수당현황!$D$22:$O$22</c:f>
              <c:numCache>
                <c:formatCode>#,##0_ 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67760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invertIfNegative val="0"/>
          <c:cat>
            <c:numRef>
              <c:f>수당현황!$D$20:$O$20</c:f>
              <c:numCache>
                <c:formatCode>General"월"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수당현황!$D$24:$O$24</c:f>
              <c:numCache>
                <c:formatCode>#,##0_ 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105420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2"/>
          <c:order val="2"/>
          <c:invertIfNegative val="0"/>
          <c:cat>
            <c:numRef>
              <c:f>수당현황!$D$20:$O$20</c:f>
              <c:numCache>
                <c:formatCode>General"월"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수당현황!$D$26:$O$26</c:f>
              <c:numCache>
                <c:formatCode>#,##0_ 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3"/>
          <c:order val="3"/>
          <c:invertIfNegative val="0"/>
          <c:cat>
            <c:numRef>
              <c:f>수당현황!$D$20:$O$20</c:f>
              <c:numCache>
                <c:formatCode>General"월"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수당현황!$D$28:$O$28</c:f>
              <c:numCache>
                <c:formatCode>#,##0_ 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6126336"/>
        <c:axId val="187855360"/>
      </c:barChart>
      <c:catAx>
        <c:axId val="186126336"/>
        <c:scaling>
          <c:orientation val="minMax"/>
        </c:scaling>
        <c:delete val="0"/>
        <c:axPos val="b"/>
        <c:numFmt formatCode="General&quot;월&quot;" sourceLinked="1"/>
        <c:majorTickMark val="out"/>
        <c:minorTickMark val="none"/>
        <c:tickLblPos val="nextTo"/>
        <c:crossAx val="187855360"/>
        <c:crosses val="autoZero"/>
        <c:auto val="1"/>
        <c:lblAlgn val="ctr"/>
        <c:lblOffset val="100"/>
        <c:noMultiLvlLbl val="0"/>
      </c:catAx>
      <c:valAx>
        <c:axId val="187855360"/>
        <c:scaling>
          <c:orientation val="minMax"/>
        </c:scaling>
        <c:delete val="0"/>
        <c:axPos val="l"/>
        <c:numFmt formatCode="#,##0_ " sourceLinked="1"/>
        <c:majorTickMark val="out"/>
        <c:minorTickMark val="none"/>
        <c:tickLblPos val="nextTo"/>
        <c:crossAx val="186126336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900">
          <a:solidFill>
            <a:schemeClr val="bg1">
              <a:lumMod val="50000"/>
            </a:schemeClr>
          </a:solidFill>
        </a:defRPr>
      </a:pPr>
      <a:endParaRPr lang="ko-KR"/>
    </a:p>
  </c:txPr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invertIfNegative val="0"/>
          <c:cat>
            <c:numRef>
              <c:f>수당현황!$D$20:$O$20</c:f>
              <c:numCache>
                <c:formatCode>General"월"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수당현황!$D$21:$O$21</c:f>
              <c:numCache>
                <c:formatCode>#,##0.0_ </c:formatCode>
                <c:ptCount val="12"/>
                <c:pt idx="1">
                  <c:v>0</c:v>
                </c:pt>
                <c:pt idx="2">
                  <c:v>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invertIfNegative val="0"/>
          <c:cat>
            <c:numRef>
              <c:f>수당현황!$D$20:$O$20</c:f>
              <c:numCache>
                <c:formatCode>General"월"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수당현황!$D$23:$O$23</c:f>
              <c:numCache>
                <c:formatCode>#,##0.0_ 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4.0000000001164153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2"/>
          <c:order val="2"/>
          <c:invertIfNegative val="0"/>
          <c:cat>
            <c:numRef>
              <c:f>수당현황!$D$20:$O$20</c:f>
              <c:numCache>
                <c:formatCode>General"월"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수당현황!$D$25:$O$25</c:f>
              <c:numCache>
                <c:formatCode>#,##0.0_ 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3"/>
          <c:order val="3"/>
          <c:invertIfNegative val="0"/>
          <c:cat>
            <c:numRef>
              <c:f>수당현황!$D$20:$O$20</c:f>
              <c:numCache>
                <c:formatCode>General"월"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수당현황!$D$27:$O$27</c:f>
              <c:numCache>
                <c:formatCode>#,##0.0_ 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42352128"/>
        <c:axId val="187857664"/>
      </c:barChart>
      <c:catAx>
        <c:axId val="242352128"/>
        <c:scaling>
          <c:orientation val="minMax"/>
        </c:scaling>
        <c:delete val="0"/>
        <c:axPos val="b"/>
        <c:numFmt formatCode="General&quot;월&quot;" sourceLinked="1"/>
        <c:majorTickMark val="out"/>
        <c:minorTickMark val="none"/>
        <c:tickLblPos val="nextTo"/>
        <c:crossAx val="187857664"/>
        <c:crosses val="autoZero"/>
        <c:auto val="1"/>
        <c:lblAlgn val="ctr"/>
        <c:lblOffset val="100"/>
        <c:noMultiLvlLbl val="0"/>
      </c:catAx>
      <c:valAx>
        <c:axId val="187857664"/>
        <c:scaling>
          <c:orientation val="minMax"/>
        </c:scaling>
        <c:delete val="0"/>
        <c:axPos val="l"/>
        <c:numFmt formatCode="#,##0.0_ " sourceLinked="1"/>
        <c:majorTickMark val="out"/>
        <c:minorTickMark val="none"/>
        <c:tickLblPos val="nextTo"/>
        <c:crossAx val="24235212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900">
          <a:solidFill>
            <a:schemeClr val="bg1">
              <a:lumMod val="50000"/>
            </a:schemeClr>
          </a:solidFill>
        </a:defRPr>
      </a:pPr>
      <a:endParaRPr lang="ko-KR"/>
    </a:p>
  </c:txPr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7" Type="http://schemas.openxmlformats.org/officeDocument/2006/relationships/hyperlink" Target="#&#49688;&#45817;&#44288;&#47532;!B5"/><Relationship Id="rId2" Type="http://schemas.openxmlformats.org/officeDocument/2006/relationships/image" Target="../media/image1.png"/><Relationship Id="rId1" Type="http://schemas.openxmlformats.org/officeDocument/2006/relationships/hyperlink" Target="http://www.yesform.com/" TargetMode="External"/><Relationship Id="rId6" Type="http://schemas.openxmlformats.org/officeDocument/2006/relationships/chart" Target="../charts/chart4.xml"/><Relationship Id="rId5" Type="http://schemas.openxmlformats.org/officeDocument/2006/relationships/chart" Target="../charts/chart3.xml"/><Relationship Id="rId4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&#49688;&#45817;&#54788;&#54889;!B4"/><Relationship Id="rId2" Type="http://schemas.openxmlformats.org/officeDocument/2006/relationships/image" Target="../media/image1.png"/><Relationship Id="rId1" Type="http://schemas.openxmlformats.org/officeDocument/2006/relationships/hyperlink" Target="http://www.yesform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0</xdr:rowOff>
    </xdr:from>
    <xdr:to>
      <xdr:col>2</xdr:col>
      <xdr:colOff>22725</xdr:colOff>
      <xdr:row>1</xdr:row>
      <xdr:rowOff>26775</xdr:rowOff>
    </xdr:to>
    <xdr:grpSp>
      <xdr:nvGrpSpPr>
        <xdr:cNvPr id="2" name="그룹 1">
          <a:hlinkClick xmlns:r="http://schemas.openxmlformats.org/officeDocument/2006/relationships" r:id="rId1"/>
        </xdr:cNvPr>
        <xdr:cNvGrpSpPr/>
      </xdr:nvGrpSpPr>
      <xdr:grpSpPr>
        <a:xfrm>
          <a:off x="190500" y="0"/>
          <a:ext cx="1080000" cy="693525"/>
          <a:chOff x="200025" y="0"/>
          <a:chExt cx="1080000" cy="693525"/>
        </a:xfrm>
      </xdr:grpSpPr>
      <xdr:sp macro="" textlink="">
        <xdr:nvSpPr>
          <xdr:cNvPr id="3" name="직사각형 2" descr="YESFORM CO., LTD."/>
          <xdr:cNvSpPr/>
        </xdr:nvSpPr>
        <xdr:spPr>
          <a:xfrm>
            <a:off x="200025" y="0"/>
            <a:ext cx="1080000" cy="693525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b" anchorCtr="0"/>
          <a:lstStyle/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 b="0">
                <a:solidFill>
                  <a:schemeClr val="tx1">
                    <a:lumMod val="50000"/>
                    <a:lumOff val="50000"/>
                  </a:schemeClr>
                </a:solidFill>
                <a:latin typeface="+mn-ea"/>
                <a:ea typeface="+mn-ea"/>
                <a:cs typeface="+mn-cs"/>
              </a:rPr>
              <a:t>YESFORM</a:t>
            </a:r>
            <a:r>
              <a:rPr lang="en-US" sz="700" b="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ea"/>
                <a:ea typeface="+mn-ea"/>
                <a:cs typeface="+mn-cs"/>
              </a:rPr>
              <a:t> CO., LTD.</a:t>
            </a:r>
            <a:endParaRPr lang="ko-KR" altLang="en-US" sz="700">
              <a:solidFill>
                <a:schemeClr val="tx1">
                  <a:lumMod val="50000"/>
                  <a:lumOff val="50000"/>
                </a:schemeClr>
              </a:solidFill>
              <a:latin typeface="+mn-ea"/>
              <a:ea typeface="+mn-ea"/>
            </a:endParaRPr>
          </a:p>
        </xdr:txBody>
      </xdr:sp>
      <xdr:pic>
        <xdr:nvPicPr>
          <xdr:cNvPr id="4" name="그림 3" descr="회색로고.png"/>
          <xdr:cNvPicPr>
            <a:picLocks noChangeAspect="1"/>
          </xdr:cNvPicPr>
        </xdr:nvPicPr>
        <xdr:blipFill>
          <a:blip xmlns:r="http://schemas.openxmlformats.org/officeDocument/2006/relationships" r:embed="rId2" cstate="print"/>
          <a:stretch>
            <a:fillRect/>
          </a:stretch>
        </xdr:blipFill>
        <xdr:spPr>
          <a:xfrm>
            <a:off x="371476" y="104775"/>
            <a:ext cx="737527" cy="324000"/>
          </a:xfrm>
          <a:prstGeom prst="rect">
            <a:avLst/>
          </a:prstGeom>
        </xdr:spPr>
      </xdr:pic>
    </xdr:grpSp>
    <xdr:clientData fPrintsWithSheet="0"/>
  </xdr:twoCellAnchor>
  <xdr:twoCellAnchor>
    <xdr:from>
      <xdr:col>2</xdr:col>
      <xdr:colOff>219074</xdr:colOff>
      <xdr:row>0</xdr:row>
      <xdr:rowOff>619125</xdr:rowOff>
    </xdr:from>
    <xdr:to>
      <xdr:col>8</xdr:col>
      <xdr:colOff>419099</xdr:colOff>
      <xdr:row>8</xdr:row>
      <xdr:rowOff>38101</xdr:rowOff>
    </xdr:to>
    <xdr:graphicFrame macro="">
      <xdr:nvGraphicFramePr>
        <xdr:cNvPr id="5" name="차트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581025</xdr:colOff>
      <xdr:row>2</xdr:row>
      <xdr:rowOff>76200</xdr:rowOff>
    </xdr:from>
    <xdr:to>
      <xdr:col>8</xdr:col>
      <xdr:colOff>76201</xdr:colOff>
      <xdr:row>8</xdr:row>
      <xdr:rowOff>95250</xdr:rowOff>
    </xdr:to>
    <xdr:graphicFrame macro="">
      <xdr:nvGraphicFramePr>
        <xdr:cNvPr id="6" name="차트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28574</xdr:colOff>
      <xdr:row>8</xdr:row>
      <xdr:rowOff>47625</xdr:rowOff>
    </xdr:from>
    <xdr:to>
      <xdr:col>8</xdr:col>
      <xdr:colOff>533400</xdr:colOff>
      <xdr:row>18</xdr:row>
      <xdr:rowOff>10121</xdr:rowOff>
    </xdr:to>
    <xdr:graphicFrame macro="">
      <xdr:nvGraphicFramePr>
        <xdr:cNvPr id="7" name="차트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561976</xdr:colOff>
      <xdr:row>8</xdr:row>
      <xdr:rowOff>28576</xdr:rowOff>
    </xdr:from>
    <xdr:to>
      <xdr:col>15</xdr:col>
      <xdr:colOff>933450</xdr:colOff>
      <xdr:row>18</xdr:row>
      <xdr:rowOff>9526</xdr:rowOff>
    </xdr:to>
    <xdr:graphicFrame macro="">
      <xdr:nvGraphicFramePr>
        <xdr:cNvPr id="8" name="차트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absolute">
    <xdr:from>
      <xdr:col>17</xdr:col>
      <xdr:colOff>0</xdr:colOff>
      <xdr:row>32</xdr:row>
      <xdr:rowOff>161925</xdr:rowOff>
    </xdr:from>
    <xdr:to>
      <xdr:col>22</xdr:col>
      <xdr:colOff>171000</xdr:colOff>
      <xdr:row>35</xdr:row>
      <xdr:rowOff>85724</xdr:rowOff>
    </xdr:to>
    <xdr:grpSp>
      <xdr:nvGrpSpPr>
        <xdr:cNvPr id="59" name="그룹 58"/>
        <xdr:cNvGrpSpPr/>
      </xdr:nvGrpSpPr>
      <xdr:grpSpPr>
        <a:xfrm>
          <a:off x="11572875" y="8543925"/>
          <a:ext cx="3600000" cy="638174"/>
          <a:chOff x="11296650" y="914401"/>
          <a:chExt cx="3600000" cy="638174"/>
        </a:xfrm>
      </xdr:grpSpPr>
      <xdr:sp macro="" textlink="">
        <xdr:nvSpPr>
          <xdr:cNvPr id="60" name="직사각형 59"/>
          <xdr:cNvSpPr/>
        </xdr:nvSpPr>
        <xdr:spPr>
          <a:xfrm>
            <a:off x="11296650" y="914401"/>
            <a:ext cx="3600000" cy="638174"/>
          </a:xfrm>
          <a:prstGeom prst="rect">
            <a:avLst/>
          </a:prstGeom>
          <a:noFill/>
          <a:ln w="3175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t" anchorCtr="0"/>
          <a:lstStyle/>
          <a:p>
            <a:pPr algn="ctr"/>
            <a:r>
              <a:rPr lang="ko-KR" altLang="en-US" sz="900" b="1" baseline="0">
                <a:solidFill>
                  <a:schemeClr val="bg1">
                    <a:lumMod val="50000"/>
                  </a:schemeClr>
                </a:solidFill>
                <a:latin typeface="+mn-ea"/>
                <a:ea typeface="+mn-ea"/>
                <a:cs typeface="+mn-cs"/>
              </a:rPr>
              <a:t>시급과 수당계산법 입력 후 </a:t>
            </a:r>
            <a:r>
              <a:rPr lang="ko-KR" altLang="en-US" sz="900" b="1" baseline="0">
                <a:solidFill>
                  <a:srgbClr val="FF0000"/>
                </a:solidFill>
                <a:latin typeface="+mn-ea"/>
                <a:ea typeface="+mn-ea"/>
                <a:cs typeface="+mn-cs"/>
              </a:rPr>
              <a:t>수당관리 </a:t>
            </a:r>
            <a:r>
              <a:rPr lang="en-US" altLang="ko-KR" sz="900" b="1" baseline="0">
                <a:solidFill>
                  <a:srgbClr val="FF0000"/>
                </a:solidFill>
                <a:latin typeface="+mn-ea"/>
                <a:ea typeface="+mn-ea"/>
                <a:cs typeface="+mn-cs"/>
              </a:rPr>
              <a:t>sheet</a:t>
            </a:r>
            <a:r>
              <a:rPr lang="en-US" altLang="ko-KR" sz="900" b="1" baseline="0">
                <a:solidFill>
                  <a:schemeClr val="bg1">
                    <a:lumMod val="50000"/>
                  </a:schemeClr>
                </a:solidFill>
                <a:latin typeface="+mn-ea"/>
                <a:ea typeface="+mn-ea"/>
                <a:cs typeface="+mn-cs"/>
              </a:rPr>
              <a:t> </a:t>
            </a:r>
            <a:r>
              <a:rPr lang="ko-KR" altLang="en-US" sz="900" b="1" baseline="0">
                <a:solidFill>
                  <a:schemeClr val="bg1">
                    <a:lumMod val="50000"/>
                  </a:schemeClr>
                </a:solidFill>
                <a:latin typeface="+mn-ea"/>
                <a:ea typeface="+mn-ea"/>
                <a:cs typeface="+mn-cs"/>
              </a:rPr>
              <a:t>이용이 가능합니다</a:t>
            </a:r>
            <a:r>
              <a:rPr lang="en-US" altLang="ko-KR" sz="900" b="1" baseline="0">
                <a:solidFill>
                  <a:schemeClr val="bg1">
                    <a:lumMod val="50000"/>
                  </a:schemeClr>
                </a:solidFill>
                <a:latin typeface="+mn-ea"/>
                <a:ea typeface="+mn-ea"/>
                <a:cs typeface="+mn-cs"/>
              </a:rPr>
              <a:t>.</a:t>
            </a:r>
          </a:p>
        </xdr:txBody>
      </xdr:sp>
      <xdr:sp macro="" textlink="">
        <xdr:nvSpPr>
          <xdr:cNvPr id="61" name="직사각형 60">
            <a:hlinkClick xmlns:r="http://schemas.openxmlformats.org/officeDocument/2006/relationships" r:id="rId7"/>
          </xdr:cNvPr>
          <xdr:cNvSpPr/>
        </xdr:nvSpPr>
        <xdr:spPr>
          <a:xfrm>
            <a:off x="12020550" y="1219200"/>
            <a:ext cx="2160000" cy="252000"/>
          </a:xfrm>
          <a:prstGeom prst="rect">
            <a:avLst/>
          </a:prstGeom>
          <a:solidFill>
            <a:srgbClr val="FF47A3"/>
          </a:solidFill>
          <a:ln w="3175"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ko-KR" altLang="en-US" sz="900" b="1">
                <a:solidFill>
                  <a:schemeClr val="lt1"/>
                </a:solidFill>
                <a:latin typeface="+mn-ea"/>
                <a:ea typeface="+mn-ea"/>
                <a:cs typeface="+mn-cs"/>
              </a:rPr>
              <a:t>수당관리</a:t>
            </a:r>
            <a:r>
              <a:rPr lang="en-US" altLang="ko-KR" sz="900" b="1">
                <a:solidFill>
                  <a:schemeClr val="lt1"/>
                </a:solidFill>
                <a:latin typeface="+mn-ea"/>
                <a:ea typeface="+mn-ea"/>
                <a:cs typeface="+mn-cs"/>
              </a:rPr>
              <a:t> Sheet </a:t>
            </a:r>
            <a:r>
              <a:rPr lang="ko-KR" altLang="en-US" sz="900" b="1">
                <a:solidFill>
                  <a:schemeClr val="lt1"/>
                </a:solidFill>
                <a:latin typeface="+mn-ea"/>
                <a:ea typeface="+mn-ea"/>
                <a:cs typeface="+mn-cs"/>
              </a:rPr>
              <a:t>바로가기</a:t>
            </a:r>
            <a:endParaRPr lang="ko-KR" altLang="ko-KR" sz="600" b="1">
              <a:latin typeface="+mn-ea"/>
              <a:ea typeface="+mn-ea"/>
            </a:endParaRPr>
          </a:p>
        </xdr:txBody>
      </xdr:sp>
    </xdr:grpSp>
    <xdr:clientData fPrintsWithSheet="0"/>
  </xdr:twoCellAnchor>
  <xdr:twoCellAnchor editAs="absolute">
    <xdr:from>
      <xdr:col>17</xdr:col>
      <xdr:colOff>0</xdr:colOff>
      <xdr:row>14</xdr:row>
      <xdr:rowOff>0</xdr:rowOff>
    </xdr:from>
    <xdr:to>
      <xdr:col>22</xdr:col>
      <xdr:colOff>171001</xdr:colOff>
      <xdr:row>32</xdr:row>
      <xdr:rowOff>85726</xdr:rowOff>
    </xdr:to>
    <xdr:grpSp>
      <xdr:nvGrpSpPr>
        <xdr:cNvPr id="62" name="그룹 61"/>
        <xdr:cNvGrpSpPr/>
      </xdr:nvGrpSpPr>
      <xdr:grpSpPr>
        <a:xfrm>
          <a:off x="11572875" y="3952875"/>
          <a:ext cx="3600001" cy="4514851"/>
          <a:chOff x="11572875" y="809625"/>
          <a:chExt cx="3600001" cy="4514851"/>
        </a:xfrm>
      </xdr:grpSpPr>
      <xdr:grpSp>
        <xdr:nvGrpSpPr>
          <xdr:cNvPr id="63" name="그룹 26"/>
          <xdr:cNvGrpSpPr/>
        </xdr:nvGrpSpPr>
        <xdr:grpSpPr>
          <a:xfrm>
            <a:off x="11572875" y="809625"/>
            <a:ext cx="3600001" cy="4514851"/>
            <a:chOff x="17192625" y="857250"/>
            <a:chExt cx="3600001" cy="4514851"/>
          </a:xfrm>
        </xdr:grpSpPr>
        <xdr:grpSp>
          <xdr:nvGrpSpPr>
            <xdr:cNvPr id="65" name="그룹 36"/>
            <xdr:cNvGrpSpPr/>
          </xdr:nvGrpSpPr>
          <xdr:grpSpPr>
            <a:xfrm>
              <a:off x="17192625" y="857250"/>
              <a:ext cx="3600001" cy="4514851"/>
              <a:chOff x="6381750" y="4229100"/>
              <a:chExt cx="3600001" cy="4514851"/>
            </a:xfrm>
          </xdr:grpSpPr>
          <xdr:grpSp>
            <xdr:nvGrpSpPr>
              <xdr:cNvPr id="67" name="그룹 42"/>
              <xdr:cNvGrpSpPr/>
            </xdr:nvGrpSpPr>
            <xdr:grpSpPr>
              <a:xfrm>
                <a:off x="6381750" y="4229100"/>
                <a:ext cx="3600001" cy="4514851"/>
                <a:chOff x="7353300" y="1095375"/>
                <a:chExt cx="3600001" cy="4514851"/>
              </a:xfrm>
            </xdr:grpSpPr>
            <xdr:grpSp>
              <xdr:nvGrpSpPr>
                <xdr:cNvPr id="70" name="그룹 42"/>
                <xdr:cNvGrpSpPr/>
              </xdr:nvGrpSpPr>
              <xdr:grpSpPr>
                <a:xfrm>
                  <a:off x="7353300" y="1095375"/>
                  <a:ext cx="3600001" cy="4514850"/>
                  <a:chOff x="11306173" y="1152524"/>
                  <a:chExt cx="3600001" cy="4514850"/>
                </a:xfrm>
              </xdr:grpSpPr>
              <xdr:sp macro="" textlink="">
                <xdr:nvSpPr>
                  <xdr:cNvPr id="72" name="직사각형 71"/>
                  <xdr:cNvSpPr/>
                </xdr:nvSpPr>
                <xdr:spPr>
                  <a:xfrm>
                    <a:off x="11306173" y="1152524"/>
                    <a:ext cx="3600000" cy="4514850"/>
                  </a:xfrm>
                  <a:prstGeom prst="rect">
                    <a:avLst/>
                  </a:prstGeom>
                  <a:solidFill>
                    <a:srgbClr val="FBF8EF"/>
                  </a:solidFill>
                  <a:ln w="3175">
                    <a:solidFill>
                      <a:srgbClr val="FF75BA"/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lIns="288000" rtlCol="0" anchor="t" anchorCtr="0"/>
                  <a:lstStyle/>
                  <a:p>
                    <a:pPr algn="l"/>
                    <a:endParaRPr lang="en-US" altLang="ko-KR" sz="900" baseline="0">
                      <a:solidFill>
                        <a:schemeClr val="bg1">
                          <a:lumMod val="50000"/>
                        </a:schemeClr>
                      </a:solidFill>
                      <a:latin typeface="+mn-ea"/>
                      <a:ea typeface="+mn-ea"/>
                    </a:endParaRPr>
                  </a:p>
                  <a:p>
                    <a:pPr algn="l"/>
                    <a:endParaRPr lang="en-US" altLang="ko-KR" sz="500">
                      <a:solidFill>
                        <a:schemeClr val="bg1">
                          <a:lumMod val="50000"/>
                        </a:schemeClr>
                      </a:solidFill>
                      <a:latin typeface="+mn-ea"/>
                      <a:ea typeface="+mn-ea"/>
                    </a:endParaRPr>
                  </a:p>
                  <a:p>
                    <a:pPr algn="l"/>
                    <a:r>
                      <a:rPr lang="ko-KR" altLang="en-US" sz="900" b="1" baseline="0">
                        <a:solidFill>
                          <a:srgbClr val="FF75BA"/>
                        </a:solidFill>
                        <a:latin typeface="+mn-ea"/>
                        <a:ea typeface="+mn-ea"/>
                      </a:rPr>
                      <a:t>년도선택</a:t>
                    </a:r>
                    <a:endParaRPr lang="en-US" altLang="ko-KR" sz="900" b="1" baseline="0">
                      <a:solidFill>
                        <a:srgbClr val="FF75BA"/>
                      </a:solidFill>
                      <a:latin typeface="+mn-ea"/>
                      <a:ea typeface="+mn-ea"/>
                    </a:endParaRPr>
                  </a:p>
                  <a:p>
                    <a:pPr algn="l"/>
                    <a:r>
                      <a:rPr lang="en-US" altLang="ko-KR" sz="900">
                        <a:solidFill>
                          <a:schemeClr val="bg1">
                            <a:lumMod val="50000"/>
                          </a:schemeClr>
                        </a:solidFill>
                        <a:latin typeface="+mn-ea"/>
                        <a:ea typeface="+mn-ea"/>
                      </a:rPr>
                      <a:t>: </a:t>
                    </a:r>
                    <a:r>
                      <a:rPr lang="ko-KR" altLang="en-US" sz="900">
                        <a:solidFill>
                          <a:schemeClr val="bg1">
                            <a:lumMod val="50000"/>
                          </a:schemeClr>
                        </a:solidFill>
                        <a:latin typeface="+mn-ea"/>
                        <a:ea typeface="+mn-ea"/>
                      </a:rPr>
                      <a:t>시간외 수당관리 및 입력을 원하는 년도를 선택합니다</a:t>
                    </a:r>
                    <a:r>
                      <a:rPr lang="en-US" altLang="ko-KR" sz="900">
                        <a:solidFill>
                          <a:schemeClr val="bg1">
                            <a:lumMod val="50000"/>
                          </a:schemeClr>
                        </a:solidFill>
                        <a:latin typeface="+mn-ea"/>
                        <a:ea typeface="+mn-ea"/>
                      </a:rPr>
                      <a:t>.</a:t>
                    </a:r>
                  </a:p>
                  <a:p>
                    <a:pPr algn="l"/>
                    <a:endParaRPr lang="en-US" altLang="ko-KR" sz="300">
                      <a:solidFill>
                        <a:schemeClr val="bg1">
                          <a:lumMod val="50000"/>
                        </a:schemeClr>
                      </a:solidFill>
                      <a:latin typeface="+mn-ea"/>
                      <a:ea typeface="+mn-ea"/>
                    </a:endParaRPr>
                  </a:p>
                  <a:p>
                    <a:pPr algn="l"/>
                    <a:r>
                      <a:rPr lang="ko-KR" altLang="en-US" sz="900" b="1">
                        <a:solidFill>
                          <a:srgbClr val="FF75BA"/>
                        </a:solidFill>
                        <a:latin typeface="+mn-ea"/>
                        <a:ea typeface="+mn-ea"/>
                      </a:rPr>
                      <a:t>시급입력</a:t>
                    </a:r>
                    <a:endParaRPr lang="en-US" altLang="ko-KR" sz="900" b="1">
                      <a:solidFill>
                        <a:srgbClr val="FF75BA"/>
                      </a:solidFill>
                      <a:latin typeface="+mn-ea"/>
                      <a:ea typeface="+mn-ea"/>
                    </a:endParaRPr>
                  </a:p>
                  <a:p>
                    <a:pPr algn="l"/>
                    <a:r>
                      <a:rPr lang="en-US" altLang="ko-KR" sz="900">
                        <a:solidFill>
                          <a:schemeClr val="bg1">
                            <a:lumMod val="50000"/>
                          </a:schemeClr>
                        </a:solidFill>
                        <a:latin typeface="+mn-ea"/>
                        <a:ea typeface="+mn-ea"/>
                      </a:rPr>
                      <a:t>: </a:t>
                    </a:r>
                    <a:r>
                      <a:rPr lang="ko-KR" altLang="en-US" sz="900">
                        <a:solidFill>
                          <a:schemeClr val="bg1">
                            <a:lumMod val="50000"/>
                          </a:schemeClr>
                        </a:solidFill>
                        <a:latin typeface="+mn-ea"/>
                        <a:ea typeface="+mn-ea"/>
                      </a:rPr>
                      <a:t>시급입력합니다</a:t>
                    </a:r>
                    <a:endParaRPr lang="en-US" altLang="ko-KR" sz="900">
                      <a:solidFill>
                        <a:schemeClr val="bg1">
                          <a:lumMod val="50000"/>
                        </a:schemeClr>
                      </a:solidFill>
                      <a:latin typeface="+mn-ea"/>
                      <a:ea typeface="+mn-ea"/>
                    </a:endParaRPr>
                  </a:p>
                  <a:p>
                    <a:pPr algn="l"/>
                    <a:endParaRPr lang="en-US" altLang="ko-KR" sz="300">
                      <a:solidFill>
                        <a:schemeClr val="bg1">
                          <a:lumMod val="50000"/>
                        </a:schemeClr>
                      </a:solidFill>
                      <a:latin typeface="+mn-ea"/>
                      <a:ea typeface="+mn-ea"/>
                    </a:endParaRPr>
                  </a:p>
                  <a:p>
                    <a:pPr algn="l"/>
                    <a:r>
                      <a:rPr lang="ko-KR" altLang="en-US" sz="900" b="1" baseline="0">
                        <a:solidFill>
                          <a:srgbClr val="FF75BA"/>
                        </a:solidFill>
                        <a:latin typeface="+mn-ea"/>
                        <a:ea typeface="+mn-ea"/>
                      </a:rPr>
                      <a:t>수당계산법 선택</a:t>
                    </a:r>
                    <a:endParaRPr lang="en-US" altLang="ko-KR" sz="900" b="1" baseline="0">
                      <a:solidFill>
                        <a:srgbClr val="FF75BA"/>
                      </a:solidFill>
                      <a:latin typeface="+mn-ea"/>
                      <a:ea typeface="+mn-ea"/>
                    </a:endParaRPr>
                  </a:p>
                  <a:p>
                    <a:pPr algn="l"/>
                    <a:r>
                      <a:rPr lang="en-US" altLang="ko-KR" sz="900" baseline="0">
                        <a:solidFill>
                          <a:schemeClr val="bg1">
                            <a:lumMod val="50000"/>
                          </a:schemeClr>
                        </a:solidFill>
                        <a:latin typeface="+mn-ea"/>
                        <a:ea typeface="+mn-ea"/>
                      </a:rPr>
                      <a:t>: </a:t>
                    </a:r>
                    <a:r>
                      <a:rPr lang="ko-KR" altLang="en-US" sz="900" baseline="0">
                        <a:solidFill>
                          <a:schemeClr val="bg1">
                            <a:lumMod val="50000"/>
                          </a:schemeClr>
                        </a:solidFill>
                        <a:latin typeface="+mn-ea"/>
                        <a:ea typeface="+mn-ea"/>
                      </a:rPr>
                      <a:t>수당계산법은 배수적용 또는 금액적용을 선택합니다</a:t>
                    </a:r>
                    <a:r>
                      <a:rPr lang="en-US" altLang="ko-KR" sz="900" baseline="0">
                        <a:solidFill>
                          <a:schemeClr val="bg1">
                            <a:lumMod val="50000"/>
                          </a:schemeClr>
                        </a:solidFill>
                        <a:latin typeface="+mn-ea"/>
                        <a:ea typeface="+mn-ea"/>
                      </a:rPr>
                      <a:t>.</a:t>
                    </a:r>
                  </a:p>
                  <a:p>
                    <a:pPr algn="l"/>
                    <a:endParaRPr lang="en-US" altLang="ko-KR" sz="300" baseline="0">
                      <a:solidFill>
                        <a:schemeClr val="bg1">
                          <a:lumMod val="50000"/>
                        </a:schemeClr>
                      </a:solidFill>
                      <a:latin typeface="+mn-ea"/>
                      <a:ea typeface="+mn-ea"/>
                    </a:endParaRPr>
                  </a:p>
                  <a:p>
                    <a:pPr algn="l"/>
                    <a:r>
                      <a:rPr lang="ko-KR" altLang="en-US" sz="900" b="1" baseline="0">
                        <a:solidFill>
                          <a:srgbClr val="FF75BA"/>
                        </a:solidFill>
                        <a:latin typeface="+mn-ea"/>
                        <a:ea typeface="+mn-ea"/>
                      </a:rPr>
                      <a:t>수당계산법에 따른 적용값 입력</a:t>
                    </a:r>
                    <a:endParaRPr lang="en-US" altLang="ko-KR" sz="900" b="1" baseline="0">
                      <a:solidFill>
                        <a:srgbClr val="FF75BA"/>
                      </a:solidFill>
                      <a:latin typeface="+mn-ea"/>
                      <a:ea typeface="+mn-ea"/>
                    </a:endParaRPr>
                  </a:p>
                  <a:p>
                    <a:pPr algn="l"/>
                    <a:r>
                      <a:rPr lang="en-US" altLang="ko-KR" sz="900" baseline="0">
                        <a:solidFill>
                          <a:schemeClr val="bg1">
                            <a:lumMod val="50000"/>
                          </a:schemeClr>
                        </a:solidFill>
                        <a:latin typeface="+mn-ea"/>
                        <a:ea typeface="+mn-ea"/>
                      </a:rPr>
                      <a:t>: </a:t>
                    </a:r>
                    <a:r>
                      <a:rPr lang="ko-KR" altLang="en-US" sz="900" baseline="0">
                        <a:solidFill>
                          <a:schemeClr val="bg1">
                            <a:lumMod val="50000"/>
                          </a:schemeClr>
                        </a:solidFill>
                        <a:latin typeface="+mn-ea"/>
                        <a:ea typeface="+mn-ea"/>
                      </a:rPr>
                      <a:t>선택한 수당계산법에 따른 적용값을 배수</a:t>
                    </a:r>
                    <a:r>
                      <a:rPr lang="en-US" altLang="ko-KR" sz="900" baseline="0">
                        <a:solidFill>
                          <a:schemeClr val="bg1">
                            <a:lumMod val="50000"/>
                          </a:schemeClr>
                        </a:solidFill>
                        <a:latin typeface="+mn-ea"/>
                        <a:ea typeface="+mn-ea"/>
                      </a:rPr>
                      <a:t>, </a:t>
                    </a:r>
                    <a:r>
                      <a:rPr lang="ko-KR" altLang="en-US" sz="900" baseline="0">
                        <a:solidFill>
                          <a:schemeClr val="bg1">
                            <a:lumMod val="50000"/>
                          </a:schemeClr>
                        </a:solidFill>
                        <a:latin typeface="+mn-ea"/>
                        <a:ea typeface="+mn-ea"/>
                      </a:rPr>
                      <a:t>금액 등으로 입력합니다</a:t>
                    </a:r>
                    <a:r>
                      <a:rPr lang="en-US" altLang="ko-KR" sz="900" baseline="0">
                        <a:solidFill>
                          <a:schemeClr val="bg1">
                            <a:lumMod val="50000"/>
                          </a:schemeClr>
                        </a:solidFill>
                        <a:latin typeface="+mn-ea"/>
                        <a:ea typeface="+mn-ea"/>
                      </a:rPr>
                      <a:t>.</a:t>
                    </a:r>
                  </a:p>
                  <a:p>
                    <a:pPr algn="l"/>
                    <a:endParaRPr lang="en-US" altLang="ko-KR" sz="300" baseline="0">
                      <a:solidFill>
                        <a:schemeClr val="bg1">
                          <a:lumMod val="50000"/>
                        </a:schemeClr>
                      </a:solidFill>
                      <a:latin typeface="+mn-ea"/>
                      <a:ea typeface="+mn-ea"/>
                    </a:endParaRPr>
                  </a:p>
                  <a:p>
                    <a:pPr algn="l"/>
                    <a:r>
                      <a:rPr lang="ko-KR" altLang="en-US" sz="900" b="1" baseline="0">
                        <a:solidFill>
                          <a:srgbClr val="FF75BA"/>
                        </a:solidFill>
                        <a:latin typeface="+mn-ea"/>
                        <a:ea typeface="+mn-ea"/>
                      </a:rPr>
                      <a:t>통상임금액 입력</a:t>
                    </a:r>
                    <a:endParaRPr lang="en-US" altLang="ko-KR" sz="900" b="1" baseline="0">
                      <a:solidFill>
                        <a:srgbClr val="FF75BA"/>
                      </a:solidFill>
                      <a:latin typeface="+mn-ea"/>
                      <a:ea typeface="+mn-ea"/>
                    </a:endParaRPr>
                  </a:p>
                  <a:p>
                    <a:pPr algn="l"/>
                    <a:r>
                      <a:rPr lang="en-US" altLang="ko-KR" sz="900" baseline="0">
                        <a:solidFill>
                          <a:schemeClr val="bg1">
                            <a:lumMod val="50000"/>
                          </a:schemeClr>
                        </a:solidFill>
                        <a:latin typeface="+mn-ea"/>
                        <a:ea typeface="+mn-ea"/>
                      </a:rPr>
                      <a:t>: </a:t>
                    </a:r>
                    <a:r>
                      <a:rPr lang="ko-KR" altLang="en-US" sz="900" baseline="0">
                        <a:solidFill>
                          <a:schemeClr val="bg1">
                            <a:lumMod val="50000"/>
                          </a:schemeClr>
                        </a:solidFill>
                        <a:latin typeface="+mn-ea"/>
                        <a:ea typeface="+mn-ea"/>
                      </a:rPr>
                      <a:t>통상임금액 입력시 시급이 자동계산됩니다</a:t>
                    </a:r>
                    <a:r>
                      <a:rPr lang="en-US" altLang="ko-KR" sz="900" baseline="0">
                        <a:solidFill>
                          <a:schemeClr val="bg1">
                            <a:lumMod val="50000"/>
                          </a:schemeClr>
                        </a:solidFill>
                        <a:latin typeface="+mn-ea"/>
                        <a:ea typeface="+mn-ea"/>
                      </a:rPr>
                      <a:t>.</a:t>
                    </a:r>
                  </a:p>
                </xdr:txBody>
              </xdr:sp>
              <xdr:sp macro="" textlink="">
                <xdr:nvSpPr>
                  <xdr:cNvPr id="73" name="직사각형 72"/>
                  <xdr:cNvSpPr/>
                </xdr:nvSpPr>
                <xdr:spPr>
                  <a:xfrm>
                    <a:off x="11306174" y="1152525"/>
                    <a:ext cx="3600000" cy="288000"/>
                  </a:xfrm>
                  <a:prstGeom prst="rect">
                    <a:avLst/>
                  </a:prstGeom>
                  <a:solidFill>
                    <a:srgbClr val="FF75BA"/>
                  </a:solidFill>
                  <a:ln w="3175">
                    <a:solidFill>
                      <a:srgbClr val="FF75BA"/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rtlCol="0" anchor="ctr"/>
                  <a:lstStyle/>
                  <a:p>
                    <a:r>
                      <a:rPr lang="en-US" altLang="ko-KR" sz="1050" b="1">
                        <a:solidFill>
                          <a:schemeClr val="lt1"/>
                        </a:solidFill>
                        <a:latin typeface="+mn-ea"/>
                        <a:ea typeface="+mn-ea"/>
                        <a:cs typeface="+mn-cs"/>
                      </a:rPr>
                      <a:t>Smart</a:t>
                    </a:r>
                    <a:r>
                      <a:rPr lang="en-US" altLang="ko-KR" sz="1050" b="1" baseline="0">
                        <a:solidFill>
                          <a:schemeClr val="lt1"/>
                        </a:solidFill>
                        <a:latin typeface="+mn-ea"/>
                        <a:ea typeface="+mn-ea"/>
                        <a:cs typeface="+mn-cs"/>
                      </a:rPr>
                      <a:t> Excel Tip</a:t>
                    </a:r>
                    <a:endParaRPr lang="ko-KR" altLang="ko-KR" sz="800" b="1">
                      <a:latin typeface="+mn-ea"/>
                      <a:ea typeface="+mn-ea"/>
                    </a:endParaRPr>
                  </a:p>
                </xdr:txBody>
              </xdr:sp>
              <xdr:sp macro="" textlink="">
                <xdr:nvSpPr>
                  <xdr:cNvPr id="74" name="직사각형 73"/>
                  <xdr:cNvSpPr/>
                </xdr:nvSpPr>
                <xdr:spPr>
                  <a:xfrm>
                    <a:off x="11363325" y="1533525"/>
                    <a:ext cx="180000" cy="180000"/>
                  </a:xfrm>
                  <a:prstGeom prst="rect">
                    <a:avLst/>
                  </a:prstGeom>
                  <a:solidFill>
                    <a:srgbClr val="FF75BA"/>
                  </a:solidFill>
                  <a:ln w="3175">
                    <a:noFill/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rtlCol="0" anchor="ctr"/>
                  <a:lstStyle/>
                  <a:p>
                    <a:pPr algn="ctr"/>
                    <a:r>
                      <a:rPr lang="en-US" altLang="ko-KR" sz="800" b="1">
                        <a:latin typeface="+mn-ea"/>
                        <a:ea typeface="+mn-ea"/>
                      </a:rPr>
                      <a:t>1</a:t>
                    </a:r>
                    <a:endParaRPr lang="ko-KR" altLang="en-US" sz="800" b="1">
                      <a:latin typeface="+mn-ea"/>
                      <a:ea typeface="+mn-ea"/>
                    </a:endParaRPr>
                  </a:p>
                </xdr:txBody>
              </xdr:sp>
            </xdr:grpSp>
            <xdr:sp macro="" textlink="">
              <xdr:nvSpPr>
                <xdr:cNvPr id="71" name="직사각형 70"/>
                <xdr:cNvSpPr/>
              </xdr:nvSpPr>
              <xdr:spPr>
                <a:xfrm>
                  <a:off x="7353300" y="3981450"/>
                  <a:ext cx="3600000" cy="1628776"/>
                </a:xfrm>
                <a:prstGeom prst="rect">
                  <a:avLst/>
                </a:prstGeom>
                <a:noFill/>
                <a:ln w="19050"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lIns="108000" rIns="90000" rtlCol="0" anchor="t" anchorCtr="0"/>
                <a:lstStyle/>
                <a:p>
                  <a:pPr algn="l"/>
                  <a:r>
                    <a:rPr lang="en-US" altLang="ko-KR" sz="900" b="1" baseline="0">
                      <a:solidFill>
                        <a:schemeClr val="bg1">
                          <a:lumMod val="50000"/>
                        </a:schemeClr>
                      </a:solidFill>
                      <a:latin typeface="+mn-ea"/>
                      <a:ea typeface="+mn-ea"/>
                    </a:rPr>
                    <a:t>- </a:t>
                  </a:r>
                  <a:r>
                    <a:rPr lang="ko-KR" altLang="en-US" sz="900" b="1" baseline="0">
                      <a:solidFill>
                        <a:srgbClr val="00B0F0"/>
                      </a:solidFill>
                      <a:latin typeface="+mn-ea"/>
                      <a:ea typeface="+mn-ea"/>
                    </a:rPr>
                    <a:t>시급계산기</a:t>
                  </a:r>
                  <a:r>
                    <a:rPr lang="ko-KR" altLang="en-US" sz="900" b="1" baseline="0">
                      <a:solidFill>
                        <a:schemeClr val="bg1">
                          <a:lumMod val="50000"/>
                        </a:schemeClr>
                      </a:solidFill>
                      <a:latin typeface="+mn-ea"/>
                      <a:ea typeface="+mn-ea"/>
                    </a:rPr>
                    <a:t>를 통해 시급확인이 가능합니다</a:t>
                  </a:r>
                  <a:r>
                    <a:rPr lang="en-US" altLang="ko-KR" sz="900" b="1" baseline="0">
                      <a:solidFill>
                        <a:schemeClr val="bg1">
                          <a:lumMod val="50000"/>
                        </a:schemeClr>
                      </a:solidFill>
                      <a:latin typeface="+mn-ea"/>
                      <a:ea typeface="+mn-ea"/>
                    </a:rPr>
                    <a:t>.</a:t>
                  </a:r>
                </a:p>
                <a:p>
                  <a:pPr algn="l"/>
                  <a:r>
                    <a:rPr lang="en-US" altLang="ko-KR" sz="900" b="1" baseline="0">
                      <a:solidFill>
                        <a:schemeClr val="bg1">
                          <a:lumMod val="50000"/>
                        </a:schemeClr>
                      </a:solidFill>
                      <a:latin typeface="+mn-ea"/>
                      <a:ea typeface="+mn-ea"/>
                    </a:rPr>
                    <a:t>- </a:t>
                  </a:r>
                  <a:r>
                    <a:rPr lang="ko-KR" altLang="en-US" sz="900" b="1" baseline="0">
                      <a:solidFill>
                        <a:schemeClr val="bg1">
                          <a:lumMod val="50000"/>
                        </a:schemeClr>
                      </a:solidFill>
                      <a:latin typeface="+mn-ea"/>
                      <a:ea typeface="+mn-ea"/>
                    </a:rPr>
                    <a:t>수당계산법 위의 내용을 확인 후 해당 값에 맞게 입력합니다</a:t>
                  </a:r>
                  <a:r>
                    <a:rPr lang="en-US" altLang="ko-KR" sz="900" b="1" baseline="0">
                      <a:solidFill>
                        <a:schemeClr val="bg1">
                          <a:lumMod val="50000"/>
                        </a:schemeClr>
                      </a:solidFill>
                      <a:latin typeface="+mn-ea"/>
                      <a:ea typeface="+mn-ea"/>
                    </a:rPr>
                    <a:t>.  </a:t>
                  </a:r>
                </a:p>
                <a:p>
                  <a:pPr algn="l"/>
                  <a:r>
                    <a:rPr lang="en-US" altLang="ko-KR" sz="900" b="1" baseline="0">
                      <a:solidFill>
                        <a:schemeClr val="bg1">
                          <a:lumMod val="50000"/>
                        </a:schemeClr>
                      </a:solidFill>
                      <a:latin typeface="+mn-ea"/>
                      <a:ea typeface="+mn-ea"/>
                    </a:rPr>
                    <a:t>- </a:t>
                  </a:r>
                  <a:r>
                    <a:rPr lang="ko-KR" altLang="en-US" sz="900" b="1" baseline="0">
                      <a:solidFill>
                        <a:schemeClr val="bg1">
                          <a:lumMod val="50000"/>
                        </a:schemeClr>
                      </a:solidFill>
                      <a:latin typeface="+mn-ea"/>
                      <a:ea typeface="+mn-ea"/>
                    </a:rPr>
                    <a:t>선택한 년도의 시간외 수당 현황표 및 차트가 자동 생성됩니다</a:t>
                  </a:r>
                  <a:r>
                    <a:rPr lang="en-US" altLang="ko-KR" sz="900" b="1" baseline="0">
                      <a:solidFill>
                        <a:schemeClr val="bg1">
                          <a:lumMod val="50000"/>
                        </a:schemeClr>
                      </a:solidFill>
                      <a:latin typeface="+mn-ea"/>
                      <a:ea typeface="+mn-ea"/>
                    </a:rPr>
                    <a:t>.</a:t>
                  </a:r>
                </a:p>
                <a:p>
                  <a:pPr algn="l"/>
                  <a:r>
                    <a:rPr lang="en-US" altLang="ko-KR" sz="900" b="1" baseline="0">
                      <a:solidFill>
                        <a:schemeClr val="bg1">
                          <a:lumMod val="50000"/>
                        </a:schemeClr>
                      </a:solidFill>
                      <a:latin typeface="+mn-ea"/>
                      <a:ea typeface="+mn-ea"/>
                    </a:rPr>
                    <a:t>- </a:t>
                  </a:r>
                  <a:r>
                    <a:rPr lang="ko-KR" altLang="en-US" sz="900" b="1" baseline="0">
                      <a:solidFill>
                        <a:schemeClr val="bg1">
                          <a:lumMod val="50000"/>
                        </a:schemeClr>
                      </a:solidFill>
                      <a:latin typeface="+mn-ea"/>
                      <a:ea typeface="+mn-ea"/>
                    </a:rPr>
                    <a:t>해당 서식은 누적이 아닌</a:t>
                  </a:r>
                  <a:r>
                    <a:rPr lang="en-US" altLang="ko-KR" sz="900" b="1" baseline="0">
                      <a:solidFill>
                        <a:schemeClr val="bg1">
                          <a:lumMod val="50000"/>
                        </a:schemeClr>
                      </a:solidFill>
                      <a:latin typeface="+mn-ea"/>
                      <a:ea typeface="+mn-ea"/>
                    </a:rPr>
                    <a:t> </a:t>
                  </a:r>
                  <a:r>
                    <a:rPr lang="en-US" altLang="ko-KR" sz="900" b="1" u="sng" baseline="0">
                      <a:solidFill>
                        <a:srgbClr val="00B0F0"/>
                      </a:solidFill>
                      <a:latin typeface="+mn-ea"/>
                      <a:ea typeface="+mn-ea"/>
                    </a:rPr>
                    <a:t>1</a:t>
                  </a:r>
                  <a:r>
                    <a:rPr lang="ko-KR" altLang="en-US" sz="900" b="1" u="sng" baseline="0">
                      <a:solidFill>
                        <a:srgbClr val="00B0F0"/>
                      </a:solidFill>
                      <a:latin typeface="+mn-ea"/>
                      <a:ea typeface="+mn-ea"/>
                    </a:rPr>
                    <a:t>년단위</a:t>
                  </a:r>
                  <a:r>
                    <a:rPr lang="ko-KR" altLang="en-US" sz="900" b="1" baseline="0">
                      <a:solidFill>
                        <a:schemeClr val="bg1">
                          <a:lumMod val="50000"/>
                        </a:schemeClr>
                      </a:solidFill>
                      <a:latin typeface="+mn-ea"/>
                      <a:ea typeface="+mn-ea"/>
                    </a:rPr>
                    <a:t>로 사용 가능하며</a:t>
                  </a:r>
                  <a:r>
                    <a:rPr lang="en-US" altLang="ko-KR" sz="900" b="1" baseline="0">
                      <a:solidFill>
                        <a:schemeClr val="bg1">
                          <a:lumMod val="50000"/>
                        </a:schemeClr>
                      </a:solidFill>
                      <a:latin typeface="+mn-ea"/>
                      <a:ea typeface="+mn-ea"/>
                    </a:rPr>
                    <a:t>, </a:t>
                  </a:r>
                  <a:r>
                    <a:rPr lang="ko-KR" altLang="en-US" sz="900" b="1" baseline="0">
                      <a:solidFill>
                        <a:srgbClr val="00B0F0"/>
                      </a:solidFill>
                      <a:latin typeface="+mn-ea"/>
                      <a:ea typeface="+mn-ea"/>
                    </a:rPr>
                    <a:t>연도 변경에 따라 시급</a:t>
                  </a:r>
                  <a:r>
                    <a:rPr lang="en-US" altLang="ko-KR" sz="900" b="1" baseline="0">
                      <a:solidFill>
                        <a:srgbClr val="00B0F0"/>
                      </a:solidFill>
                      <a:latin typeface="+mn-ea"/>
                      <a:ea typeface="+mn-ea"/>
                    </a:rPr>
                    <a:t>/</a:t>
                  </a:r>
                  <a:r>
                    <a:rPr lang="ko-KR" altLang="en-US" sz="900" b="1" baseline="0">
                      <a:solidFill>
                        <a:srgbClr val="00B0F0"/>
                      </a:solidFill>
                      <a:latin typeface="+mn-ea"/>
                      <a:ea typeface="+mn-ea"/>
                    </a:rPr>
                    <a:t>연장수당계산법이 변경된 경우 새파일</a:t>
                  </a:r>
                  <a:r>
                    <a:rPr lang="ko-KR" altLang="en-US" sz="900" b="1" baseline="0">
                      <a:solidFill>
                        <a:schemeClr val="bg1">
                          <a:lumMod val="50000"/>
                        </a:schemeClr>
                      </a:solidFill>
                      <a:latin typeface="+mn-ea"/>
                      <a:ea typeface="+mn-ea"/>
                    </a:rPr>
                    <a:t>을 이용해주시기 바랍니다</a:t>
                  </a:r>
                  <a:r>
                    <a:rPr lang="en-US" altLang="ko-KR" sz="900" b="1" baseline="0">
                      <a:solidFill>
                        <a:schemeClr val="bg1">
                          <a:lumMod val="50000"/>
                        </a:schemeClr>
                      </a:solidFill>
                      <a:latin typeface="+mn-ea"/>
                      <a:ea typeface="+mn-ea"/>
                    </a:rPr>
                    <a:t>. (</a:t>
                  </a:r>
                  <a:r>
                    <a:rPr lang="ko-KR" altLang="en-US" sz="900" b="1" baseline="0">
                      <a:solidFill>
                        <a:schemeClr val="bg1">
                          <a:lumMod val="50000"/>
                        </a:schemeClr>
                      </a:solidFill>
                      <a:latin typeface="+mn-ea"/>
                      <a:ea typeface="+mn-ea"/>
                    </a:rPr>
                    <a:t>단</a:t>
                  </a:r>
                  <a:r>
                    <a:rPr lang="en-US" altLang="ko-KR" sz="900" b="1" baseline="0">
                      <a:solidFill>
                        <a:schemeClr val="bg1">
                          <a:lumMod val="50000"/>
                        </a:schemeClr>
                      </a:solidFill>
                      <a:latin typeface="+mn-ea"/>
                      <a:ea typeface="+mn-ea"/>
                    </a:rPr>
                    <a:t>, </a:t>
                  </a:r>
                  <a:r>
                    <a:rPr lang="ko-KR" altLang="en-US" sz="900" b="1" baseline="0">
                      <a:solidFill>
                        <a:schemeClr val="bg1">
                          <a:lumMod val="50000"/>
                        </a:schemeClr>
                      </a:solidFill>
                      <a:latin typeface="+mn-ea"/>
                      <a:ea typeface="+mn-ea"/>
                    </a:rPr>
                    <a:t>모두 동일한 경우 지속적으로 사용 가능</a:t>
                  </a:r>
                  <a:r>
                    <a:rPr lang="en-US" altLang="ko-KR" sz="900" b="1" baseline="0">
                      <a:solidFill>
                        <a:schemeClr val="bg1">
                          <a:lumMod val="50000"/>
                        </a:schemeClr>
                      </a:solidFill>
                      <a:latin typeface="+mn-ea"/>
                      <a:ea typeface="+mn-ea"/>
                    </a:rPr>
                    <a:t>)</a:t>
                  </a:r>
                </a:p>
                <a:p>
                  <a:pPr algn="l"/>
                  <a:endParaRPr lang="en-US" altLang="ko-KR" sz="500" b="1" baseline="0">
                    <a:solidFill>
                      <a:schemeClr val="bg1">
                        <a:lumMod val="50000"/>
                      </a:schemeClr>
                    </a:solidFill>
                    <a:latin typeface="+mn-ea"/>
                    <a:ea typeface="+mn-ea"/>
                  </a:endParaRPr>
                </a:p>
                <a:p>
                  <a:pPr algn="ctr"/>
                  <a:r>
                    <a:rPr lang="ko-KR" altLang="en-US" sz="900" b="1" baseline="0">
                      <a:solidFill>
                        <a:srgbClr val="435EA9"/>
                      </a:solidFill>
                      <a:latin typeface="+mn-ea"/>
                      <a:ea typeface="+mn-ea"/>
                    </a:rPr>
                    <a:t>사용안내와 예문은 샘플파일에서 확인할 수 있습니다</a:t>
                  </a:r>
                  <a:r>
                    <a:rPr lang="en-US" altLang="ko-KR" sz="900" b="1" baseline="0">
                      <a:solidFill>
                        <a:srgbClr val="435EA9"/>
                      </a:solidFill>
                      <a:latin typeface="+mn-ea"/>
                      <a:ea typeface="+mn-ea"/>
                    </a:rPr>
                    <a:t>.</a:t>
                  </a:r>
                </a:p>
                <a:p>
                  <a:pPr algn="l"/>
                  <a:endParaRPr lang="en-US" altLang="ko-KR" sz="900" b="1" baseline="0">
                    <a:solidFill>
                      <a:schemeClr val="bg1">
                        <a:lumMod val="50000"/>
                      </a:schemeClr>
                    </a:solidFill>
                    <a:latin typeface="+mn-ea"/>
                    <a:ea typeface="+mn-ea"/>
                  </a:endParaRPr>
                </a:p>
                <a:p>
                  <a:pPr algn="l"/>
                  <a:endParaRPr lang="en-US" altLang="ko-KR" sz="900" b="1" baseline="0">
                    <a:solidFill>
                      <a:schemeClr val="bg1">
                        <a:lumMod val="50000"/>
                      </a:schemeClr>
                    </a:solidFill>
                    <a:latin typeface="+mn-ea"/>
                    <a:ea typeface="+mn-ea"/>
                  </a:endParaRPr>
                </a:p>
              </xdr:txBody>
            </xdr:sp>
          </xdr:grpSp>
          <xdr:sp macro="" textlink="">
            <xdr:nvSpPr>
              <xdr:cNvPr id="68" name="직사각형 67"/>
              <xdr:cNvSpPr/>
            </xdr:nvSpPr>
            <xdr:spPr>
              <a:xfrm>
                <a:off x="6438900" y="5067299"/>
                <a:ext cx="180000" cy="180000"/>
              </a:xfrm>
              <a:prstGeom prst="rect">
                <a:avLst/>
              </a:prstGeom>
              <a:solidFill>
                <a:srgbClr val="FF75BA"/>
              </a:solidFill>
              <a:ln w="3175"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rtlCol="0" anchor="ctr"/>
              <a:lstStyle/>
              <a:p>
                <a:pPr algn="ctr"/>
                <a:r>
                  <a:rPr lang="en-US" altLang="ko-KR" sz="800" b="1">
                    <a:latin typeface="+mn-ea"/>
                    <a:ea typeface="+mn-ea"/>
                  </a:rPr>
                  <a:t>2</a:t>
                </a:r>
                <a:endParaRPr lang="ko-KR" altLang="en-US" sz="800" b="1">
                  <a:latin typeface="+mn-ea"/>
                  <a:ea typeface="+mn-ea"/>
                </a:endParaRPr>
              </a:p>
            </xdr:txBody>
          </xdr:sp>
          <xdr:sp macro="" textlink="">
            <xdr:nvSpPr>
              <xdr:cNvPr id="69" name="직사각형 68"/>
              <xdr:cNvSpPr/>
            </xdr:nvSpPr>
            <xdr:spPr>
              <a:xfrm>
                <a:off x="6438900" y="5524499"/>
                <a:ext cx="180000" cy="180000"/>
              </a:xfrm>
              <a:prstGeom prst="rect">
                <a:avLst/>
              </a:prstGeom>
              <a:solidFill>
                <a:srgbClr val="FF75BA"/>
              </a:solidFill>
              <a:ln w="3175"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rtlCol="0" anchor="ctr"/>
              <a:lstStyle/>
              <a:p>
                <a:pPr algn="ctr"/>
                <a:r>
                  <a:rPr lang="en-US" altLang="ko-KR" sz="800" b="1">
                    <a:latin typeface="+mn-ea"/>
                    <a:ea typeface="+mn-ea"/>
                  </a:rPr>
                  <a:t>3</a:t>
                </a:r>
                <a:endParaRPr lang="ko-KR" altLang="en-US" sz="800" b="1">
                  <a:latin typeface="+mn-ea"/>
                  <a:ea typeface="+mn-ea"/>
                </a:endParaRPr>
              </a:p>
            </xdr:txBody>
          </xdr:sp>
        </xdr:grpSp>
        <xdr:sp macro="" textlink="">
          <xdr:nvSpPr>
            <xdr:cNvPr id="66" name="직사각형 65"/>
            <xdr:cNvSpPr/>
          </xdr:nvSpPr>
          <xdr:spPr>
            <a:xfrm>
              <a:off x="17249775" y="2609850"/>
              <a:ext cx="180000" cy="180000"/>
            </a:xfrm>
            <a:prstGeom prst="rect">
              <a:avLst/>
            </a:prstGeom>
            <a:solidFill>
              <a:srgbClr val="FF75BA"/>
            </a:solidFill>
            <a:ln w="3175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en-US" altLang="ko-KR" sz="800" b="1">
                  <a:latin typeface="+mn-ea"/>
                  <a:ea typeface="+mn-ea"/>
                </a:rPr>
                <a:t>4</a:t>
              </a:r>
              <a:endParaRPr lang="ko-KR" altLang="en-US" sz="800" b="1"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64" name="직사각형 63"/>
          <xdr:cNvSpPr/>
        </xdr:nvSpPr>
        <xdr:spPr>
          <a:xfrm>
            <a:off x="11630025" y="3219450"/>
            <a:ext cx="180000" cy="180000"/>
          </a:xfrm>
          <a:prstGeom prst="rect">
            <a:avLst/>
          </a:prstGeom>
          <a:solidFill>
            <a:srgbClr val="FF75BA"/>
          </a:solidFill>
          <a:ln w="3175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altLang="ko-KR" sz="800" b="1">
                <a:latin typeface="+mn-ea"/>
                <a:ea typeface="+mn-ea"/>
              </a:rPr>
              <a:t>5</a:t>
            </a:r>
            <a:endParaRPr lang="ko-KR" altLang="en-US" sz="800" b="1">
              <a:latin typeface="+mn-ea"/>
              <a:ea typeface="+mn-ea"/>
            </a:endParaRPr>
          </a:p>
        </xdr:txBody>
      </xdr:sp>
    </xdr:grp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0</xdr:rowOff>
    </xdr:from>
    <xdr:to>
      <xdr:col>2</xdr:col>
      <xdr:colOff>613275</xdr:colOff>
      <xdr:row>1</xdr:row>
      <xdr:rowOff>26775</xdr:rowOff>
    </xdr:to>
    <xdr:grpSp>
      <xdr:nvGrpSpPr>
        <xdr:cNvPr id="2" name="그룹 1">
          <a:hlinkClick xmlns:r="http://schemas.openxmlformats.org/officeDocument/2006/relationships" r:id="rId1"/>
        </xdr:cNvPr>
        <xdr:cNvGrpSpPr/>
      </xdr:nvGrpSpPr>
      <xdr:grpSpPr>
        <a:xfrm>
          <a:off x="190500" y="0"/>
          <a:ext cx="1137150" cy="693525"/>
          <a:chOff x="200025" y="0"/>
          <a:chExt cx="1080000" cy="693525"/>
        </a:xfrm>
      </xdr:grpSpPr>
      <xdr:sp macro="" textlink="">
        <xdr:nvSpPr>
          <xdr:cNvPr id="3" name="직사각형 2" descr="YESFORM CO., LTD."/>
          <xdr:cNvSpPr/>
        </xdr:nvSpPr>
        <xdr:spPr>
          <a:xfrm>
            <a:off x="200025" y="0"/>
            <a:ext cx="1080000" cy="693525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b" anchorCtr="0"/>
          <a:lstStyle/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 b="0">
                <a:solidFill>
                  <a:schemeClr val="tx1">
                    <a:lumMod val="50000"/>
                    <a:lumOff val="50000"/>
                  </a:schemeClr>
                </a:solidFill>
                <a:latin typeface="+mn-ea"/>
                <a:ea typeface="+mn-ea"/>
                <a:cs typeface="+mn-cs"/>
              </a:rPr>
              <a:t>YESFORM</a:t>
            </a:r>
            <a:r>
              <a:rPr lang="en-US" sz="700" b="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ea"/>
                <a:ea typeface="+mn-ea"/>
                <a:cs typeface="+mn-cs"/>
              </a:rPr>
              <a:t> CO., LTD.</a:t>
            </a:r>
            <a:endParaRPr lang="ko-KR" altLang="en-US" sz="700">
              <a:solidFill>
                <a:schemeClr val="tx1">
                  <a:lumMod val="50000"/>
                  <a:lumOff val="50000"/>
                </a:schemeClr>
              </a:solidFill>
              <a:latin typeface="+mn-ea"/>
              <a:ea typeface="+mn-ea"/>
            </a:endParaRPr>
          </a:p>
        </xdr:txBody>
      </xdr:sp>
      <xdr:pic>
        <xdr:nvPicPr>
          <xdr:cNvPr id="4" name="그림 3" descr="회색로고.png"/>
          <xdr:cNvPicPr>
            <a:picLocks noChangeAspect="1"/>
          </xdr:cNvPicPr>
        </xdr:nvPicPr>
        <xdr:blipFill>
          <a:blip xmlns:r="http://schemas.openxmlformats.org/officeDocument/2006/relationships" r:embed="rId2" cstate="print"/>
          <a:stretch>
            <a:fillRect/>
          </a:stretch>
        </xdr:blipFill>
        <xdr:spPr>
          <a:xfrm>
            <a:off x="371476" y="104775"/>
            <a:ext cx="737527" cy="324000"/>
          </a:xfrm>
          <a:prstGeom prst="rect">
            <a:avLst/>
          </a:prstGeom>
        </xdr:spPr>
      </xdr:pic>
    </xdr:grpSp>
    <xdr:clientData fPrintsWithSheet="0"/>
  </xdr:twoCellAnchor>
  <xdr:twoCellAnchor editAs="absolute">
    <xdr:from>
      <xdr:col>19</xdr:col>
      <xdr:colOff>0</xdr:colOff>
      <xdr:row>2</xdr:row>
      <xdr:rowOff>0</xdr:rowOff>
    </xdr:from>
    <xdr:to>
      <xdr:col>24</xdr:col>
      <xdr:colOff>171001</xdr:colOff>
      <xdr:row>15</xdr:row>
      <xdr:rowOff>9525</xdr:rowOff>
    </xdr:to>
    <xdr:grpSp>
      <xdr:nvGrpSpPr>
        <xdr:cNvPr id="15" name="그룹 36"/>
        <xdr:cNvGrpSpPr/>
      </xdr:nvGrpSpPr>
      <xdr:grpSpPr>
        <a:xfrm>
          <a:off x="13020675" y="809625"/>
          <a:ext cx="3600001" cy="3200400"/>
          <a:chOff x="6381750" y="4229100"/>
          <a:chExt cx="3600001" cy="3200400"/>
        </a:xfrm>
      </xdr:grpSpPr>
      <xdr:grpSp>
        <xdr:nvGrpSpPr>
          <xdr:cNvPr id="17" name="그룹 42"/>
          <xdr:cNvGrpSpPr/>
        </xdr:nvGrpSpPr>
        <xdr:grpSpPr>
          <a:xfrm>
            <a:off x="6381750" y="4229100"/>
            <a:ext cx="3600001" cy="3200400"/>
            <a:chOff x="7353300" y="1095375"/>
            <a:chExt cx="3600001" cy="3200400"/>
          </a:xfrm>
        </xdr:grpSpPr>
        <xdr:grpSp>
          <xdr:nvGrpSpPr>
            <xdr:cNvPr id="20" name="그룹 42"/>
            <xdr:cNvGrpSpPr/>
          </xdr:nvGrpSpPr>
          <xdr:grpSpPr>
            <a:xfrm>
              <a:off x="7353300" y="1095375"/>
              <a:ext cx="3600001" cy="3200400"/>
              <a:chOff x="11306173" y="1152524"/>
              <a:chExt cx="3600001" cy="3200400"/>
            </a:xfrm>
          </xdr:grpSpPr>
          <xdr:sp macro="" textlink="">
            <xdr:nvSpPr>
              <xdr:cNvPr id="22" name="직사각형 21"/>
              <xdr:cNvSpPr/>
            </xdr:nvSpPr>
            <xdr:spPr>
              <a:xfrm>
                <a:off x="11306173" y="1152524"/>
                <a:ext cx="3600000" cy="3200400"/>
              </a:xfrm>
              <a:prstGeom prst="rect">
                <a:avLst/>
              </a:prstGeom>
              <a:solidFill>
                <a:srgbClr val="FBF8EF"/>
              </a:solidFill>
              <a:ln w="3175">
                <a:solidFill>
                  <a:srgbClr val="FF75BA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lIns="288000" rtlCol="0" anchor="t" anchorCtr="0"/>
              <a:lstStyle/>
              <a:p>
                <a:pPr algn="l"/>
                <a:endParaRPr lang="en-US" altLang="ko-KR" sz="900" baseline="0">
                  <a:solidFill>
                    <a:schemeClr val="bg1">
                      <a:lumMod val="50000"/>
                    </a:schemeClr>
                  </a:solidFill>
                  <a:latin typeface="+mn-ea"/>
                  <a:ea typeface="+mn-ea"/>
                </a:endParaRPr>
              </a:p>
              <a:p>
                <a:pPr algn="l"/>
                <a:endParaRPr lang="en-US" altLang="ko-KR" sz="300">
                  <a:solidFill>
                    <a:schemeClr val="bg1">
                      <a:lumMod val="50000"/>
                    </a:schemeClr>
                  </a:solidFill>
                  <a:latin typeface="+mn-ea"/>
                  <a:ea typeface="+mn-ea"/>
                </a:endParaRPr>
              </a:p>
              <a:p>
                <a:pPr algn="l"/>
                <a:endParaRPr lang="en-US" altLang="ko-KR" sz="300">
                  <a:solidFill>
                    <a:schemeClr val="bg1">
                      <a:lumMod val="50000"/>
                    </a:schemeClr>
                  </a:solidFill>
                  <a:latin typeface="+mn-ea"/>
                  <a:ea typeface="+mn-ea"/>
                </a:endParaRPr>
              </a:p>
              <a:p>
                <a:pPr algn="l"/>
                <a:r>
                  <a:rPr lang="ko-KR" altLang="en-US" sz="900" b="1" baseline="0">
                    <a:solidFill>
                      <a:srgbClr val="FF75BA"/>
                    </a:solidFill>
                    <a:latin typeface="+mn-ea"/>
                    <a:ea typeface="+mn-ea"/>
                  </a:rPr>
                  <a:t>근무일 및 연장근무시간 입력</a:t>
                </a:r>
                <a:endParaRPr lang="en-US" altLang="ko-KR" sz="900" b="1" baseline="0">
                  <a:solidFill>
                    <a:srgbClr val="FF75BA"/>
                  </a:solidFill>
                  <a:latin typeface="+mn-ea"/>
                  <a:ea typeface="+mn-ea"/>
                </a:endParaRPr>
              </a:p>
              <a:p>
                <a:pPr algn="l"/>
                <a:r>
                  <a:rPr lang="en-US" altLang="ko-KR" sz="900" baseline="0">
                    <a:solidFill>
                      <a:schemeClr val="bg1">
                        <a:lumMod val="50000"/>
                      </a:schemeClr>
                    </a:solidFill>
                    <a:latin typeface="+mn-ea"/>
                    <a:ea typeface="+mn-ea"/>
                  </a:rPr>
                  <a:t>: </a:t>
                </a:r>
                <a:r>
                  <a:rPr lang="ko-KR" altLang="en-US" sz="900" baseline="0">
                    <a:solidFill>
                      <a:schemeClr val="bg1">
                        <a:lumMod val="50000"/>
                      </a:schemeClr>
                    </a:solidFill>
                    <a:latin typeface="+mn-ea"/>
                    <a:ea typeface="+mn-ea"/>
                  </a:rPr>
                  <a:t>근무일을 평일</a:t>
                </a:r>
                <a:r>
                  <a:rPr lang="en-US" altLang="ko-KR" sz="900" baseline="0">
                    <a:solidFill>
                      <a:schemeClr val="bg1">
                        <a:lumMod val="50000"/>
                      </a:schemeClr>
                    </a:solidFill>
                    <a:latin typeface="+mn-ea"/>
                    <a:ea typeface="+mn-ea"/>
                  </a:rPr>
                  <a:t>, </a:t>
                </a:r>
                <a:r>
                  <a:rPr lang="ko-KR" altLang="en-US" sz="900" baseline="0">
                    <a:solidFill>
                      <a:schemeClr val="bg1">
                        <a:lumMod val="50000"/>
                      </a:schemeClr>
                    </a:solidFill>
                    <a:latin typeface="+mn-ea"/>
                    <a:ea typeface="+mn-ea"/>
                  </a:rPr>
                  <a:t>휴일 중 선택하고</a:t>
                </a:r>
                <a:r>
                  <a:rPr lang="en-US" altLang="ko-KR" sz="900" baseline="0">
                    <a:solidFill>
                      <a:schemeClr val="bg1">
                        <a:lumMod val="50000"/>
                      </a:schemeClr>
                    </a:solidFill>
                    <a:latin typeface="+mn-ea"/>
                    <a:ea typeface="+mn-ea"/>
                  </a:rPr>
                  <a:t>, </a:t>
                </a:r>
                <a:r>
                  <a:rPr lang="ko-KR" altLang="en-US" sz="900" baseline="0">
                    <a:solidFill>
                      <a:schemeClr val="bg1">
                        <a:lumMod val="50000"/>
                      </a:schemeClr>
                    </a:solidFill>
                    <a:latin typeface="+mn-ea"/>
                    <a:ea typeface="+mn-ea"/>
                  </a:rPr>
                  <a:t>연장시작과 종료시간을 입력합니다</a:t>
                </a:r>
                <a:r>
                  <a:rPr lang="en-US" altLang="ko-KR" sz="900" baseline="0">
                    <a:solidFill>
                      <a:schemeClr val="bg1">
                        <a:lumMod val="50000"/>
                      </a:schemeClr>
                    </a:solidFill>
                    <a:latin typeface="+mn-ea"/>
                    <a:ea typeface="+mn-ea"/>
                  </a:rPr>
                  <a:t>.</a:t>
                </a:r>
              </a:p>
              <a:p>
                <a:pPr algn="l"/>
                <a:endParaRPr lang="en-US" altLang="ko-KR" sz="300" baseline="0">
                  <a:solidFill>
                    <a:schemeClr val="bg1">
                      <a:lumMod val="50000"/>
                    </a:schemeClr>
                  </a:solidFill>
                  <a:latin typeface="+mn-ea"/>
                  <a:ea typeface="+mn-ea"/>
                </a:endParaRPr>
              </a:p>
              <a:p>
                <a:pPr algn="l"/>
                <a:r>
                  <a:rPr lang="ko-KR" altLang="en-US" sz="900" b="1" baseline="0">
                    <a:solidFill>
                      <a:srgbClr val="FF75BA"/>
                    </a:solidFill>
                    <a:latin typeface="+mn-ea"/>
                    <a:ea typeface="+mn-ea"/>
                  </a:rPr>
                  <a:t>근무제외 시간 입력</a:t>
                </a:r>
                <a:endParaRPr lang="en-US" altLang="ko-KR" sz="900" b="1" baseline="0">
                  <a:solidFill>
                    <a:srgbClr val="FF75BA"/>
                  </a:solidFill>
                  <a:latin typeface="+mn-ea"/>
                  <a:ea typeface="+mn-ea"/>
                </a:endParaRPr>
              </a:p>
              <a:p>
                <a:pPr algn="l"/>
                <a:r>
                  <a:rPr lang="en-US" altLang="ko-KR" sz="900" baseline="0">
                    <a:solidFill>
                      <a:schemeClr val="bg1">
                        <a:lumMod val="50000"/>
                      </a:schemeClr>
                    </a:solidFill>
                    <a:latin typeface="+mn-ea"/>
                    <a:ea typeface="+mn-ea"/>
                  </a:rPr>
                  <a:t>: </a:t>
                </a:r>
                <a:r>
                  <a:rPr lang="ko-KR" altLang="en-US" sz="900" baseline="0">
                    <a:solidFill>
                      <a:schemeClr val="bg1">
                        <a:lumMod val="50000"/>
                      </a:schemeClr>
                    </a:solidFill>
                    <a:latin typeface="+mn-ea"/>
                    <a:ea typeface="+mn-ea"/>
                  </a:rPr>
                  <a:t>연장</a:t>
                </a:r>
                <a:r>
                  <a:rPr lang="en-US" altLang="ko-KR" sz="900" baseline="0">
                    <a:solidFill>
                      <a:schemeClr val="bg1">
                        <a:lumMod val="50000"/>
                      </a:schemeClr>
                    </a:solidFill>
                    <a:latin typeface="+mn-ea"/>
                    <a:ea typeface="+mn-ea"/>
                  </a:rPr>
                  <a:t>/</a:t>
                </a:r>
                <a:r>
                  <a:rPr lang="ko-KR" altLang="en-US" sz="900" baseline="0">
                    <a:solidFill>
                      <a:schemeClr val="bg1">
                        <a:lumMod val="50000"/>
                      </a:schemeClr>
                    </a:solidFill>
                    <a:latin typeface="+mn-ea"/>
                    <a:ea typeface="+mn-ea"/>
                  </a:rPr>
                  <a:t>야간</a:t>
                </a:r>
                <a:r>
                  <a:rPr lang="en-US" altLang="ko-KR" sz="900" baseline="0">
                    <a:solidFill>
                      <a:schemeClr val="bg1">
                        <a:lumMod val="50000"/>
                      </a:schemeClr>
                    </a:solidFill>
                    <a:latin typeface="+mn-ea"/>
                    <a:ea typeface="+mn-ea"/>
                  </a:rPr>
                  <a:t>/</a:t>
                </a:r>
                <a:r>
                  <a:rPr lang="ko-KR" altLang="en-US" sz="900" baseline="0">
                    <a:solidFill>
                      <a:schemeClr val="bg1">
                        <a:lumMod val="50000"/>
                      </a:schemeClr>
                    </a:solidFill>
                    <a:latin typeface="+mn-ea"/>
                    <a:ea typeface="+mn-ea"/>
                  </a:rPr>
                  <a:t>휴일</a:t>
                </a:r>
                <a:r>
                  <a:rPr lang="en-US" altLang="ko-KR" sz="900" baseline="0">
                    <a:solidFill>
                      <a:schemeClr val="bg1">
                        <a:lumMod val="50000"/>
                      </a:schemeClr>
                    </a:solidFill>
                    <a:latin typeface="+mn-ea"/>
                    <a:ea typeface="+mn-ea"/>
                  </a:rPr>
                  <a:t>/</a:t>
                </a:r>
                <a:r>
                  <a:rPr lang="ko-KR" altLang="en-US" sz="900" baseline="0">
                    <a:solidFill>
                      <a:schemeClr val="bg1">
                        <a:lumMod val="50000"/>
                      </a:schemeClr>
                    </a:solidFill>
                    <a:latin typeface="+mn-ea"/>
                    <a:ea typeface="+mn-ea"/>
                  </a:rPr>
                  <a:t>휴일야간 근무시간에서 제외되는 시간을 숫자로 입력합니다</a:t>
                </a:r>
                <a:r>
                  <a:rPr lang="en-US" altLang="ko-KR" sz="900" baseline="0">
                    <a:solidFill>
                      <a:schemeClr val="bg1">
                        <a:lumMod val="50000"/>
                      </a:schemeClr>
                    </a:solidFill>
                    <a:latin typeface="+mn-ea"/>
                    <a:ea typeface="+mn-ea"/>
                  </a:rPr>
                  <a:t>.</a:t>
                </a:r>
              </a:p>
            </xdr:txBody>
          </xdr:sp>
          <xdr:sp macro="" textlink="">
            <xdr:nvSpPr>
              <xdr:cNvPr id="23" name="직사각형 22"/>
              <xdr:cNvSpPr/>
            </xdr:nvSpPr>
            <xdr:spPr>
              <a:xfrm>
                <a:off x="11306174" y="1152525"/>
                <a:ext cx="3600000" cy="288000"/>
              </a:xfrm>
              <a:prstGeom prst="rect">
                <a:avLst/>
              </a:prstGeom>
              <a:solidFill>
                <a:srgbClr val="FF75BA"/>
              </a:solidFill>
              <a:ln w="3175">
                <a:solidFill>
                  <a:srgbClr val="FF75BA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rtlCol="0" anchor="ctr"/>
              <a:lstStyle/>
              <a:p>
                <a:r>
                  <a:rPr lang="en-US" altLang="ko-KR" sz="1050" b="1">
                    <a:solidFill>
                      <a:schemeClr val="lt1"/>
                    </a:solidFill>
                    <a:latin typeface="+mn-ea"/>
                    <a:ea typeface="+mn-ea"/>
                    <a:cs typeface="+mn-cs"/>
                  </a:rPr>
                  <a:t>Smart</a:t>
                </a:r>
                <a:r>
                  <a:rPr lang="en-US" altLang="ko-KR" sz="1050" b="1" baseline="0">
                    <a:solidFill>
                      <a:schemeClr val="lt1"/>
                    </a:solidFill>
                    <a:latin typeface="+mn-ea"/>
                    <a:ea typeface="+mn-ea"/>
                    <a:cs typeface="+mn-cs"/>
                  </a:rPr>
                  <a:t> Excel Tip</a:t>
                </a:r>
                <a:endParaRPr lang="ko-KR" altLang="ko-KR" sz="800" b="1">
                  <a:latin typeface="+mn-ea"/>
                  <a:ea typeface="+mn-ea"/>
                </a:endParaRPr>
              </a:p>
            </xdr:txBody>
          </xdr:sp>
          <xdr:sp macro="" textlink="">
            <xdr:nvSpPr>
              <xdr:cNvPr id="24" name="직사각형 23"/>
              <xdr:cNvSpPr/>
            </xdr:nvSpPr>
            <xdr:spPr>
              <a:xfrm>
                <a:off x="11363325" y="1533525"/>
                <a:ext cx="180000" cy="180000"/>
              </a:xfrm>
              <a:prstGeom prst="rect">
                <a:avLst/>
              </a:prstGeom>
              <a:solidFill>
                <a:srgbClr val="FF75BA"/>
              </a:solidFill>
              <a:ln w="3175"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rtlCol="0" anchor="ctr"/>
              <a:lstStyle/>
              <a:p>
                <a:pPr algn="ctr"/>
                <a:r>
                  <a:rPr lang="en-US" altLang="ko-KR" sz="800" b="1">
                    <a:latin typeface="+mn-ea"/>
                    <a:ea typeface="+mn-ea"/>
                  </a:rPr>
                  <a:t>1</a:t>
                </a:r>
                <a:endParaRPr lang="ko-KR" altLang="en-US" sz="800" b="1">
                  <a:latin typeface="+mn-ea"/>
                  <a:ea typeface="+mn-ea"/>
                </a:endParaRPr>
              </a:p>
            </xdr:txBody>
          </xdr:sp>
        </xdr:grpSp>
        <xdr:sp macro="" textlink="">
          <xdr:nvSpPr>
            <xdr:cNvPr id="21" name="직사각형 20"/>
            <xdr:cNvSpPr/>
          </xdr:nvSpPr>
          <xdr:spPr>
            <a:xfrm>
              <a:off x="7353300" y="2800351"/>
              <a:ext cx="3600000" cy="1495424"/>
            </a:xfrm>
            <a:prstGeom prst="rect">
              <a:avLst/>
            </a:prstGeom>
            <a:noFill/>
            <a:ln w="1905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lIns="108000" rIns="90000" rtlCol="0" anchor="t" anchorCtr="0"/>
            <a:lstStyle/>
            <a:p>
              <a:pPr algn="l"/>
              <a:r>
                <a:rPr lang="en-US" altLang="ko-KR" sz="900" b="1" baseline="0">
                  <a:solidFill>
                    <a:schemeClr val="bg1">
                      <a:lumMod val="50000"/>
                    </a:schemeClr>
                  </a:solidFill>
                  <a:latin typeface="+mn-ea"/>
                  <a:ea typeface="+mn-ea"/>
                </a:rPr>
                <a:t>- </a:t>
              </a:r>
              <a:r>
                <a:rPr lang="ko-KR" altLang="en-US" sz="900" b="1" baseline="0">
                  <a:solidFill>
                    <a:schemeClr val="bg1">
                      <a:lumMod val="50000"/>
                    </a:schemeClr>
                  </a:solidFill>
                  <a:latin typeface="+mn-ea"/>
                  <a:ea typeface="+mn-ea"/>
                </a:rPr>
                <a:t>연장시작 및 종료 시간은 반드시</a:t>
              </a:r>
              <a:r>
                <a:rPr lang="ko-KR" altLang="en-US" sz="900" b="1" baseline="0">
                  <a:solidFill>
                    <a:srgbClr val="FF0000"/>
                  </a:solidFill>
                  <a:latin typeface="+mn-ea"/>
                  <a:ea typeface="+mn-ea"/>
                </a:rPr>
                <a:t> </a:t>
              </a:r>
              <a:r>
                <a:rPr lang="en-US" altLang="ko-KR" sz="900" b="1" baseline="0">
                  <a:solidFill>
                    <a:srgbClr val="FF0000"/>
                  </a:solidFill>
                  <a:latin typeface="+mn-ea"/>
                  <a:ea typeface="+mn-ea"/>
                </a:rPr>
                <a:t>yyyy-mm-dd hh:mm(2016-05-01 18:00)</a:t>
              </a:r>
              <a:r>
                <a:rPr lang="ko-KR" altLang="en-US" sz="900" b="1" baseline="0">
                  <a:solidFill>
                    <a:schemeClr val="bg1">
                      <a:lumMod val="50000"/>
                    </a:schemeClr>
                  </a:solidFill>
                  <a:latin typeface="+mn-ea"/>
                  <a:ea typeface="+mn-ea"/>
                </a:rPr>
                <a:t>으로 입력합니다</a:t>
              </a:r>
              <a:r>
                <a:rPr lang="en-US" altLang="ko-KR" sz="900" b="1" baseline="0">
                  <a:solidFill>
                    <a:schemeClr val="bg1">
                      <a:lumMod val="50000"/>
                    </a:schemeClr>
                  </a:solidFill>
                  <a:latin typeface="+mn-ea"/>
                  <a:ea typeface="+mn-ea"/>
                </a:rPr>
                <a:t>.</a:t>
              </a:r>
            </a:p>
            <a:p>
              <a:pPr algn="l"/>
              <a:r>
                <a:rPr lang="en-US" altLang="ko-KR" sz="900" b="1" baseline="0">
                  <a:solidFill>
                    <a:schemeClr val="bg1">
                      <a:lumMod val="50000"/>
                    </a:schemeClr>
                  </a:solidFill>
                  <a:latin typeface="+mn-ea"/>
                  <a:ea typeface="+mn-ea"/>
                </a:rPr>
                <a:t>- </a:t>
              </a:r>
              <a:r>
                <a:rPr lang="ko-KR" altLang="en-US" sz="900" b="1" baseline="0">
                  <a:solidFill>
                    <a:schemeClr val="bg1">
                      <a:lumMod val="50000"/>
                    </a:schemeClr>
                  </a:solidFill>
                  <a:latin typeface="+mn-ea"/>
                  <a:ea typeface="+mn-ea"/>
                </a:rPr>
                <a:t>근무일은 반드시 평일과 휴일 중 선택한 후 이용할 수 있습니다</a:t>
              </a:r>
              <a:r>
                <a:rPr lang="en-US" altLang="ko-KR" sz="900" b="1" baseline="0">
                  <a:solidFill>
                    <a:schemeClr val="bg1">
                      <a:lumMod val="50000"/>
                    </a:schemeClr>
                  </a:solidFill>
                  <a:latin typeface="+mn-ea"/>
                  <a:ea typeface="+mn-ea"/>
                </a:rPr>
                <a:t>.</a:t>
              </a: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900" b="1" baseline="0">
                  <a:solidFill>
                    <a:schemeClr val="bg1">
                      <a:lumMod val="50000"/>
                    </a:schemeClr>
                  </a:solidFill>
                  <a:latin typeface="+mn-ea"/>
                  <a:ea typeface="+mn-ea"/>
                  <a:cs typeface="+mn-cs"/>
                </a:rPr>
                <a:t>- </a:t>
              </a:r>
              <a:r>
                <a:rPr lang="ko-KR" altLang="ko-KR" sz="900" b="1" baseline="0">
                  <a:solidFill>
                    <a:schemeClr val="bg1">
                      <a:lumMod val="50000"/>
                    </a:schemeClr>
                  </a:solidFill>
                  <a:latin typeface="+mn-ea"/>
                  <a:ea typeface="+mn-ea"/>
                  <a:cs typeface="+mn-cs"/>
                </a:rPr>
                <a:t>야간 근무 시작시간은 근로기준법을 참조하여 </a:t>
              </a:r>
              <a:r>
                <a:rPr lang="en-US" altLang="ko-KR" sz="900" b="1" baseline="0">
                  <a:solidFill>
                    <a:schemeClr val="bg1">
                      <a:lumMod val="50000"/>
                    </a:schemeClr>
                  </a:solidFill>
                  <a:latin typeface="+mn-ea"/>
                  <a:ea typeface="+mn-ea"/>
                  <a:cs typeface="+mn-cs"/>
                </a:rPr>
                <a:t>22:00</a:t>
              </a:r>
              <a:r>
                <a:rPr lang="ko-KR" altLang="ko-KR" sz="900" b="1" baseline="0">
                  <a:solidFill>
                    <a:schemeClr val="bg1">
                      <a:lumMod val="50000"/>
                    </a:schemeClr>
                  </a:solidFill>
                  <a:latin typeface="+mn-ea"/>
                  <a:ea typeface="+mn-ea"/>
                  <a:cs typeface="+mn-cs"/>
                </a:rPr>
                <a:t>부터 자동 계산됩니다</a:t>
              </a:r>
              <a:r>
                <a:rPr lang="en-US" altLang="ko-KR" sz="900" b="1" baseline="0">
                  <a:solidFill>
                    <a:schemeClr val="bg1">
                      <a:lumMod val="50000"/>
                    </a:schemeClr>
                  </a:solidFill>
                  <a:latin typeface="+mn-ea"/>
                  <a:ea typeface="+mn-ea"/>
                  <a:cs typeface="+mn-cs"/>
                </a:rPr>
                <a:t>. </a:t>
              </a:r>
              <a:endParaRPr lang="ko-KR" altLang="ko-KR" sz="900">
                <a:solidFill>
                  <a:schemeClr val="bg1">
                    <a:lumMod val="50000"/>
                  </a:schemeClr>
                </a:solidFill>
                <a:latin typeface="+mn-ea"/>
                <a:ea typeface="+mn-ea"/>
              </a:endParaRPr>
            </a:p>
            <a:p>
              <a:pPr algn="l"/>
              <a:endParaRPr lang="en-US" altLang="ko-KR" sz="900" b="1" baseline="0">
                <a:solidFill>
                  <a:schemeClr val="bg1">
                    <a:lumMod val="50000"/>
                  </a:schemeClr>
                </a:solidFill>
                <a:latin typeface="+mn-ea"/>
                <a:ea typeface="+mn-ea"/>
              </a:endParaRPr>
            </a:p>
            <a:p>
              <a:pPr algn="ctr"/>
              <a:r>
                <a:rPr lang="ko-KR" altLang="en-US" sz="900" b="1" baseline="0">
                  <a:solidFill>
                    <a:srgbClr val="435EA9"/>
                  </a:solidFill>
                  <a:latin typeface="+mn-ea"/>
                  <a:ea typeface="+mn-ea"/>
                </a:rPr>
                <a:t>사용안내와 예문은 샘플파일에서 확인할 수 있습니다</a:t>
              </a:r>
              <a:r>
                <a:rPr lang="en-US" altLang="ko-KR" sz="900" b="1" baseline="0">
                  <a:solidFill>
                    <a:srgbClr val="435EA9"/>
                  </a:solidFill>
                  <a:latin typeface="+mn-ea"/>
                  <a:ea typeface="+mn-ea"/>
                </a:rPr>
                <a:t>.</a:t>
              </a:r>
              <a:endParaRPr lang="en-US" altLang="ko-KR" sz="900" b="1" baseline="0">
                <a:solidFill>
                  <a:schemeClr val="bg1">
                    <a:lumMod val="50000"/>
                  </a:schemeClr>
                </a:solidFill>
                <a:latin typeface="+mn-ea"/>
                <a:ea typeface="+mn-ea"/>
              </a:endParaRPr>
            </a:p>
            <a:p>
              <a:pPr algn="l"/>
              <a:endParaRPr lang="en-US" altLang="ko-KR" sz="900" b="1" baseline="0">
                <a:solidFill>
                  <a:schemeClr val="bg1">
                    <a:lumMod val="50000"/>
                  </a:schemeClr>
                </a:solidFill>
                <a:latin typeface="+mn-ea"/>
                <a:ea typeface="+mn-ea"/>
              </a:endParaRPr>
            </a:p>
          </xdr:txBody>
        </xdr:sp>
      </xdr:grpSp>
      <xdr:sp macro="" textlink="">
        <xdr:nvSpPr>
          <xdr:cNvPr id="18" name="직사각형 17"/>
          <xdr:cNvSpPr/>
        </xdr:nvSpPr>
        <xdr:spPr>
          <a:xfrm>
            <a:off x="6438900" y="5276849"/>
            <a:ext cx="180000" cy="180000"/>
          </a:xfrm>
          <a:prstGeom prst="rect">
            <a:avLst/>
          </a:prstGeom>
          <a:solidFill>
            <a:srgbClr val="FF75BA"/>
          </a:solidFill>
          <a:ln w="3175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altLang="ko-KR" sz="800" b="1">
                <a:latin typeface="+mn-ea"/>
                <a:ea typeface="+mn-ea"/>
              </a:rPr>
              <a:t>2</a:t>
            </a:r>
            <a:endParaRPr lang="ko-KR" altLang="en-US" sz="800" b="1">
              <a:latin typeface="+mn-ea"/>
              <a:ea typeface="+mn-ea"/>
            </a:endParaRPr>
          </a:p>
        </xdr:txBody>
      </xdr:sp>
    </xdr:grpSp>
    <xdr:clientData fPrintsWithSheet="0"/>
  </xdr:twoCellAnchor>
  <xdr:twoCellAnchor editAs="absolute">
    <xdr:from>
      <xdr:col>19</xdr:col>
      <xdr:colOff>0</xdr:colOff>
      <xdr:row>15</xdr:row>
      <xdr:rowOff>85725</xdr:rowOff>
    </xdr:from>
    <xdr:to>
      <xdr:col>24</xdr:col>
      <xdr:colOff>171000</xdr:colOff>
      <xdr:row>18</xdr:row>
      <xdr:rowOff>9524</xdr:rowOff>
    </xdr:to>
    <xdr:grpSp>
      <xdr:nvGrpSpPr>
        <xdr:cNvPr id="25" name="그룹 24"/>
        <xdr:cNvGrpSpPr/>
      </xdr:nvGrpSpPr>
      <xdr:grpSpPr>
        <a:xfrm>
          <a:off x="13020675" y="4086225"/>
          <a:ext cx="3600000" cy="638174"/>
          <a:chOff x="11296650" y="914401"/>
          <a:chExt cx="3600000" cy="638174"/>
        </a:xfrm>
      </xdr:grpSpPr>
      <xdr:sp macro="" textlink="">
        <xdr:nvSpPr>
          <xdr:cNvPr id="26" name="직사각형 25"/>
          <xdr:cNvSpPr/>
        </xdr:nvSpPr>
        <xdr:spPr>
          <a:xfrm>
            <a:off x="11296650" y="914401"/>
            <a:ext cx="3600000" cy="638174"/>
          </a:xfrm>
          <a:prstGeom prst="rect">
            <a:avLst/>
          </a:prstGeom>
          <a:noFill/>
          <a:ln w="3175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t" anchorCtr="0"/>
          <a:lstStyle/>
          <a:p>
            <a:pPr algn="ctr"/>
            <a:r>
              <a:rPr lang="ko-KR" altLang="en-US" sz="900" b="1" u="sng" baseline="0">
                <a:solidFill>
                  <a:srgbClr val="FF0000"/>
                </a:solidFill>
                <a:latin typeface="+mn-ea"/>
                <a:ea typeface="+mn-ea"/>
                <a:cs typeface="+mn-cs"/>
              </a:rPr>
              <a:t>수당현황</a:t>
            </a:r>
            <a:r>
              <a:rPr lang="en-US" altLang="ko-KR" sz="900" b="1" u="sng" baseline="0">
                <a:solidFill>
                  <a:srgbClr val="FF0000"/>
                </a:solidFill>
                <a:latin typeface="+mn-ea"/>
                <a:ea typeface="+mn-ea"/>
                <a:cs typeface="+mn-cs"/>
              </a:rPr>
              <a:t> sheet</a:t>
            </a:r>
            <a:r>
              <a:rPr lang="ko-KR" altLang="en-US" sz="900" b="1" u="none" baseline="0">
                <a:solidFill>
                  <a:schemeClr val="bg1">
                    <a:lumMod val="50000"/>
                  </a:schemeClr>
                </a:solidFill>
                <a:latin typeface="+mn-ea"/>
                <a:ea typeface="+mn-ea"/>
                <a:cs typeface="+mn-cs"/>
              </a:rPr>
              <a:t>의</a:t>
            </a:r>
            <a:r>
              <a:rPr lang="ko-KR" altLang="en-US" sz="900" b="1" baseline="0">
                <a:solidFill>
                  <a:schemeClr val="bg1">
                    <a:lumMod val="50000"/>
                  </a:schemeClr>
                </a:solidFill>
                <a:latin typeface="+mn-ea"/>
                <a:ea typeface="+mn-ea"/>
                <a:cs typeface="+mn-cs"/>
              </a:rPr>
              <a:t> 시급</a:t>
            </a:r>
            <a:r>
              <a:rPr lang="en-US" altLang="ko-KR" sz="900" b="1" baseline="0">
                <a:solidFill>
                  <a:schemeClr val="bg1">
                    <a:lumMod val="50000"/>
                  </a:schemeClr>
                </a:solidFill>
                <a:latin typeface="+mn-ea"/>
                <a:ea typeface="+mn-ea"/>
                <a:cs typeface="+mn-cs"/>
              </a:rPr>
              <a:t>/</a:t>
            </a:r>
            <a:r>
              <a:rPr lang="ko-KR" altLang="en-US" sz="900" b="1" baseline="0">
                <a:solidFill>
                  <a:schemeClr val="bg1">
                    <a:lumMod val="50000"/>
                  </a:schemeClr>
                </a:solidFill>
                <a:latin typeface="+mn-ea"/>
                <a:ea typeface="+mn-ea"/>
                <a:cs typeface="+mn-cs"/>
              </a:rPr>
              <a:t>수당계산법을 입력 후 사용 가능합니다</a:t>
            </a:r>
            <a:r>
              <a:rPr lang="en-US" altLang="ko-KR" sz="900" b="1" baseline="0">
                <a:solidFill>
                  <a:schemeClr val="bg1">
                    <a:lumMod val="50000"/>
                  </a:schemeClr>
                </a:solidFill>
                <a:latin typeface="+mn-ea"/>
                <a:ea typeface="+mn-ea"/>
                <a:cs typeface="+mn-cs"/>
              </a:rPr>
              <a:t>.</a:t>
            </a:r>
          </a:p>
        </xdr:txBody>
      </xdr:sp>
      <xdr:sp macro="" textlink="">
        <xdr:nvSpPr>
          <xdr:cNvPr id="27" name="직사각형 26">
            <a:hlinkClick xmlns:r="http://schemas.openxmlformats.org/officeDocument/2006/relationships" r:id="rId3"/>
          </xdr:cNvPr>
          <xdr:cNvSpPr/>
        </xdr:nvSpPr>
        <xdr:spPr>
          <a:xfrm>
            <a:off x="12020550" y="1219200"/>
            <a:ext cx="2160000" cy="252000"/>
          </a:xfrm>
          <a:prstGeom prst="rect">
            <a:avLst/>
          </a:prstGeom>
          <a:solidFill>
            <a:srgbClr val="FF47A3"/>
          </a:solidFill>
          <a:ln w="3175"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ko-KR" altLang="en-US" sz="900" b="1">
                <a:solidFill>
                  <a:schemeClr val="lt1"/>
                </a:solidFill>
                <a:latin typeface="+mn-ea"/>
                <a:ea typeface="+mn-ea"/>
                <a:cs typeface="+mn-cs"/>
              </a:rPr>
              <a:t>수당현황</a:t>
            </a:r>
            <a:r>
              <a:rPr lang="en-US" altLang="ko-KR" sz="900" b="1">
                <a:solidFill>
                  <a:schemeClr val="lt1"/>
                </a:solidFill>
                <a:latin typeface="+mn-ea"/>
                <a:ea typeface="+mn-ea"/>
                <a:cs typeface="+mn-cs"/>
              </a:rPr>
              <a:t> Sheet </a:t>
            </a:r>
            <a:r>
              <a:rPr lang="ko-KR" altLang="en-US" sz="900" b="1">
                <a:solidFill>
                  <a:schemeClr val="lt1"/>
                </a:solidFill>
                <a:latin typeface="+mn-ea"/>
                <a:ea typeface="+mn-ea"/>
                <a:cs typeface="+mn-cs"/>
              </a:rPr>
              <a:t>바로가기</a:t>
            </a:r>
            <a:endParaRPr lang="ko-KR" altLang="ko-KR" sz="600" b="1">
              <a:latin typeface="+mn-ea"/>
              <a:ea typeface="+mn-ea"/>
            </a:endParaRPr>
          </a:p>
        </xdr:txBody>
      </xdr:sp>
    </xdr:grpSp>
    <xdr:clientData fPrintsWithSheet="0"/>
  </xdr:twoCellAnchor>
</xdr:wsDr>
</file>

<file path=xl/tables/table1.xml><?xml version="1.0" encoding="utf-8"?>
<table xmlns="http://schemas.openxmlformats.org/spreadsheetml/2006/main" id="2" name="표2" displayName="표2" ref="B4:R104" totalsRowShown="0" headerRowDxfId="18" dataDxfId="17">
  <tableColumns count="17">
    <tableColumn id="1" name="구분" dataDxfId="16"/>
    <tableColumn id="2" name="연장 시작시간" dataDxfId="15"/>
    <tableColumn id="3" name="연장 종료시간" dataDxfId="14"/>
    <tableColumn id="4" name="연장" dataDxfId="13">
      <calculatedColumnFormula>IF(OR(C5="",D5=""),0,IF(B5="평일",IF(D5&gt;=INT(C5)+22/24,((INT(C5)+22/24)-C5)*24,(D5-C5)*24),0))</calculatedColumnFormula>
    </tableColumn>
    <tableColumn id="5" name="연장제외" dataDxfId="12"/>
    <tableColumn id="6" name="연장수당" dataDxfId="11">
      <calculatedColumnFormula>ROUNDDOWN(IF(수당현황!$B$8="배수적용",수당현황!$B$6*(표2[[#This Row],[연장]]-표2[[#This Row],[연장제외]])*수당현황!$M$5,수당현황!$N$5*(표2[[#This Row],[연장]]-표2[[#This Row],[연장제외]])),-1)</calculatedColumnFormula>
    </tableColumn>
    <tableColumn id="7" name="야간" dataDxfId="10">
      <calculatedColumnFormula>IF(B5="평일",IF(D5&gt;INT(C5)+22/24,(D5-(INT(C5)+22/24))*24,0),0)</calculatedColumnFormula>
    </tableColumn>
    <tableColumn id="8" name="야간제외" dataDxfId="9"/>
    <tableColumn id="9" name="야간수당" dataDxfId="8">
      <calculatedColumnFormula>ROUNDDOWN(IF(수당현황!$B$8="배수적용",수당현황!$B$6*(표2[[#This Row],[야간]]-표2[[#This Row],[야간제외]])*(수당현황!$M$5+수당현황!$M$6),수당현황!$N$6*(표2[[#This Row],[야간]]-표2[[#This Row],[야간제외]])),-1)</calculatedColumnFormula>
    </tableColumn>
    <tableColumn id="10" name="휴일" dataDxfId="7">
      <calculatedColumnFormula>IF(OR(C5="",D5=""),0,IF(B5="휴일",IF(D5&gt;=INT(C5)+22/24,((INT(C5)+22/24)-C5)*24,(D5-C5)*24),0))</calculatedColumnFormula>
    </tableColumn>
    <tableColumn id="11" name="휴일제외" dataDxfId="6"/>
    <tableColumn id="12" name="휴일수당" dataDxfId="5">
      <calculatedColumnFormula>ROUNDDOWN(IF(수당현황!$B$8="배수적용",수당현황!$B$6*(표2[[#This Row],[휴일]]-표2[[#This Row],[휴일제외]])*수당현황!$M$7,수당현황!$N$7*(표2[[#This Row],[휴일]]-표2[[#This Row],[휴일제외]])),-1)</calculatedColumnFormula>
    </tableColumn>
    <tableColumn id="13" name="휴일야간" dataDxfId="4">
      <calculatedColumnFormula>IF(B5="휴일",IF(D5&gt;INT(C5)+22/24,(D5-(INT(C5)+22/24))*24,0),0)</calculatedColumnFormula>
    </tableColumn>
    <tableColumn id="14" name="휴일야간제외" dataDxfId="3"/>
    <tableColumn id="15" name="휴일야간수당" dataDxfId="2">
      <calculatedColumnFormula>ROUNDDOWN(IF(수당현황!$B$8="배수적용",수당현황!$B$6*(표2[[#This Row],[휴일야간]]-표2[[#This Row],[휴일야간제외]])*(수당현황!$M$7+수당현황!$M$8),수당현황!$N$8*(표2[[#This Row],[휴일야간]]-표2[[#This Row],[휴일야간제외]])),-1)</calculatedColumnFormula>
    </tableColumn>
    <tableColumn id="16" name="총 시간" dataDxfId="1"/>
    <tableColumn id="17" name="총 수당금액" dataDxfId="0"/>
  </tableColumns>
  <tableStyleInfo name="TableStyleLight12 2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가을">
      <a:dk1>
        <a:sysClr val="windowText" lastClr="000000"/>
      </a:dk1>
      <a:lt1>
        <a:sysClr val="window" lastClr="FFFFFF"/>
      </a:lt1>
      <a:dk2>
        <a:srgbClr val="775F55"/>
      </a:dk2>
      <a:lt2>
        <a:srgbClr val="EBDDC3"/>
      </a:lt2>
      <a:accent1>
        <a:srgbClr val="94B6D2"/>
      </a:accent1>
      <a:accent2>
        <a:srgbClr val="DD8047"/>
      </a:accent2>
      <a:accent3>
        <a:srgbClr val="A5AB81"/>
      </a:accent3>
      <a:accent4>
        <a:srgbClr val="D8B25C"/>
      </a:accent4>
      <a:accent5>
        <a:srgbClr val="7BA79D"/>
      </a:accent5>
      <a:accent6>
        <a:srgbClr val="968C8C"/>
      </a:accent6>
      <a:hlink>
        <a:srgbClr val="F7B615"/>
      </a:hlink>
      <a:folHlink>
        <a:srgbClr val="704404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bg1"/>
        </a:solidFill>
        <a:ln w="3175">
          <a:solidFill>
            <a:srgbClr val="FF3399"/>
          </a:solidFill>
        </a:ln>
      </a:spPr>
      <a:bodyPr vertOverflow="clip" lIns="252000" rtlCol="0" anchor="ctr"/>
      <a:lstStyle>
        <a:defPPr algn="l">
          <a:defRPr sz="900" b="1">
            <a:solidFill>
              <a:srgbClr val="FF3399"/>
            </a:solidFill>
            <a:latin typeface="+mn-ea"/>
            <a:ea typeface="+mn-ea"/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30"/>
  <sheetViews>
    <sheetView showGridLines="0" showRowColHeaders="0" showZeros="0" tabSelected="1" topLeftCell="A7" workbookViewId="0">
      <selection activeCell="N34" sqref="N34"/>
    </sheetView>
  </sheetViews>
  <sheetFormatPr defaultRowHeight="18.75" customHeight="1" x14ac:dyDescent="0.3"/>
  <cols>
    <col min="1" max="1" width="2.5" style="1" customWidth="1"/>
    <col min="2" max="2" width="13.875" style="1" bestFit="1" customWidth="1"/>
    <col min="3" max="3" width="9" style="1"/>
    <col min="4" max="15" width="8.75" style="1" customWidth="1"/>
    <col min="16" max="16" width="12.5" style="1" customWidth="1"/>
    <col min="17" max="22" width="9" style="1"/>
    <col min="23" max="23" width="4.5" style="1" customWidth="1"/>
    <col min="24" max="16384" width="9" style="1"/>
  </cols>
  <sheetData>
    <row r="1" spans="1:23" s="2" customFormat="1" ht="52.5" customHeight="1" x14ac:dyDescent="0.3">
      <c r="A1" s="72" t="s">
        <v>56</v>
      </c>
    </row>
    <row r="2" spans="1:23" ht="11.25" customHeight="1" x14ac:dyDescent="0.3"/>
    <row r="3" spans="1:23" ht="22.5" customHeight="1" x14ac:dyDescent="0.3">
      <c r="B3" s="5" t="s">
        <v>26</v>
      </c>
      <c r="C3" s="92" t="s">
        <v>35</v>
      </c>
      <c r="D3" s="92"/>
      <c r="E3" s="36"/>
      <c r="F3" s="92" t="s">
        <v>36</v>
      </c>
      <c r="G3" s="92"/>
      <c r="J3" s="111" t="s">
        <v>24</v>
      </c>
      <c r="K3" s="112"/>
      <c r="L3" s="112"/>
      <c r="M3" s="112"/>
      <c r="N3" s="113"/>
      <c r="P3" s="11" t="s">
        <v>25</v>
      </c>
      <c r="R3" s="83" t="s">
        <v>54</v>
      </c>
      <c r="S3" s="84"/>
      <c r="T3" s="84"/>
      <c r="U3" s="84"/>
      <c r="V3" s="84"/>
      <c r="W3" s="85"/>
    </row>
    <row r="4" spans="1:23" ht="22.5" customHeight="1" x14ac:dyDescent="0.3">
      <c r="B4" s="13">
        <v>2018</v>
      </c>
      <c r="C4" s="92"/>
      <c r="D4" s="92"/>
      <c r="E4" s="36"/>
      <c r="F4" s="92"/>
      <c r="G4" s="92"/>
      <c r="J4" s="89" t="s">
        <v>29</v>
      </c>
      <c r="K4" s="89"/>
      <c r="L4" s="89"/>
      <c r="M4" s="19" t="s">
        <v>0</v>
      </c>
      <c r="N4" s="19" t="s">
        <v>1</v>
      </c>
      <c r="P4" s="9" t="s">
        <v>32</v>
      </c>
      <c r="R4" s="74" t="s">
        <v>46</v>
      </c>
      <c r="S4" s="75"/>
      <c r="T4" s="75"/>
      <c r="U4" s="75"/>
      <c r="V4" s="75"/>
      <c r="W4" s="76"/>
    </row>
    <row r="5" spans="1:23" ht="22.5" customHeight="1" x14ac:dyDescent="0.3">
      <c r="B5" s="14" t="s">
        <v>27</v>
      </c>
      <c r="J5" s="101" t="s">
        <v>30</v>
      </c>
      <c r="K5" s="95" t="s">
        <v>2</v>
      </c>
      <c r="L5" s="95"/>
      <c r="M5" s="12">
        <v>1.5</v>
      </c>
      <c r="N5" s="15"/>
      <c r="P5" s="55"/>
      <c r="R5" s="86" t="s">
        <v>47</v>
      </c>
      <c r="S5" s="87"/>
      <c r="T5" s="87"/>
      <c r="U5" s="87"/>
      <c r="V5" s="87"/>
      <c r="W5" s="88"/>
    </row>
    <row r="6" spans="1:23" ht="22.5" customHeight="1" x14ac:dyDescent="0.3">
      <c r="B6" s="70">
        <v>7530</v>
      </c>
      <c r="J6" s="102"/>
      <c r="K6" s="96" t="s">
        <v>3</v>
      </c>
      <c r="L6" s="96"/>
      <c r="M6" s="6">
        <v>2</v>
      </c>
      <c r="N6" s="16"/>
      <c r="P6" s="10" t="s">
        <v>27</v>
      </c>
      <c r="R6" s="74" t="s">
        <v>48</v>
      </c>
      <c r="S6" s="75"/>
      <c r="T6" s="75"/>
      <c r="U6" s="75"/>
      <c r="V6" s="75"/>
      <c r="W6" s="76"/>
    </row>
    <row r="7" spans="1:23" ht="22.5" customHeight="1" x14ac:dyDescent="0.3">
      <c r="B7" s="14" t="s">
        <v>28</v>
      </c>
      <c r="J7" s="99" t="s">
        <v>31</v>
      </c>
      <c r="K7" s="97" t="s">
        <v>4</v>
      </c>
      <c r="L7" s="97"/>
      <c r="M7" s="7">
        <v>1.5</v>
      </c>
      <c r="N7" s="17"/>
      <c r="P7" s="90">
        <f>P5/209</f>
        <v>0</v>
      </c>
      <c r="R7" s="74" t="s">
        <v>49</v>
      </c>
      <c r="S7" s="75"/>
      <c r="T7" s="75"/>
      <c r="U7" s="75"/>
      <c r="V7" s="75"/>
      <c r="W7" s="76"/>
    </row>
    <row r="8" spans="1:23" ht="22.5" customHeight="1" x14ac:dyDescent="0.3">
      <c r="B8" s="71" t="s">
        <v>57</v>
      </c>
      <c r="J8" s="100"/>
      <c r="K8" s="98" t="s">
        <v>3</v>
      </c>
      <c r="L8" s="98"/>
      <c r="M8" s="8">
        <v>2</v>
      </c>
      <c r="N8" s="18"/>
      <c r="P8" s="91"/>
      <c r="R8" s="74" t="s">
        <v>50</v>
      </c>
      <c r="S8" s="75"/>
      <c r="T8" s="75"/>
      <c r="U8" s="75"/>
      <c r="V8" s="75"/>
      <c r="W8" s="76"/>
    </row>
    <row r="9" spans="1:23" ht="18.75" customHeight="1" x14ac:dyDescent="0.3">
      <c r="D9" s="3"/>
      <c r="E9" s="3"/>
      <c r="G9" s="3"/>
      <c r="H9" s="3"/>
      <c r="R9" s="74"/>
      <c r="S9" s="75"/>
      <c r="T9" s="75"/>
      <c r="U9" s="75"/>
      <c r="V9" s="75"/>
      <c r="W9" s="76"/>
    </row>
    <row r="10" spans="1:23" ht="18.75" customHeight="1" x14ac:dyDescent="0.3">
      <c r="R10" s="80" t="s">
        <v>55</v>
      </c>
      <c r="S10" s="81"/>
      <c r="T10" s="81"/>
      <c r="U10" s="81"/>
      <c r="V10" s="81"/>
      <c r="W10" s="82"/>
    </row>
    <row r="11" spans="1:23" ht="18.75" customHeight="1" x14ac:dyDescent="0.3">
      <c r="R11" s="74" t="s">
        <v>51</v>
      </c>
      <c r="S11" s="75"/>
      <c r="T11" s="75"/>
      <c r="U11" s="75"/>
      <c r="V11" s="75"/>
      <c r="W11" s="76"/>
    </row>
    <row r="12" spans="1:23" ht="18.75" customHeight="1" x14ac:dyDescent="0.3">
      <c r="R12" s="74" t="s">
        <v>52</v>
      </c>
      <c r="S12" s="75"/>
      <c r="T12" s="75"/>
      <c r="U12" s="75"/>
      <c r="V12" s="75"/>
      <c r="W12" s="76"/>
    </row>
    <row r="13" spans="1:23" ht="18.75" customHeight="1" x14ac:dyDescent="0.3">
      <c r="R13" s="77" t="s">
        <v>53</v>
      </c>
      <c r="S13" s="78"/>
      <c r="T13" s="78"/>
      <c r="U13" s="78"/>
      <c r="V13" s="78"/>
      <c r="W13" s="79"/>
    </row>
    <row r="18" spans="2:16" ht="18.75" customHeight="1" x14ac:dyDescent="0.3">
      <c r="B18" s="73" t="s">
        <v>45</v>
      </c>
      <c r="J18" s="73" t="s">
        <v>44</v>
      </c>
    </row>
    <row r="19" spans="2:16" ht="26.25" customHeight="1" x14ac:dyDescent="0.3">
      <c r="B19" s="45" t="str">
        <f>"■ "&amp;$B$4&amp;"년도 시간외 수당 현황"</f>
        <v>■ 2018년도 시간외 수당 현황</v>
      </c>
    </row>
    <row r="20" spans="2:16" ht="22.5" customHeight="1" x14ac:dyDescent="0.3">
      <c r="B20" s="103" t="s">
        <v>6</v>
      </c>
      <c r="C20" s="104"/>
      <c r="D20" s="20">
        <v>1</v>
      </c>
      <c r="E20" s="20">
        <v>2</v>
      </c>
      <c r="F20" s="20">
        <v>3</v>
      </c>
      <c r="G20" s="20">
        <v>4</v>
      </c>
      <c r="H20" s="20">
        <v>5</v>
      </c>
      <c r="I20" s="20">
        <v>6</v>
      </c>
      <c r="J20" s="20">
        <v>7</v>
      </c>
      <c r="K20" s="20">
        <v>8</v>
      </c>
      <c r="L20" s="20">
        <v>9</v>
      </c>
      <c r="M20" s="20">
        <v>10</v>
      </c>
      <c r="N20" s="20">
        <v>11</v>
      </c>
      <c r="O20" s="20">
        <v>12</v>
      </c>
      <c r="P20" s="21" t="s">
        <v>7</v>
      </c>
    </row>
    <row r="21" spans="2:16" ht="18.75" customHeight="1" x14ac:dyDescent="0.3">
      <c r="B21" s="105" t="s">
        <v>43</v>
      </c>
      <c r="C21" s="22" t="s">
        <v>8</v>
      </c>
      <c r="D21" s="24"/>
      <c r="E21" s="24">
        <f>SUMPRODUCT((YEAR(표2[연장 시작시간])=수당현황!$B$4)*(MONTH(표2[연장 시작시간])=수당현황!E$20)*(표2[연장]))-SUMPRODUCT((YEAR(표2[연장 시작시간])=수당현황!$B$4)*(MONTH(표2[연장 시작시간])=수당현황!E$20)*(표2[연장제외]))</f>
        <v>0</v>
      </c>
      <c r="F21" s="24">
        <f>SUMPRODUCT((YEAR(표2[연장 시작시간])=수당현황!$B$4)*(MONTH(표2[연장 시작시간])=수당현황!F$20)*(표2[연장]))-SUMPRODUCT((YEAR(표2[연장 시작시간])=수당현황!$B$4)*(MONTH(표2[연장 시작시간])=수당현황!F$20)*(표2[연장제외]))</f>
        <v>6</v>
      </c>
      <c r="G21" s="24">
        <f>SUMPRODUCT((YEAR(표2[연장 시작시간])=수당현황!$B$4)*(MONTH(표2[연장 시작시간])=수당현황!G$20)*(표2[연장]))-SUMPRODUCT((YEAR(표2[연장 시작시간])=수당현황!$B$4)*(MONTH(표2[연장 시작시간])=수당현황!G$20)*(표2[연장제외]))</f>
        <v>0</v>
      </c>
      <c r="H21" s="24">
        <f>SUMPRODUCT((YEAR(표2[연장 시작시간])=수당현황!$B$4)*(MONTH(표2[연장 시작시간])=수당현황!H$20)*(표2[연장]))-SUMPRODUCT((YEAR(표2[연장 시작시간])=수당현황!$B$4)*(MONTH(표2[연장 시작시간])=수당현황!H$20)*(표2[연장제외]))</f>
        <v>0</v>
      </c>
      <c r="I21" s="24">
        <f>SUMPRODUCT((YEAR(표2[연장 시작시간])=수당현황!$B$4)*(MONTH(표2[연장 시작시간])=수당현황!I$20)*(표2[연장]))-SUMPRODUCT((YEAR(표2[연장 시작시간])=수당현황!$B$4)*(MONTH(표2[연장 시작시간])=수당현황!I$20)*(표2[연장제외]))</f>
        <v>0</v>
      </c>
      <c r="J21" s="24">
        <f>SUMPRODUCT((YEAR(표2[연장 시작시간])=수당현황!$B$4)*(MONTH(표2[연장 시작시간])=수당현황!J$20)*(표2[연장]))-SUMPRODUCT((YEAR(표2[연장 시작시간])=수당현황!$B$4)*(MONTH(표2[연장 시작시간])=수당현황!J$20)*(표2[연장제외]))</f>
        <v>0</v>
      </c>
      <c r="K21" s="24">
        <f>SUMPRODUCT((YEAR(표2[연장 시작시간])=수당현황!$B$4)*(MONTH(표2[연장 시작시간])=수당현황!K$20)*(표2[연장]))-SUMPRODUCT((YEAR(표2[연장 시작시간])=수당현황!$B$4)*(MONTH(표2[연장 시작시간])=수당현황!K$20)*(표2[연장제외]))</f>
        <v>0</v>
      </c>
      <c r="L21" s="24">
        <f>SUMPRODUCT((YEAR(표2[연장 시작시간])=수당현황!$B$4)*(MONTH(표2[연장 시작시간])=수당현황!L$20)*(표2[연장]))-SUMPRODUCT((YEAR(표2[연장 시작시간])=수당현황!$B$4)*(MONTH(표2[연장 시작시간])=수당현황!L$20)*(표2[연장제외]))</f>
        <v>0</v>
      </c>
      <c r="M21" s="24">
        <f>SUMPRODUCT((YEAR(표2[연장 시작시간])=수당현황!$B$4)*(MONTH(표2[연장 시작시간])=수당현황!M$20)*(표2[연장]))-SUMPRODUCT((YEAR(표2[연장 시작시간])=수당현황!$B$4)*(MONTH(표2[연장 시작시간])=수당현황!M$20)*(표2[연장제외]))</f>
        <v>0</v>
      </c>
      <c r="N21" s="24">
        <f>SUMPRODUCT((YEAR(표2[연장 시작시간])=수당현황!$B$4)*(MONTH(표2[연장 시작시간])=수당현황!N$20)*(표2[연장]))-SUMPRODUCT((YEAR(표2[연장 시작시간])=수당현황!$B$4)*(MONTH(표2[연장 시작시간])=수당현황!N$20)*(표2[연장제외]))</f>
        <v>0</v>
      </c>
      <c r="O21" s="24">
        <f>SUMPRODUCT((YEAR(표2[연장 시작시간])=수당현황!$B$4)*(MONTH(표2[연장 시작시간])=수당현황!O$20)*(표2[연장]))-SUMPRODUCT((YEAR(표2[연장 시작시간])=수당현황!$B$4)*(MONTH(표2[연장 시작시간])=수당현황!O$20)*(표2[연장제외]))</f>
        <v>0</v>
      </c>
      <c r="P21" s="26">
        <f>SUM(D21:O21)</f>
        <v>6</v>
      </c>
    </row>
    <row r="22" spans="2:16" ht="18.75" customHeight="1" x14ac:dyDescent="0.3">
      <c r="B22" s="106"/>
      <c r="C22" s="28" t="s">
        <v>1</v>
      </c>
      <c r="D22" s="57">
        <f>SUMPRODUCT((YEAR(표2[연장 시작시간])=수당현황!$B$4)*(MONTH(표2[연장 시작시간])=수당현황!D$20)*(표2[연장수당]))</f>
        <v>0</v>
      </c>
      <c r="E22" s="57">
        <f>SUMPRODUCT((YEAR(표2[연장 시작시간])=수당현황!$B$4)*(MONTH(표2[연장 시작시간])=수당현황!E$20)*(표2[연장수당]))</f>
        <v>0</v>
      </c>
      <c r="F22" s="57">
        <f>SUMPRODUCT((YEAR(표2[연장 시작시간])=수당현황!$B$4)*(MONTH(표2[연장 시작시간])=수당현황!F$20)*(표2[연장수당]))</f>
        <v>67760</v>
      </c>
      <c r="G22" s="57">
        <f>SUMPRODUCT((YEAR(표2[연장 시작시간])=수당현황!$B$4)*(MONTH(표2[연장 시작시간])=수당현황!G$20)*(표2[연장수당]))</f>
        <v>0</v>
      </c>
      <c r="H22" s="57">
        <f>SUMPRODUCT((YEAR(표2[연장 시작시간])=수당현황!$B$4)*(MONTH(표2[연장 시작시간])=수당현황!H$20)*(표2[연장수당]))</f>
        <v>0</v>
      </c>
      <c r="I22" s="57">
        <f>SUMPRODUCT((YEAR(표2[연장 시작시간])=수당현황!$B$4)*(MONTH(표2[연장 시작시간])=수당현황!I$20)*(표2[연장수당]))</f>
        <v>0</v>
      </c>
      <c r="J22" s="57">
        <f>SUMPRODUCT((YEAR(표2[연장 시작시간])=수당현황!$B$4)*(MONTH(표2[연장 시작시간])=수당현황!J$20)*(표2[연장수당]))</f>
        <v>0</v>
      </c>
      <c r="K22" s="57">
        <f>SUMPRODUCT((YEAR(표2[연장 시작시간])=수당현황!$B$4)*(MONTH(표2[연장 시작시간])=수당현황!K$20)*(표2[연장수당]))</f>
        <v>0</v>
      </c>
      <c r="L22" s="57">
        <f>SUMPRODUCT((YEAR(표2[연장 시작시간])=수당현황!$B$4)*(MONTH(표2[연장 시작시간])=수당현황!L$20)*(표2[연장수당]))</f>
        <v>0</v>
      </c>
      <c r="M22" s="57">
        <f>SUMPRODUCT((YEAR(표2[연장 시작시간])=수당현황!$B$4)*(MONTH(표2[연장 시작시간])=수당현황!M$20)*(표2[연장수당]))</f>
        <v>0</v>
      </c>
      <c r="N22" s="57">
        <f>SUMPRODUCT((YEAR(표2[연장 시작시간])=수당현황!$B$4)*(MONTH(표2[연장 시작시간])=수당현황!N$20)*(표2[연장수당]))</f>
        <v>0</v>
      </c>
      <c r="O22" s="57">
        <f>SUMPRODUCT((YEAR(표2[연장 시작시간])=수당현황!$B$4)*(MONTH(표2[연장 시작시간])=수당현황!O$20)*(표2[연장수당]))</f>
        <v>0</v>
      </c>
      <c r="P22" s="29">
        <f>SUM(D22:O22)</f>
        <v>67760</v>
      </c>
    </row>
    <row r="23" spans="2:16" ht="18.75" customHeight="1" x14ac:dyDescent="0.3">
      <c r="B23" s="107" t="s">
        <v>42</v>
      </c>
      <c r="C23" s="37" t="s">
        <v>8</v>
      </c>
      <c r="D23" s="38">
        <f>SUMPRODUCT((YEAR(표2[연장 시작시간])=수당현황!$B$4)*(MONTH(표2[연장 시작시간])=수당현황!D$20)*(표2[야간]))-SUMPRODUCT((YEAR(표2[연장 시작시간])=수당현황!$B$4)*(MONTH(표2[연장 시작시간])=수당현황!D$20)*(표2[야간제외]))</f>
        <v>0</v>
      </c>
      <c r="E23" s="38">
        <f>SUMPRODUCT((YEAR(표2[연장 시작시간])=수당현황!$B$4)*(MONTH(표2[연장 시작시간])=수당현황!E$20)*(표2[야간]))-SUMPRODUCT((YEAR(표2[연장 시작시간])=수당현황!$B$4)*(MONTH(표2[연장 시작시간])=수당현황!E$20)*(표2[야간제외]))</f>
        <v>0</v>
      </c>
      <c r="F23" s="38">
        <f>SUMPRODUCT((YEAR(표2[연장 시작시간])=수당현황!$B$4)*(MONTH(표2[연장 시작시간])=수당현황!F$20)*(표2[야간]))-SUMPRODUCT((YEAR(표2[연장 시작시간])=수당현황!$B$4)*(MONTH(표2[연장 시작시간])=수당현황!F$20)*(표2[야간제외]))</f>
        <v>4.0000000001164153</v>
      </c>
      <c r="G23" s="38">
        <f>SUMPRODUCT((YEAR(표2[연장 시작시간])=수당현황!$B$4)*(MONTH(표2[연장 시작시간])=수당현황!G$20)*(표2[야간]))-SUMPRODUCT((YEAR(표2[연장 시작시간])=수당현황!$B$4)*(MONTH(표2[연장 시작시간])=수당현황!G$20)*(표2[야간제외]))</f>
        <v>0</v>
      </c>
      <c r="H23" s="38">
        <f>SUMPRODUCT((YEAR(표2[연장 시작시간])=수당현황!$B$4)*(MONTH(표2[연장 시작시간])=수당현황!H$20)*(표2[야간]))-SUMPRODUCT((YEAR(표2[연장 시작시간])=수당현황!$B$4)*(MONTH(표2[연장 시작시간])=수당현황!H$20)*(표2[야간제외]))</f>
        <v>0</v>
      </c>
      <c r="I23" s="38">
        <f>SUMPRODUCT((YEAR(표2[연장 시작시간])=수당현황!$B$4)*(MONTH(표2[연장 시작시간])=수당현황!I$20)*(표2[야간]))-SUMPRODUCT((YEAR(표2[연장 시작시간])=수당현황!$B$4)*(MONTH(표2[연장 시작시간])=수당현황!I$20)*(표2[야간제외]))</f>
        <v>0</v>
      </c>
      <c r="J23" s="38">
        <f>SUMPRODUCT((YEAR(표2[연장 시작시간])=수당현황!$B$4)*(MONTH(표2[연장 시작시간])=수당현황!J$20)*(표2[야간]))-SUMPRODUCT((YEAR(표2[연장 시작시간])=수당현황!$B$4)*(MONTH(표2[연장 시작시간])=수당현황!J$20)*(표2[야간제외]))</f>
        <v>0</v>
      </c>
      <c r="K23" s="38">
        <f>SUMPRODUCT((YEAR(표2[연장 시작시간])=수당현황!$B$4)*(MONTH(표2[연장 시작시간])=수당현황!K$20)*(표2[야간]))-SUMPRODUCT((YEAR(표2[연장 시작시간])=수당현황!$B$4)*(MONTH(표2[연장 시작시간])=수당현황!K$20)*(표2[야간제외]))</f>
        <v>0</v>
      </c>
      <c r="L23" s="38">
        <f>SUMPRODUCT((YEAR(표2[연장 시작시간])=수당현황!$B$4)*(MONTH(표2[연장 시작시간])=수당현황!L$20)*(표2[야간]))-SUMPRODUCT((YEAR(표2[연장 시작시간])=수당현황!$B$4)*(MONTH(표2[연장 시작시간])=수당현황!L$20)*(표2[야간제외]))</f>
        <v>0</v>
      </c>
      <c r="M23" s="38">
        <f>SUMPRODUCT((YEAR(표2[연장 시작시간])=수당현황!$B$4)*(MONTH(표2[연장 시작시간])=수당현황!M$20)*(표2[야간]))-SUMPRODUCT((YEAR(표2[연장 시작시간])=수당현황!$B$4)*(MONTH(표2[연장 시작시간])=수당현황!M$20)*(표2[야간제외]))</f>
        <v>0</v>
      </c>
      <c r="N23" s="38">
        <f>SUMPRODUCT((YEAR(표2[연장 시작시간])=수당현황!$B$4)*(MONTH(표2[연장 시작시간])=수당현황!N$20)*(표2[야간]))-SUMPRODUCT((YEAR(표2[연장 시작시간])=수당현황!$B$4)*(MONTH(표2[연장 시작시간])=수당현황!N$20)*(표2[야간제외]))</f>
        <v>0</v>
      </c>
      <c r="O23" s="38">
        <f>SUMPRODUCT((YEAR(표2[연장 시작시간])=수당현황!$B$4)*(MONTH(표2[연장 시작시간])=수당현황!O$20)*(표2[야간]))-SUMPRODUCT((YEAR(표2[연장 시작시간])=수당현황!$B$4)*(MONTH(표2[연장 시작시간])=수당현황!O$20)*(표2[야간제외]))</f>
        <v>0</v>
      </c>
      <c r="P23" s="39">
        <f>SUM(D23:O23)</f>
        <v>4.0000000001164153</v>
      </c>
    </row>
    <row r="24" spans="2:16" ht="18.75" customHeight="1" x14ac:dyDescent="0.3">
      <c r="B24" s="106"/>
      <c r="C24" s="28" t="s">
        <v>1</v>
      </c>
      <c r="D24" s="57">
        <f>SUMPRODUCT((YEAR(표2[연장 시작시간])=수당현황!$B$4)*(MONTH(표2[연장 시작시간])=수당현황!D$20)*(표2[야간수당]))</f>
        <v>0</v>
      </c>
      <c r="E24" s="57">
        <f>SUMPRODUCT((YEAR(표2[연장 시작시간])=수당현황!$B$4)*(MONTH(표2[연장 시작시간])=수당현황!E$20)*(표2[야간수당]))</f>
        <v>0</v>
      </c>
      <c r="F24" s="57">
        <f>SUMPRODUCT((YEAR(표2[연장 시작시간])=수당현황!$B$4)*(MONTH(표2[연장 시작시간])=수당현황!F$20)*(표2[야간수당]))</f>
        <v>105420</v>
      </c>
      <c r="G24" s="57">
        <f>SUMPRODUCT((YEAR(표2[연장 시작시간])=수당현황!$B$4)*(MONTH(표2[연장 시작시간])=수당현황!G$20)*(표2[야간수당]))</f>
        <v>0</v>
      </c>
      <c r="H24" s="57">
        <f>SUMPRODUCT((YEAR(표2[연장 시작시간])=수당현황!$B$4)*(MONTH(표2[연장 시작시간])=수당현황!H$20)*(표2[야간수당]))</f>
        <v>0</v>
      </c>
      <c r="I24" s="57">
        <f>SUMPRODUCT((YEAR(표2[연장 시작시간])=수당현황!$B$4)*(MONTH(표2[연장 시작시간])=수당현황!I$20)*(표2[야간수당]))</f>
        <v>0</v>
      </c>
      <c r="J24" s="57">
        <f>SUMPRODUCT((YEAR(표2[연장 시작시간])=수당현황!$B$4)*(MONTH(표2[연장 시작시간])=수당현황!J$20)*(표2[야간수당]))</f>
        <v>0</v>
      </c>
      <c r="K24" s="57">
        <f>SUMPRODUCT((YEAR(표2[연장 시작시간])=수당현황!$B$4)*(MONTH(표2[연장 시작시간])=수당현황!K$20)*(표2[야간수당]))</f>
        <v>0</v>
      </c>
      <c r="L24" s="57">
        <f>SUMPRODUCT((YEAR(표2[연장 시작시간])=수당현황!$B$4)*(MONTH(표2[연장 시작시간])=수당현황!L$20)*(표2[야간수당]))</f>
        <v>0</v>
      </c>
      <c r="M24" s="57">
        <f>SUMPRODUCT((YEAR(표2[연장 시작시간])=수당현황!$B$4)*(MONTH(표2[연장 시작시간])=수당현황!M$20)*(표2[야간수당]))</f>
        <v>0</v>
      </c>
      <c r="N24" s="57">
        <f>SUMPRODUCT((YEAR(표2[연장 시작시간])=수당현황!$B$4)*(MONTH(표2[연장 시작시간])=수당현황!N$20)*(표2[야간수당]))</f>
        <v>0</v>
      </c>
      <c r="O24" s="57">
        <f>SUMPRODUCT((YEAR(표2[연장 시작시간])=수당현황!$B$4)*(MONTH(표2[연장 시작시간])=수당현황!O$20)*(표2[야간수당]))</f>
        <v>0</v>
      </c>
      <c r="P24" s="29">
        <f t="shared" ref="P24" si="0">SUM(D24:O24)</f>
        <v>105420</v>
      </c>
    </row>
    <row r="25" spans="2:16" ht="18.75" customHeight="1" x14ac:dyDescent="0.3">
      <c r="B25" s="108" t="s">
        <v>34</v>
      </c>
      <c r="C25" s="42" t="s">
        <v>8</v>
      </c>
      <c r="D25" s="43">
        <f>SUMPRODUCT((YEAR(표2[연장 시작시간])=수당현황!$B$4)*(MONTH(표2[연장 시작시간])=수당현황!D$20)*(표2[휴일]))-SUMPRODUCT((YEAR(표2[연장 시작시간])=수당현황!$B$4)*(MONTH(표2[연장 시작시간])=수당현황!D$20)*(표2[휴일제외]))</f>
        <v>0</v>
      </c>
      <c r="E25" s="43">
        <f>SUMPRODUCT((YEAR(표2[연장 시작시간])=수당현황!$B$4)*(MONTH(표2[연장 시작시간])=수당현황!E$20)*(표2[휴일]))-SUMPRODUCT((YEAR(표2[연장 시작시간])=수당현황!$B$4)*(MONTH(표2[연장 시작시간])=수당현황!E$20)*(표2[휴일제외]))</f>
        <v>0</v>
      </c>
      <c r="F25" s="43">
        <f>SUMPRODUCT((YEAR(표2[연장 시작시간])=수당현황!$B$4)*(MONTH(표2[연장 시작시간])=수당현황!F$20)*(표2[휴일]))-SUMPRODUCT((YEAR(표2[연장 시작시간])=수당현황!$B$4)*(MONTH(표2[연장 시작시간])=수당현황!F$20)*(표2[휴일제외]))</f>
        <v>0</v>
      </c>
      <c r="G25" s="43">
        <f>SUMPRODUCT((YEAR(표2[연장 시작시간])=수당현황!$B$4)*(MONTH(표2[연장 시작시간])=수당현황!G$20)*(표2[휴일]))-SUMPRODUCT((YEAR(표2[연장 시작시간])=수당현황!$B$4)*(MONTH(표2[연장 시작시간])=수당현황!G$20)*(표2[휴일제외]))</f>
        <v>0</v>
      </c>
      <c r="H25" s="43">
        <f>SUMPRODUCT((YEAR(표2[연장 시작시간])=수당현황!$B$4)*(MONTH(표2[연장 시작시간])=수당현황!H$20)*(표2[휴일]))-SUMPRODUCT((YEAR(표2[연장 시작시간])=수당현황!$B$4)*(MONTH(표2[연장 시작시간])=수당현황!H$20)*(표2[휴일제외]))</f>
        <v>0</v>
      </c>
      <c r="I25" s="43">
        <f>SUMPRODUCT((YEAR(표2[연장 시작시간])=수당현황!$B$4)*(MONTH(표2[연장 시작시간])=수당현황!I$20)*(표2[휴일]))-SUMPRODUCT((YEAR(표2[연장 시작시간])=수당현황!$B$4)*(MONTH(표2[연장 시작시간])=수당현황!I$20)*(표2[휴일제외]))</f>
        <v>0</v>
      </c>
      <c r="J25" s="43">
        <f>SUMPRODUCT((YEAR(표2[연장 시작시간])=수당현황!$B$4)*(MONTH(표2[연장 시작시간])=수당현황!J$20)*(표2[휴일]))-SUMPRODUCT((YEAR(표2[연장 시작시간])=수당현황!$B$4)*(MONTH(표2[연장 시작시간])=수당현황!J$20)*(표2[휴일제외]))</f>
        <v>0</v>
      </c>
      <c r="K25" s="43">
        <f>SUMPRODUCT((YEAR(표2[연장 시작시간])=수당현황!$B$4)*(MONTH(표2[연장 시작시간])=수당현황!K$20)*(표2[휴일]))-SUMPRODUCT((YEAR(표2[연장 시작시간])=수당현황!$B$4)*(MONTH(표2[연장 시작시간])=수당현황!K$20)*(표2[휴일제외]))</f>
        <v>0</v>
      </c>
      <c r="L25" s="43">
        <f>SUMPRODUCT((YEAR(표2[연장 시작시간])=수당현황!$B$4)*(MONTH(표2[연장 시작시간])=수당현황!L$20)*(표2[휴일]))-SUMPRODUCT((YEAR(표2[연장 시작시간])=수당현황!$B$4)*(MONTH(표2[연장 시작시간])=수당현황!L$20)*(표2[휴일제외]))</f>
        <v>0</v>
      </c>
      <c r="M25" s="43">
        <f>SUMPRODUCT((YEAR(표2[연장 시작시간])=수당현황!$B$4)*(MONTH(표2[연장 시작시간])=수당현황!M$20)*(표2[휴일]))-SUMPRODUCT((YEAR(표2[연장 시작시간])=수당현황!$B$4)*(MONTH(표2[연장 시작시간])=수당현황!M$20)*(표2[휴일제외]))</f>
        <v>0</v>
      </c>
      <c r="N25" s="43">
        <f>SUMPRODUCT((YEAR(표2[연장 시작시간])=수당현황!$B$4)*(MONTH(표2[연장 시작시간])=수당현황!N$20)*(표2[휴일]))-SUMPRODUCT((YEAR(표2[연장 시작시간])=수당현황!$B$4)*(MONTH(표2[연장 시작시간])=수당현황!N$20)*(표2[휴일제외]))</f>
        <v>0</v>
      </c>
      <c r="O25" s="43">
        <f>SUMPRODUCT((YEAR(표2[연장 시작시간])=수당현황!$B$4)*(MONTH(표2[연장 시작시간])=수당현황!O$20)*(표2[휴일]))-SUMPRODUCT((YEAR(표2[연장 시작시간])=수당현황!$B$4)*(MONTH(표2[연장 시작시간])=수당현황!O$20)*(표2[휴일제외]))</f>
        <v>0</v>
      </c>
      <c r="P25" s="44">
        <f t="shared" ref="P25:P30" si="1">SUM(D25:O25)</f>
        <v>0</v>
      </c>
    </row>
    <row r="26" spans="2:16" ht="18.75" customHeight="1" x14ac:dyDescent="0.3">
      <c r="B26" s="109"/>
      <c r="C26" s="40" t="s">
        <v>1</v>
      </c>
      <c r="D26" s="58">
        <f>SUMPRODUCT((YEAR(표2[연장 시작시간])=수당현황!$B$4)*(MONTH(표2[연장 시작시간])=수당현황!D$20)*(표2[휴일수당]))</f>
        <v>0</v>
      </c>
      <c r="E26" s="58">
        <f>SUMPRODUCT((YEAR(표2[연장 시작시간])=수당현황!$B$4)*(MONTH(표2[연장 시작시간])=수당현황!E$20)*(표2[휴일수당]))</f>
        <v>0</v>
      </c>
      <c r="F26" s="58">
        <f>SUMPRODUCT((YEAR(표2[연장 시작시간])=수당현황!$B$4)*(MONTH(표2[연장 시작시간])=수당현황!F$20)*(표2[휴일수당]))</f>
        <v>0</v>
      </c>
      <c r="G26" s="58">
        <f>SUMPRODUCT((YEAR(표2[연장 시작시간])=수당현황!$B$4)*(MONTH(표2[연장 시작시간])=수당현황!G$20)*(표2[휴일수당]))</f>
        <v>0</v>
      </c>
      <c r="H26" s="58">
        <f>SUMPRODUCT((YEAR(표2[연장 시작시간])=수당현황!$B$4)*(MONTH(표2[연장 시작시간])=수당현황!H$20)*(표2[휴일수당]))</f>
        <v>0</v>
      </c>
      <c r="I26" s="58">
        <f>SUMPRODUCT((YEAR(표2[연장 시작시간])=수당현황!$B$4)*(MONTH(표2[연장 시작시간])=수당현황!I$20)*(표2[휴일수당]))</f>
        <v>0</v>
      </c>
      <c r="J26" s="58">
        <f>SUMPRODUCT((YEAR(표2[연장 시작시간])=수당현황!$B$4)*(MONTH(표2[연장 시작시간])=수당현황!J$20)*(표2[휴일수당]))</f>
        <v>0</v>
      </c>
      <c r="K26" s="58">
        <f>SUMPRODUCT((YEAR(표2[연장 시작시간])=수당현황!$B$4)*(MONTH(표2[연장 시작시간])=수당현황!K$20)*(표2[휴일수당]))</f>
        <v>0</v>
      </c>
      <c r="L26" s="58">
        <f>SUMPRODUCT((YEAR(표2[연장 시작시간])=수당현황!$B$4)*(MONTH(표2[연장 시작시간])=수당현황!L$20)*(표2[휴일수당]))</f>
        <v>0</v>
      </c>
      <c r="M26" s="58">
        <f>SUMPRODUCT((YEAR(표2[연장 시작시간])=수당현황!$B$4)*(MONTH(표2[연장 시작시간])=수당현황!M$20)*(표2[휴일수당]))</f>
        <v>0</v>
      </c>
      <c r="N26" s="58">
        <f>SUMPRODUCT((YEAR(표2[연장 시작시간])=수당현황!$B$4)*(MONTH(표2[연장 시작시간])=수당현황!N$20)*(표2[휴일수당]))</f>
        <v>0</v>
      </c>
      <c r="O26" s="58">
        <f>SUMPRODUCT((YEAR(표2[연장 시작시간])=수당현황!$B$4)*(MONTH(표2[연장 시작시간])=수당현황!O$20)*(표2[휴일수당]))</f>
        <v>0</v>
      </c>
      <c r="P26" s="41">
        <f t="shared" si="1"/>
        <v>0</v>
      </c>
    </row>
    <row r="27" spans="2:16" ht="18.75" customHeight="1" x14ac:dyDescent="0.3">
      <c r="B27" s="110" t="s">
        <v>33</v>
      </c>
      <c r="C27" s="23" t="s">
        <v>8</v>
      </c>
      <c r="D27" s="25">
        <f>SUMPRODUCT((YEAR(표2[연장 시작시간])=수당현황!$B$4)*(MONTH(표2[연장 시작시간])=수당현황!D$20)*(표2[휴일야간]))-SUMPRODUCT((YEAR(표2[연장 시작시간])=수당현황!$B$4)*(MONTH(표2[연장 시작시간])=수당현황!D$20)*(표2[휴일야간제외]))</f>
        <v>0</v>
      </c>
      <c r="E27" s="25">
        <f>SUMPRODUCT((YEAR(표2[연장 시작시간])=수당현황!$B$4)*(MONTH(표2[연장 시작시간])=수당현황!E$20)*(표2[휴일야간]))-SUMPRODUCT((YEAR(표2[연장 시작시간])=수당현황!$B$4)*(MONTH(표2[연장 시작시간])=수당현황!E$20)*(표2[휴일야간제외]))</f>
        <v>0</v>
      </c>
      <c r="F27" s="25">
        <f>SUMPRODUCT((YEAR(표2[연장 시작시간])=수당현황!$B$4)*(MONTH(표2[연장 시작시간])=수당현황!F$20)*(표2[휴일야간]))-SUMPRODUCT((YEAR(표2[연장 시작시간])=수당현황!$B$4)*(MONTH(표2[연장 시작시간])=수당현황!F$20)*(표2[휴일야간제외]))</f>
        <v>0</v>
      </c>
      <c r="G27" s="25">
        <f>SUMPRODUCT((YEAR(표2[연장 시작시간])=수당현황!$B$4)*(MONTH(표2[연장 시작시간])=수당현황!G$20)*(표2[휴일야간]))-SUMPRODUCT((YEAR(표2[연장 시작시간])=수당현황!$B$4)*(MONTH(표2[연장 시작시간])=수당현황!G$20)*(표2[휴일야간제외]))</f>
        <v>0</v>
      </c>
      <c r="H27" s="25">
        <f>SUMPRODUCT((YEAR(표2[연장 시작시간])=수당현황!$B$4)*(MONTH(표2[연장 시작시간])=수당현황!H$20)*(표2[휴일야간]))-SUMPRODUCT((YEAR(표2[연장 시작시간])=수당현황!$B$4)*(MONTH(표2[연장 시작시간])=수당현황!H$20)*(표2[휴일야간제외]))</f>
        <v>0</v>
      </c>
      <c r="I27" s="25">
        <f>SUMPRODUCT((YEAR(표2[연장 시작시간])=수당현황!$B$4)*(MONTH(표2[연장 시작시간])=수당현황!I$20)*(표2[휴일야간]))-SUMPRODUCT((YEAR(표2[연장 시작시간])=수당현황!$B$4)*(MONTH(표2[연장 시작시간])=수당현황!I$20)*(표2[휴일야간제외]))</f>
        <v>0</v>
      </c>
      <c r="J27" s="25">
        <f>SUMPRODUCT((YEAR(표2[연장 시작시간])=수당현황!$B$4)*(MONTH(표2[연장 시작시간])=수당현황!J$20)*(표2[휴일야간]))-SUMPRODUCT((YEAR(표2[연장 시작시간])=수당현황!$B$4)*(MONTH(표2[연장 시작시간])=수당현황!J$20)*(표2[휴일야간제외]))</f>
        <v>0</v>
      </c>
      <c r="K27" s="25">
        <f>SUMPRODUCT((YEAR(표2[연장 시작시간])=수당현황!$B$4)*(MONTH(표2[연장 시작시간])=수당현황!K$20)*(표2[휴일야간]))-SUMPRODUCT((YEAR(표2[연장 시작시간])=수당현황!$B$4)*(MONTH(표2[연장 시작시간])=수당현황!K$20)*(표2[휴일야간제외]))</f>
        <v>0</v>
      </c>
      <c r="L27" s="25">
        <f>SUMPRODUCT((YEAR(표2[연장 시작시간])=수당현황!$B$4)*(MONTH(표2[연장 시작시간])=수당현황!L$20)*(표2[휴일야간]))-SUMPRODUCT((YEAR(표2[연장 시작시간])=수당현황!$B$4)*(MONTH(표2[연장 시작시간])=수당현황!L$20)*(표2[휴일야간제외]))</f>
        <v>0</v>
      </c>
      <c r="M27" s="25">
        <f>SUMPRODUCT((YEAR(표2[연장 시작시간])=수당현황!$B$4)*(MONTH(표2[연장 시작시간])=수당현황!M$20)*(표2[휴일야간]))-SUMPRODUCT((YEAR(표2[연장 시작시간])=수당현황!$B$4)*(MONTH(표2[연장 시작시간])=수당현황!M$20)*(표2[휴일야간제외]))</f>
        <v>0</v>
      </c>
      <c r="N27" s="25">
        <f>SUMPRODUCT((YEAR(표2[연장 시작시간])=수당현황!$B$4)*(MONTH(표2[연장 시작시간])=수당현황!N$20)*(표2[휴일야간]))-SUMPRODUCT((YEAR(표2[연장 시작시간])=수당현황!$B$4)*(MONTH(표2[연장 시작시간])=수당현황!N$20)*(표2[휴일야간제외]))</f>
        <v>0</v>
      </c>
      <c r="O27" s="25">
        <f>SUMPRODUCT((YEAR(표2[연장 시작시간])=수당현황!$B$4)*(MONTH(표2[연장 시작시간])=수당현황!O$20)*(표2[휴일야간]))-SUMPRODUCT((YEAR(표2[연장 시작시간])=수당현황!$B$4)*(MONTH(표2[연장 시작시간])=수당현황!O$20)*(표2[휴일야간제외]))</f>
        <v>0</v>
      </c>
      <c r="P27" s="27">
        <f t="shared" si="1"/>
        <v>0</v>
      </c>
    </row>
    <row r="28" spans="2:16" ht="18.75" customHeight="1" thickBot="1" x14ac:dyDescent="0.35">
      <c r="B28" s="106"/>
      <c r="C28" s="28" t="s">
        <v>1</v>
      </c>
      <c r="D28" s="57">
        <f>SUMPRODUCT((YEAR(표2[연장 시작시간])=수당현황!$B$4)*(MONTH(표2[연장 시작시간])=수당현황!D$20)*(표2[휴일야간수당]))</f>
        <v>0</v>
      </c>
      <c r="E28" s="57">
        <f>SUMPRODUCT((YEAR(표2[연장 시작시간])=수당현황!$B$4)*(MONTH(표2[연장 시작시간])=수당현황!E$20)*(표2[휴일야간수당]))</f>
        <v>0</v>
      </c>
      <c r="F28" s="57">
        <f>SUMPRODUCT((YEAR(표2[연장 시작시간])=수당현황!$B$4)*(MONTH(표2[연장 시작시간])=수당현황!F$20)*(표2[휴일야간수당]))</f>
        <v>0</v>
      </c>
      <c r="G28" s="57">
        <f>SUMPRODUCT((YEAR(표2[연장 시작시간])=수당현황!$B$4)*(MONTH(표2[연장 시작시간])=수당현황!G$20)*(표2[휴일야간수당]))</f>
        <v>0</v>
      </c>
      <c r="H28" s="57">
        <f>SUMPRODUCT((YEAR(표2[연장 시작시간])=수당현황!$B$4)*(MONTH(표2[연장 시작시간])=수당현황!H$20)*(표2[휴일야간수당]))</f>
        <v>0</v>
      </c>
      <c r="I28" s="57">
        <f>SUMPRODUCT((YEAR(표2[연장 시작시간])=수당현황!$B$4)*(MONTH(표2[연장 시작시간])=수당현황!I$20)*(표2[휴일야간수당]))</f>
        <v>0</v>
      </c>
      <c r="J28" s="57">
        <f>SUMPRODUCT((YEAR(표2[연장 시작시간])=수당현황!$B$4)*(MONTH(표2[연장 시작시간])=수당현황!J$20)*(표2[휴일야간수당]))</f>
        <v>0</v>
      </c>
      <c r="K28" s="57">
        <f>SUMPRODUCT((YEAR(표2[연장 시작시간])=수당현황!$B$4)*(MONTH(표2[연장 시작시간])=수당현황!K$20)*(표2[휴일야간수당]))</f>
        <v>0</v>
      </c>
      <c r="L28" s="57">
        <f>SUMPRODUCT((YEAR(표2[연장 시작시간])=수당현황!$B$4)*(MONTH(표2[연장 시작시간])=수당현황!L$20)*(표2[휴일야간수당]))</f>
        <v>0</v>
      </c>
      <c r="M28" s="57">
        <f>SUMPRODUCT((YEAR(표2[연장 시작시간])=수당현황!$B$4)*(MONTH(표2[연장 시작시간])=수당현황!M$20)*(표2[휴일야간수당]))</f>
        <v>0</v>
      </c>
      <c r="N28" s="57">
        <f>SUMPRODUCT((YEAR(표2[연장 시작시간])=수당현황!$B$4)*(MONTH(표2[연장 시작시간])=수당현황!N$20)*(표2[휴일야간수당]))</f>
        <v>0</v>
      </c>
      <c r="O28" s="57">
        <f>SUMPRODUCT((YEAR(표2[연장 시작시간])=수당현황!$B$4)*(MONTH(표2[연장 시작시간])=수당현황!O$20)*(표2[휴일야간수당]))</f>
        <v>0</v>
      </c>
      <c r="P28" s="29">
        <f t="shared" si="1"/>
        <v>0</v>
      </c>
    </row>
    <row r="29" spans="2:16" ht="18.75" customHeight="1" x14ac:dyDescent="0.3">
      <c r="B29" s="93" t="s">
        <v>7</v>
      </c>
      <c r="C29" s="30" t="s">
        <v>8</v>
      </c>
      <c r="D29" s="31">
        <f>SUM(D21,D23,D25,D27)</f>
        <v>0</v>
      </c>
      <c r="E29" s="31">
        <f>SUM(E21,E23,E25,E27)</f>
        <v>0</v>
      </c>
      <c r="F29" s="31">
        <f t="shared" ref="F29:O29" si="2">SUM(F21,F23,F25,F27)</f>
        <v>10.000000000116415</v>
      </c>
      <c r="G29" s="31">
        <f t="shared" si="2"/>
        <v>0</v>
      </c>
      <c r="H29" s="31">
        <f t="shared" si="2"/>
        <v>0</v>
      </c>
      <c r="I29" s="31">
        <f t="shared" si="2"/>
        <v>0</v>
      </c>
      <c r="J29" s="31">
        <f t="shared" si="2"/>
        <v>0</v>
      </c>
      <c r="K29" s="31">
        <f t="shared" si="2"/>
        <v>0</v>
      </c>
      <c r="L29" s="31">
        <f t="shared" si="2"/>
        <v>0</v>
      </c>
      <c r="M29" s="31">
        <f t="shared" si="2"/>
        <v>0</v>
      </c>
      <c r="N29" s="31">
        <f t="shared" si="2"/>
        <v>0</v>
      </c>
      <c r="O29" s="31">
        <f t="shared" si="2"/>
        <v>0</v>
      </c>
      <c r="P29" s="32">
        <f t="shared" si="1"/>
        <v>10.000000000116415</v>
      </c>
    </row>
    <row r="30" spans="2:16" ht="18.75" customHeight="1" thickBot="1" x14ac:dyDescent="0.35">
      <c r="B30" s="94"/>
      <c r="C30" s="33" t="s">
        <v>1</v>
      </c>
      <c r="D30" s="34">
        <f>SUM(D22,D24,D26,D28)</f>
        <v>0</v>
      </c>
      <c r="E30" s="34">
        <f t="shared" ref="E30:O30" si="3">SUM(E22,E24,E26,E28)</f>
        <v>0</v>
      </c>
      <c r="F30" s="34">
        <f t="shared" si="3"/>
        <v>173180</v>
      </c>
      <c r="G30" s="34">
        <f t="shared" si="3"/>
        <v>0</v>
      </c>
      <c r="H30" s="34">
        <f t="shared" si="3"/>
        <v>0</v>
      </c>
      <c r="I30" s="34">
        <f t="shared" si="3"/>
        <v>0</v>
      </c>
      <c r="J30" s="34">
        <f t="shared" si="3"/>
        <v>0</v>
      </c>
      <c r="K30" s="34">
        <f t="shared" si="3"/>
        <v>0</v>
      </c>
      <c r="L30" s="34">
        <f t="shared" si="3"/>
        <v>0</v>
      </c>
      <c r="M30" s="34">
        <f t="shared" si="3"/>
        <v>0</v>
      </c>
      <c r="N30" s="34">
        <f t="shared" si="3"/>
        <v>0</v>
      </c>
      <c r="O30" s="34">
        <f t="shared" si="3"/>
        <v>0</v>
      </c>
      <c r="P30" s="35">
        <f t="shared" si="1"/>
        <v>173180</v>
      </c>
    </row>
  </sheetData>
  <mergeCells count="28">
    <mergeCell ref="P7:P8"/>
    <mergeCell ref="C3:D4"/>
    <mergeCell ref="F3:G4"/>
    <mergeCell ref="B29:B30"/>
    <mergeCell ref="K5:L5"/>
    <mergeCell ref="K6:L6"/>
    <mergeCell ref="K7:L7"/>
    <mergeCell ref="K8:L8"/>
    <mergeCell ref="J7:J8"/>
    <mergeCell ref="J5:J6"/>
    <mergeCell ref="B20:C20"/>
    <mergeCell ref="B21:B22"/>
    <mergeCell ref="B23:B24"/>
    <mergeCell ref="B25:B26"/>
    <mergeCell ref="B27:B28"/>
    <mergeCell ref="J3:N3"/>
    <mergeCell ref="R3:W3"/>
    <mergeCell ref="R4:W4"/>
    <mergeCell ref="R5:W5"/>
    <mergeCell ref="R6:W6"/>
    <mergeCell ref="J4:L4"/>
    <mergeCell ref="R12:W12"/>
    <mergeCell ref="R13:W13"/>
    <mergeCell ref="R7:W7"/>
    <mergeCell ref="R8:W8"/>
    <mergeCell ref="R9:W9"/>
    <mergeCell ref="R10:W10"/>
    <mergeCell ref="R11:W11"/>
  </mergeCells>
  <phoneticPr fontId="1" type="noConversion"/>
  <conditionalFormatting sqref="M5:M7">
    <cfRule type="expression" dxfId="25" priority="6">
      <formula>$B$8="배수적용"</formula>
    </cfRule>
  </conditionalFormatting>
  <conditionalFormatting sqref="M8">
    <cfRule type="expression" dxfId="24" priority="5">
      <formula>$B$8="배수적용"</formula>
    </cfRule>
  </conditionalFormatting>
  <conditionalFormatting sqref="M4">
    <cfRule type="expression" dxfId="23" priority="4">
      <formula>$B$8="배수적용"</formula>
    </cfRule>
  </conditionalFormatting>
  <conditionalFormatting sqref="N4">
    <cfRule type="expression" dxfId="22" priority="3">
      <formula>$B$8="금액적용"</formula>
    </cfRule>
  </conditionalFormatting>
  <conditionalFormatting sqref="N5:N7">
    <cfRule type="expression" dxfId="21" priority="2">
      <formula>$B$8="금액적용"</formula>
    </cfRule>
  </conditionalFormatting>
  <conditionalFormatting sqref="N8">
    <cfRule type="expression" dxfId="20" priority="1">
      <formula>$B$8="금액적용"</formula>
    </cfRule>
  </conditionalFormatting>
  <dataValidations count="2">
    <dataValidation type="list" allowBlank="1" showInputMessage="1" showErrorMessage="1" sqref="B8">
      <formula1>"배수적용,금액적용"</formula1>
    </dataValidation>
    <dataValidation type="list" allowBlank="1" showInputMessage="1" showErrorMessage="1" sqref="B4">
      <formula1>"2013,2014,2015,2016,2017,2018,2019,2020,2021,2022,2023,2024,2025,2026,2027,2028,2029,2030,2031,2032,2033,2034,2035,2036,2037,2038,2039,2040"</formula1>
    </dataValidation>
  </dataValidations>
  <printOptions horizontalCentered="1"/>
  <pageMargins left="0.39370078740157483" right="0.39370078740157483" top="0.59055118110236227" bottom="0.39370078740157483" header="0" footer="0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04"/>
  <sheetViews>
    <sheetView showGridLines="0" showRowColHeaders="0" showZeros="0" topLeftCell="A7" workbookViewId="0">
      <selection activeCell="F10" sqref="F10"/>
    </sheetView>
  </sheetViews>
  <sheetFormatPr defaultRowHeight="18.75" customHeight="1" x14ac:dyDescent="0.3"/>
  <cols>
    <col min="1" max="1" width="2.5" style="1" customWidth="1"/>
    <col min="2" max="2" width="6.875" style="1" customWidth="1"/>
    <col min="3" max="4" width="15" style="1" customWidth="1"/>
    <col min="5" max="5" width="6.25" style="1" customWidth="1"/>
    <col min="6" max="6" width="8.125" style="1" customWidth="1"/>
    <col min="7" max="7" width="10" style="1" customWidth="1"/>
    <col min="8" max="8" width="6.25" style="1" customWidth="1"/>
    <col min="9" max="9" width="8.125" style="1" customWidth="1"/>
    <col min="10" max="10" width="10" style="1" customWidth="1"/>
    <col min="11" max="11" width="6.25" style="1" customWidth="1"/>
    <col min="12" max="12" width="8.125" style="1" customWidth="1"/>
    <col min="13" max="13" width="10" style="1" customWidth="1"/>
    <col min="14" max="14" width="8.125" style="1" customWidth="1"/>
    <col min="15" max="16" width="11.25" style="1" customWidth="1"/>
    <col min="17" max="17" width="7.5" style="1" customWidth="1"/>
    <col min="18" max="18" width="11.25" style="1" customWidth="1"/>
    <col min="19" max="16384" width="9" style="1"/>
  </cols>
  <sheetData>
    <row r="1" spans="1:18" s="2" customFormat="1" ht="52.5" customHeight="1" x14ac:dyDescent="0.3">
      <c r="A1" s="72" t="s">
        <v>56</v>
      </c>
    </row>
    <row r="2" spans="1:18" ht="11.25" customHeight="1" x14ac:dyDescent="0.3"/>
    <row r="3" spans="1:18" ht="22.5" customHeight="1" x14ac:dyDescent="0.3">
      <c r="B3" s="48" t="s">
        <v>9</v>
      </c>
      <c r="C3" s="115" t="s">
        <v>10</v>
      </c>
      <c r="D3" s="115"/>
      <c r="E3" s="116" t="s">
        <v>11</v>
      </c>
      <c r="F3" s="116"/>
      <c r="G3" s="116"/>
      <c r="H3" s="116"/>
      <c r="I3" s="116"/>
      <c r="J3" s="116"/>
      <c r="K3" s="117" t="s">
        <v>12</v>
      </c>
      <c r="L3" s="117"/>
      <c r="M3" s="117"/>
      <c r="N3" s="117"/>
      <c r="O3" s="117"/>
      <c r="P3" s="117"/>
      <c r="Q3" s="114" t="s">
        <v>13</v>
      </c>
      <c r="R3" s="114"/>
    </row>
    <row r="4" spans="1:18" ht="22.5" customHeight="1" x14ac:dyDescent="0.3">
      <c r="B4" s="47" t="s">
        <v>6</v>
      </c>
      <c r="C4" s="47" t="s">
        <v>14</v>
      </c>
      <c r="D4" s="47" t="s">
        <v>15</v>
      </c>
      <c r="E4" s="49" t="s">
        <v>16</v>
      </c>
      <c r="F4" s="49" t="s">
        <v>17</v>
      </c>
      <c r="G4" s="49" t="s">
        <v>37</v>
      </c>
      <c r="H4" s="49" t="s">
        <v>5</v>
      </c>
      <c r="I4" s="49" t="s">
        <v>18</v>
      </c>
      <c r="J4" s="49" t="s">
        <v>38</v>
      </c>
      <c r="K4" s="46" t="s">
        <v>19</v>
      </c>
      <c r="L4" s="46" t="s">
        <v>20</v>
      </c>
      <c r="M4" s="46" t="s">
        <v>39</v>
      </c>
      <c r="N4" s="46" t="s">
        <v>21</v>
      </c>
      <c r="O4" s="46" t="s">
        <v>22</v>
      </c>
      <c r="P4" s="46" t="s">
        <v>40</v>
      </c>
      <c r="Q4" s="47" t="s">
        <v>23</v>
      </c>
      <c r="R4" s="47" t="s">
        <v>41</v>
      </c>
    </row>
    <row r="5" spans="1:18" ht="18.75" customHeight="1" x14ac:dyDescent="0.3">
      <c r="B5" s="3" t="s">
        <v>58</v>
      </c>
      <c r="C5" s="4">
        <v>43178.75</v>
      </c>
      <c r="D5" s="4">
        <v>43178.833333333336</v>
      </c>
      <c r="E5" s="51">
        <f t="shared" ref="E5:E36" si="0">IF(OR(C5="",D5=""),0,IF(B5="평일",IF(D5&gt;=INT(C5)+22/24,((INT(C5)+22/24)-C5)*24,(D5-C5)*24),0))</f>
        <v>2.0000000000582077</v>
      </c>
      <c r="F5" s="50"/>
      <c r="G5" s="56">
        <f>ROUNDDOWN(IF(수당현황!$B$8="배수적용",수당현황!$B$6*(표2[[#This Row],[연장]]-표2[[#This Row],[연장제외]])*수당현황!$M$5,수당현황!$N$5*(표2[[#This Row],[연장]]-표2[[#This Row],[연장제외]])),-1)</f>
        <v>22590</v>
      </c>
      <c r="H5" s="51">
        <f t="shared" ref="H5:H36" si="1">IF(B5="평일",IF(D5&gt;INT(C5)+22/24,(D5-(INT(C5)+22/24))*24,0),0)</f>
        <v>0</v>
      </c>
      <c r="I5" s="50"/>
      <c r="J5" s="56">
        <f>ROUNDDOWN(IF(수당현황!$B$8="배수적용",수당현황!$B$6*(표2[[#This Row],[야간]]-표2[[#This Row],[야간제외]])*(수당현황!$M$5+수당현황!$M$6),수당현황!$N$6*(표2[[#This Row],[야간]]-표2[[#This Row],[야간제외]])),-1)</f>
        <v>0</v>
      </c>
      <c r="K5" s="51">
        <f t="shared" ref="K5:K36" si="2">IF(OR(C5="",D5=""),0,IF(B5="휴일",IF(D5&gt;=INT(C5)+22/24,((INT(C5)+22/24)-C5)*24,(D5-C5)*24),0))</f>
        <v>0</v>
      </c>
      <c r="L5" s="50"/>
      <c r="M5" s="56">
        <f>ROUNDDOWN(IF(수당현황!$B$8="배수적용",수당현황!$B$6*(표2[[#This Row],[휴일]]-표2[[#This Row],[휴일제외]])*수당현황!$M$7,수당현황!$N$7*(표2[[#This Row],[휴일]]-표2[[#This Row],[휴일제외]])),-1)</f>
        <v>0</v>
      </c>
      <c r="N5" s="51">
        <f t="shared" ref="N5:N36" si="3">IF(B5="휴일",IF(D5&gt;INT(C5)+22/24,(D5-(INT(C5)+22/24))*24,0),0)</f>
        <v>0</v>
      </c>
      <c r="O5" s="50"/>
      <c r="P5" s="56">
        <f>ROUNDDOWN(IF(수당현황!$B$8="배수적용",수당현황!$B$6*(표2[[#This Row],[휴일야간]]-표2[[#This Row],[휴일야간제외]])*(수당현황!$M$7+수당현황!$M$8),수당현황!$N$8*(표2[[#This Row],[휴일야간]]-표2[[#This Row],[휴일야간제외]])),-1)</f>
        <v>0</v>
      </c>
      <c r="Q5" s="52">
        <f>(표2[[#This Row],[연장]]-표2[[#This Row],[연장제외]])+(표2[[#This Row],[야간]]-표2[[#This Row],[야간제외]])+(표2[[#This Row],[휴일]]-표2[[#This Row],[휴일제외]])+(표2[[#This Row],[휴일야간]]-표2[[#This Row],[휴일야간제외]])</f>
        <v>2.0000000000582077</v>
      </c>
      <c r="R5" s="53">
        <f>SUM(표2[[#This Row],[연장수당]],표2[[#This Row],[야간수당]],표2[[#This Row],[휴일수당]],표2[[#This Row],[휴일야간수당]])</f>
        <v>22590</v>
      </c>
    </row>
    <row r="6" spans="1:18" ht="18.75" customHeight="1" x14ac:dyDescent="0.3">
      <c r="B6" s="3" t="s">
        <v>58</v>
      </c>
      <c r="C6" s="4">
        <v>43178.75</v>
      </c>
      <c r="D6" s="4">
        <v>43179.083333333336</v>
      </c>
      <c r="E6" s="51">
        <f t="shared" si="0"/>
        <v>3.9999999999417923</v>
      </c>
      <c r="F6" s="50"/>
      <c r="G6" s="56">
        <f>ROUNDDOWN(IF(수당현황!$B$8="배수적용",수당현황!$B$6*(표2[[#This Row],[연장]]-표2[[#This Row],[연장제외]])*수당현황!$M$5,수당현황!$N$5*(표2[[#This Row],[연장]]-표2[[#This Row],[연장제외]])),-1)</f>
        <v>45170</v>
      </c>
      <c r="H6" s="51">
        <f t="shared" si="1"/>
        <v>4.0000000001164153</v>
      </c>
      <c r="I6" s="50"/>
      <c r="J6" s="56">
        <f>ROUNDDOWN(IF(수당현황!$B$8="배수적용",수당현황!$B$6*(표2[[#This Row],[야간]]-표2[[#This Row],[야간제외]])*(수당현황!$M$5+수당현황!$M$6),수당현황!$N$6*(표2[[#This Row],[야간]]-표2[[#This Row],[야간제외]])),-1)</f>
        <v>105420</v>
      </c>
      <c r="K6" s="51">
        <f t="shared" si="2"/>
        <v>0</v>
      </c>
      <c r="L6" s="50"/>
      <c r="M6" s="56">
        <f>ROUNDDOWN(IF(수당현황!$B$8="배수적용",수당현황!$B$6*(표2[[#This Row],[휴일]]-표2[[#This Row],[휴일제외]])*수당현황!$M$7,수당현황!$N$7*(표2[[#This Row],[휴일]]-표2[[#This Row],[휴일제외]])),-1)</f>
        <v>0</v>
      </c>
      <c r="N6" s="51">
        <f t="shared" si="3"/>
        <v>0</v>
      </c>
      <c r="O6" s="50"/>
      <c r="P6" s="56">
        <f>ROUNDDOWN(IF(수당현황!$B$8="배수적용",수당현황!$B$6*(표2[[#This Row],[휴일야간]]-표2[[#This Row],[휴일야간제외]])*(수당현황!$M$7+수당현황!$M$8),수당현황!$N$8*(표2[[#This Row],[휴일야간]]-표2[[#This Row],[휴일야간제외]])),-1)</f>
        <v>0</v>
      </c>
      <c r="Q6" s="52">
        <f>(표2[[#This Row],[연장]]-표2[[#This Row],[연장제외]])+(표2[[#This Row],[야간]]-표2[[#This Row],[야간제외]])+(표2[[#This Row],[휴일]]-표2[[#This Row],[휴일제외]])+(표2[[#This Row],[휴일야간]]-표2[[#This Row],[휴일야간제외]])</f>
        <v>8.0000000000582077</v>
      </c>
      <c r="R6" s="53">
        <f>SUM(표2[[#This Row],[연장수당]],표2[[#This Row],[야간수당]],표2[[#This Row],[휴일수당]],표2[[#This Row],[휴일야간수당]])</f>
        <v>150590</v>
      </c>
    </row>
    <row r="7" spans="1:18" ht="18.75" customHeight="1" x14ac:dyDescent="0.3">
      <c r="B7" s="3"/>
      <c r="C7" s="4"/>
      <c r="D7" s="4"/>
      <c r="E7" s="51">
        <f t="shared" si="0"/>
        <v>0</v>
      </c>
      <c r="F7" s="50"/>
      <c r="G7" s="56">
        <f>ROUNDDOWN(IF(수당현황!$B$8="배수적용",수당현황!$B$6*(표2[[#This Row],[연장]]-표2[[#This Row],[연장제외]])*수당현황!$M$5,수당현황!$N$5*(표2[[#This Row],[연장]]-표2[[#This Row],[연장제외]])),-1)</f>
        <v>0</v>
      </c>
      <c r="H7" s="51">
        <f t="shared" si="1"/>
        <v>0</v>
      </c>
      <c r="I7" s="50"/>
      <c r="J7" s="56">
        <f>ROUNDDOWN(IF(수당현황!$B$8="배수적용",수당현황!$B$6*(표2[[#This Row],[야간]]-표2[[#This Row],[야간제외]])*(수당현황!$M$5+수당현황!$M$6),수당현황!$N$6*(표2[[#This Row],[야간]]-표2[[#This Row],[야간제외]])),-1)</f>
        <v>0</v>
      </c>
      <c r="K7" s="51">
        <f t="shared" si="2"/>
        <v>0</v>
      </c>
      <c r="L7" s="50"/>
      <c r="M7" s="56">
        <f>ROUNDDOWN(IF(수당현황!$B$8="배수적용",수당현황!$B$6*(표2[[#This Row],[휴일]]-표2[[#This Row],[휴일제외]])*수당현황!$M$7,수당현황!$N$7*(표2[[#This Row],[휴일]]-표2[[#This Row],[휴일제외]])),-1)</f>
        <v>0</v>
      </c>
      <c r="N7" s="51">
        <f t="shared" si="3"/>
        <v>0</v>
      </c>
      <c r="O7" s="50"/>
      <c r="P7" s="56">
        <f>ROUNDDOWN(IF(수당현황!$B$8="배수적용",수당현황!$B$6*(표2[[#This Row],[휴일야간]]-표2[[#This Row],[휴일야간제외]])*(수당현황!$M$7+수당현황!$M$8),수당현황!$N$8*(표2[[#This Row],[휴일야간]]-표2[[#This Row],[휴일야간제외]])),-1)</f>
        <v>0</v>
      </c>
      <c r="Q7" s="52">
        <f>(표2[[#This Row],[연장]]-표2[[#This Row],[연장제외]])+(표2[[#This Row],[야간]]-표2[[#This Row],[야간제외]])+(표2[[#This Row],[휴일]]-표2[[#This Row],[휴일제외]])+(표2[[#This Row],[휴일야간]]-표2[[#This Row],[휴일야간제외]])</f>
        <v>0</v>
      </c>
      <c r="R7" s="53">
        <f>SUM(표2[[#This Row],[연장수당]],표2[[#This Row],[야간수당]],표2[[#This Row],[휴일수당]],표2[[#This Row],[휴일야간수당]])</f>
        <v>0</v>
      </c>
    </row>
    <row r="8" spans="1:18" ht="18.75" customHeight="1" x14ac:dyDescent="0.3">
      <c r="B8" s="3"/>
      <c r="C8" s="4"/>
      <c r="D8" s="4"/>
      <c r="E8" s="51">
        <f t="shared" si="0"/>
        <v>0</v>
      </c>
      <c r="F8" s="50"/>
      <c r="G8" s="56">
        <f>ROUNDDOWN(IF(수당현황!$B$8="배수적용",수당현황!$B$6*(표2[[#This Row],[연장]]-표2[[#This Row],[연장제외]])*수당현황!$M$5,수당현황!$N$5*(표2[[#This Row],[연장]]-표2[[#This Row],[연장제외]])),-1)</f>
        <v>0</v>
      </c>
      <c r="H8" s="51">
        <f t="shared" si="1"/>
        <v>0</v>
      </c>
      <c r="I8" s="50"/>
      <c r="J8" s="56">
        <f>ROUNDDOWN(IF(수당현황!$B$8="배수적용",수당현황!$B$6*(표2[[#This Row],[야간]]-표2[[#This Row],[야간제외]])*(수당현황!$M$5+수당현황!$M$6),수당현황!$N$6*(표2[[#This Row],[야간]]-표2[[#This Row],[야간제외]])),-1)</f>
        <v>0</v>
      </c>
      <c r="K8" s="51">
        <f t="shared" si="2"/>
        <v>0</v>
      </c>
      <c r="L8" s="50"/>
      <c r="M8" s="56">
        <f>ROUNDDOWN(IF(수당현황!$B$8="배수적용",수당현황!$B$6*(표2[[#This Row],[휴일]]-표2[[#This Row],[휴일제외]])*수당현황!$M$7,수당현황!$N$7*(표2[[#This Row],[휴일]]-표2[[#This Row],[휴일제외]])),-1)</f>
        <v>0</v>
      </c>
      <c r="N8" s="51">
        <f t="shared" si="3"/>
        <v>0</v>
      </c>
      <c r="O8" s="50"/>
      <c r="P8" s="56">
        <f>ROUNDDOWN(IF(수당현황!$B$8="배수적용",수당현황!$B$6*(표2[[#This Row],[휴일야간]]-표2[[#This Row],[휴일야간제외]])*(수당현황!$M$7+수당현황!$M$8),수당현황!$N$8*(표2[[#This Row],[휴일야간]]-표2[[#This Row],[휴일야간제외]])),-1)</f>
        <v>0</v>
      </c>
      <c r="Q8" s="52">
        <f>(표2[[#This Row],[연장]]-표2[[#This Row],[연장제외]])+(표2[[#This Row],[야간]]-표2[[#This Row],[야간제외]])+(표2[[#This Row],[휴일]]-표2[[#This Row],[휴일제외]])+(표2[[#This Row],[휴일야간]]-표2[[#This Row],[휴일야간제외]])</f>
        <v>0</v>
      </c>
      <c r="R8" s="53">
        <f>SUM(표2[[#This Row],[연장수당]],표2[[#This Row],[야간수당]],표2[[#This Row],[휴일수당]],표2[[#This Row],[휴일야간수당]])</f>
        <v>0</v>
      </c>
    </row>
    <row r="9" spans="1:18" ht="18.75" customHeight="1" x14ac:dyDescent="0.3">
      <c r="B9" s="3"/>
      <c r="C9" s="4"/>
      <c r="D9" s="4"/>
      <c r="E9" s="51">
        <f t="shared" si="0"/>
        <v>0</v>
      </c>
      <c r="F9" s="50"/>
      <c r="G9" s="56">
        <f>ROUNDDOWN(IF(수당현황!$B$8="배수적용",수당현황!$B$6*(표2[[#This Row],[연장]]-표2[[#This Row],[연장제외]])*수당현황!$M$5,수당현황!$N$5*(표2[[#This Row],[연장]]-표2[[#This Row],[연장제외]])),-1)</f>
        <v>0</v>
      </c>
      <c r="H9" s="51">
        <f t="shared" si="1"/>
        <v>0</v>
      </c>
      <c r="I9" s="50"/>
      <c r="J9" s="56">
        <f>ROUNDDOWN(IF(수당현황!$B$8="배수적용",수당현황!$B$6*(표2[[#This Row],[야간]]-표2[[#This Row],[야간제외]])*(수당현황!$M$5+수당현황!$M$6),수당현황!$N$6*(표2[[#This Row],[야간]]-표2[[#This Row],[야간제외]])),-1)</f>
        <v>0</v>
      </c>
      <c r="K9" s="51">
        <f t="shared" si="2"/>
        <v>0</v>
      </c>
      <c r="L9" s="50"/>
      <c r="M9" s="56">
        <f>ROUNDDOWN(IF(수당현황!$B$8="배수적용",수당현황!$B$6*(표2[[#This Row],[휴일]]-표2[[#This Row],[휴일제외]])*수당현황!$M$7,수당현황!$N$7*(표2[[#This Row],[휴일]]-표2[[#This Row],[휴일제외]])),-1)</f>
        <v>0</v>
      </c>
      <c r="N9" s="51">
        <f t="shared" si="3"/>
        <v>0</v>
      </c>
      <c r="O9" s="50"/>
      <c r="P9" s="56">
        <f>ROUNDDOWN(IF(수당현황!$B$8="배수적용",수당현황!$B$6*(표2[[#This Row],[휴일야간]]-표2[[#This Row],[휴일야간제외]])*(수당현황!$M$7+수당현황!$M$8),수당현황!$N$8*(표2[[#This Row],[휴일야간]]-표2[[#This Row],[휴일야간제외]])),-1)</f>
        <v>0</v>
      </c>
      <c r="Q9" s="52">
        <f>(표2[[#This Row],[연장]]-표2[[#This Row],[연장제외]])+(표2[[#This Row],[야간]]-표2[[#This Row],[야간제외]])+(표2[[#This Row],[휴일]]-표2[[#This Row],[휴일제외]])+(표2[[#This Row],[휴일야간]]-표2[[#This Row],[휴일야간제외]])</f>
        <v>0</v>
      </c>
      <c r="R9" s="53">
        <f>SUM(표2[[#This Row],[연장수당]],표2[[#This Row],[야간수당]],표2[[#This Row],[휴일수당]],표2[[#This Row],[휴일야간수당]])</f>
        <v>0</v>
      </c>
    </row>
    <row r="10" spans="1:18" ht="18.75" customHeight="1" x14ac:dyDescent="0.3">
      <c r="B10" s="3"/>
      <c r="C10" s="4"/>
      <c r="D10" s="4"/>
      <c r="E10" s="51">
        <f t="shared" si="0"/>
        <v>0</v>
      </c>
      <c r="F10" s="50"/>
      <c r="G10" s="56">
        <f>ROUNDDOWN(IF(수당현황!$B$8="배수적용",수당현황!$B$6*(표2[[#This Row],[연장]]-표2[[#This Row],[연장제외]])*수당현황!$M$5,수당현황!$N$5*(표2[[#This Row],[연장]]-표2[[#This Row],[연장제외]])),-1)</f>
        <v>0</v>
      </c>
      <c r="H10" s="51">
        <f t="shared" si="1"/>
        <v>0</v>
      </c>
      <c r="I10" s="50"/>
      <c r="J10" s="56">
        <f>ROUNDDOWN(IF(수당현황!$B$8="배수적용",수당현황!$B$6*(표2[[#This Row],[야간]]-표2[[#This Row],[야간제외]])*(수당현황!$M$5+수당현황!$M$6),수당현황!$N$6*(표2[[#This Row],[야간]]-표2[[#This Row],[야간제외]])),-1)</f>
        <v>0</v>
      </c>
      <c r="K10" s="51">
        <f t="shared" si="2"/>
        <v>0</v>
      </c>
      <c r="L10" s="50"/>
      <c r="M10" s="56">
        <f>ROUNDDOWN(IF(수당현황!$B$8="배수적용",수당현황!$B$6*(표2[[#This Row],[휴일]]-표2[[#This Row],[휴일제외]])*수당현황!$M$7,수당현황!$N$7*(표2[[#This Row],[휴일]]-표2[[#This Row],[휴일제외]])),-1)</f>
        <v>0</v>
      </c>
      <c r="N10" s="51">
        <f t="shared" si="3"/>
        <v>0</v>
      </c>
      <c r="O10" s="50"/>
      <c r="P10" s="56">
        <f>ROUNDDOWN(IF(수당현황!$B$8="배수적용",수당현황!$B$6*(표2[[#This Row],[휴일야간]]-표2[[#This Row],[휴일야간제외]])*(수당현황!$M$7+수당현황!$M$8),수당현황!$N$8*(표2[[#This Row],[휴일야간]]-표2[[#This Row],[휴일야간제외]])),-1)</f>
        <v>0</v>
      </c>
      <c r="Q10" s="52">
        <f>(표2[[#This Row],[연장]]-표2[[#This Row],[연장제외]])+(표2[[#This Row],[야간]]-표2[[#This Row],[야간제외]])+(표2[[#This Row],[휴일]]-표2[[#This Row],[휴일제외]])+(표2[[#This Row],[휴일야간]]-표2[[#This Row],[휴일야간제외]])</f>
        <v>0</v>
      </c>
      <c r="R10" s="53">
        <f>SUM(표2[[#This Row],[연장수당]],표2[[#This Row],[야간수당]],표2[[#This Row],[휴일수당]],표2[[#This Row],[휴일야간수당]])</f>
        <v>0</v>
      </c>
    </row>
    <row r="11" spans="1:18" ht="18.75" customHeight="1" x14ac:dyDescent="0.3">
      <c r="E11" s="51">
        <f t="shared" si="0"/>
        <v>0</v>
      </c>
      <c r="F11" s="50"/>
      <c r="G11" s="56">
        <f>ROUNDDOWN(IF(수당현황!$B$8="배수적용",수당현황!$B$6*(표2[[#This Row],[연장]]-표2[[#This Row],[연장제외]])*수당현황!$M$5,수당현황!$N$5*(표2[[#This Row],[연장]]-표2[[#This Row],[연장제외]])),-1)</f>
        <v>0</v>
      </c>
      <c r="H11" s="51">
        <f t="shared" si="1"/>
        <v>0</v>
      </c>
      <c r="I11" s="50"/>
      <c r="J11" s="56">
        <f>ROUNDDOWN(IF(수당현황!$B$8="배수적용",수당현황!$B$6*(표2[[#This Row],[야간]]-표2[[#This Row],[야간제외]])*(수당현황!$M$5+수당현황!$M$6),수당현황!$N$6*(표2[[#This Row],[야간]]-표2[[#This Row],[야간제외]])),-1)</f>
        <v>0</v>
      </c>
      <c r="K11" s="51">
        <f t="shared" si="2"/>
        <v>0</v>
      </c>
      <c r="L11" s="50"/>
      <c r="M11" s="56">
        <f>ROUNDDOWN(IF(수당현황!$B$8="배수적용",수당현황!$B$6*(표2[[#This Row],[휴일]]-표2[[#This Row],[휴일제외]])*수당현황!$M$7,수당현황!$N$7*(표2[[#This Row],[휴일]]-표2[[#This Row],[휴일제외]])),-1)</f>
        <v>0</v>
      </c>
      <c r="N11" s="51">
        <f t="shared" si="3"/>
        <v>0</v>
      </c>
      <c r="O11" s="50"/>
      <c r="P11" s="56">
        <f>ROUNDDOWN(IF(수당현황!$B$8="배수적용",수당현황!$B$6*(표2[[#This Row],[휴일야간]]-표2[[#This Row],[휴일야간제외]])*(수당현황!$M$7+수당현황!$M$8),수당현황!$N$8*(표2[[#This Row],[휴일야간]]-표2[[#This Row],[휴일야간제외]])),-1)</f>
        <v>0</v>
      </c>
      <c r="Q11" s="52">
        <f>(표2[[#This Row],[연장]]-표2[[#This Row],[연장제외]])+(표2[[#This Row],[야간]]-표2[[#This Row],[야간제외]])+(표2[[#This Row],[휴일]]-표2[[#This Row],[휴일제외]])+(표2[[#This Row],[휴일야간]]-표2[[#This Row],[휴일야간제외]])</f>
        <v>0</v>
      </c>
      <c r="R11" s="54">
        <f>SUM(표2[[#This Row],[연장수당]],표2[[#This Row],[야간수당]],표2[[#This Row],[휴일수당]],표2[[#This Row],[휴일야간수당]])</f>
        <v>0</v>
      </c>
    </row>
    <row r="12" spans="1:18" ht="18.75" customHeight="1" x14ac:dyDescent="0.3">
      <c r="E12" s="51">
        <f t="shared" si="0"/>
        <v>0</v>
      </c>
      <c r="F12" s="50"/>
      <c r="G12" s="56">
        <f>ROUNDDOWN(IF(수당현황!$B$8="배수적용",수당현황!$B$6*(표2[[#This Row],[연장]]-표2[[#This Row],[연장제외]])*수당현황!$M$5,수당현황!$N$5*(표2[[#This Row],[연장]]-표2[[#This Row],[연장제외]])),-1)</f>
        <v>0</v>
      </c>
      <c r="H12" s="51">
        <f t="shared" si="1"/>
        <v>0</v>
      </c>
      <c r="I12" s="50"/>
      <c r="J12" s="56">
        <f>ROUNDDOWN(IF(수당현황!$B$8="배수적용",수당현황!$B$6*(표2[[#This Row],[야간]]-표2[[#This Row],[야간제외]])*(수당현황!$M$5+수당현황!$M$6),수당현황!$N$6*(표2[[#This Row],[야간]]-표2[[#This Row],[야간제외]])),-1)</f>
        <v>0</v>
      </c>
      <c r="K12" s="51">
        <f t="shared" si="2"/>
        <v>0</v>
      </c>
      <c r="L12" s="50"/>
      <c r="M12" s="56">
        <f>ROUNDDOWN(IF(수당현황!$B$8="배수적용",수당현황!$B$6*(표2[[#This Row],[휴일]]-표2[[#This Row],[휴일제외]])*수당현황!$M$7,수당현황!$N$7*(표2[[#This Row],[휴일]]-표2[[#This Row],[휴일제외]])),-1)</f>
        <v>0</v>
      </c>
      <c r="N12" s="51">
        <f t="shared" si="3"/>
        <v>0</v>
      </c>
      <c r="O12" s="50"/>
      <c r="P12" s="56">
        <f>ROUNDDOWN(IF(수당현황!$B$8="배수적용",수당현황!$B$6*(표2[[#This Row],[휴일야간]]-표2[[#This Row],[휴일야간제외]])*(수당현황!$M$7+수당현황!$M$8),수당현황!$N$8*(표2[[#This Row],[휴일야간]]-표2[[#This Row],[휴일야간제외]])),-1)</f>
        <v>0</v>
      </c>
      <c r="Q12" s="52">
        <f>(표2[[#This Row],[연장]]-표2[[#This Row],[연장제외]])+(표2[[#This Row],[야간]]-표2[[#This Row],[야간제외]])+(표2[[#This Row],[휴일]]-표2[[#This Row],[휴일제외]])+(표2[[#This Row],[휴일야간]]-표2[[#This Row],[휴일야간제외]])</f>
        <v>0</v>
      </c>
      <c r="R12" s="54">
        <f>SUM(표2[[#This Row],[연장수당]],표2[[#This Row],[야간수당]],표2[[#This Row],[휴일수당]],표2[[#This Row],[휴일야간수당]])</f>
        <v>0</v>
      </c>
    </row>
    <row r="13" spans="1:18" ht="18.75" customHeight="1" x14ac:dyDescent="0.3">
      <c r="E13" s="51">
        <f t="shared" si="0"/>
        <v>0</v>
      </c>
      <c r="F13" s="50"/>
      <c r="G13" s="56">
        <f>ROUNDDOWN(IF(수당현황!$B$8="배수적용",수당현황!$B$6*(표2[[#This Row],[연장]]-표2[[#This Row],[연장제외]])*수당현황!$M$5,수당현황!$N$5*(표2[[#This Row],[연장]]-표2[[#This Row],[연장제외]])),-1)</f>
        <v>0</v>
      </c>
      <c r="H13" s="51">
        <f t="shared" si="1"/>
        <v>0</v>
      </c>
      <c r="I13" s="50"/>
      <c r="J13" s="56">
        <f>ROUNDDOWN(IF(수당현황!$B$8="배수적용",수당현황!$B$6*(표2[[#This Row],[야간]]-표2[[#This Row],[야간제외]])*(수당현황!$M$5+수당현황!$M$6),수당현황!$N$6*(표2[[#This Row],[야간]]-표2[[#This Row],[야간제외]])),-1)</f>
        <v>0</v>
      </c>
      <c r="K13" s="51">
        <f t="shared" si="2"/>
        <v>0</v>
      </c>
      <c r="L13" s="50"/>
      <c r="M13" s="56">
        <f>ROUNDDOWN(IF(수당현황!$B$8="배수적용",수당현황!$B$6*(표2[[#This Row],[휴일]]-표2[[#This Row],[휴일제외]])*수당현황!$M$7,수당현황!$N$7*(표2[[#This Row],[휴일]]-표2[[#This Row],[휴일제외]])),-1)</f>
        <v>0</v>
      </c>
      <c r="N13" s="51">
        <f t="shared" si="3"/>
        <v>0</v>
      </c>
      <c r="O13" s="50"/>
      <c r="P13" s="56">
        <f>ROUNDDOWN(IF(수당현황!$B$8="배수적용",수당현황!$B$6*(표2[[#This Row],[휴일야간]]-표2[[#This Row],[휴일야간제외]])*(수당현황!$M$7+수당현황!$M$8),수당현황!$N$8*(표2[[#This Row],[휴일야간]]-표2[[#This Row],[휴일야간제외]])),-1)</f>
        <v>0</v>
      </c>
      <c r="Q13" s="52">
        <f>(표2[[#This Row],[연장]]-표2[[#This Row],[연장제외]])+(표2[[#This Row],[야간]]-표2[[#This Row],[야간제외]])+(표2[[#This Row],[휴일]]-표2[[#This Row],[휴일제외]])+(표2[[#This Row],[휴일야간]]-표2[[#This Row],[휴일야간제외]])</f>
        <v>0</v>
      </c>
      <c r="R13" s="54">
        <f>SUM(표2[[#This Row],[연장수당]],표2[[#This Row],[야간수당]],표2[[#This Row],[휴일수당]],표2[[#This Row],[휴일야간수당]])</f>
        <v>0</v>
      </c>
    </row>
    <row r="14" spans="1:18" ht="18.75" customHeight="1" x14ac:dyDescent="0.3">
      <c r="E14" s="51">
        <f t="shared" si="0"/>
        <v>0</v>
      </c>
      <c r="F14" s="50"/>
      <c r="G14" s="56">
        <f>ROUNDDOWN(IF(수당현황!$B$8="배수적용",수당현황!$B$6*(표2[[#This Row],[연장]]-표2[[#This Row],[연장제외]])*수당현황!$M$5,수당현황!$N$5*(표2[[#This Row],[연장]]-표2[[#This Row],[연장제외]])),-1)</f>
        <v>0</v>
      </c>
      <c r="H14" s="51">
        <f t="shared" si="1"/>
        <v>0</v>
      </c>
      <c r="I14" s="50"/>
      <c r="J14" s="56">
        <f>ROUNDDOWN(IF(수당현황!$B$8="배수적용",수당현황!$B$6*(표2[[#This Row],[야간]]-표2[[#This Row],[야간제외]])*(수당현황!$M$5+수당현황!$M$6),수당현황!$N$6*(표2[[#This Row],[야간]]-표2[[#This Row],[야간제외]])),-1)</f>
        <v>0</v>
      </c>
      <c r="K14" s="51">
        <f t="shared" si="2"/>
        <v>0</v>
      </c>
      <c r="L14" s="50"/>
      <c r="M14" s="56">
        <f>ROUNDDOWN(IF(수당현황!$B$8="배수적용",수당현황!$B$6*(표2[[#This Row],[휴일]]-표2[[#This Row],[휴일제외]])*수당현황!$M$7,수당현황!$N$7*(표2[[#This Row],[휴일]]-표2[[#This Row],[휴일제외]])),-1)</f>
        <v>0</v>
      </c>
      <c r="N14" s="51">
        <f t="shared" si="3"/>
        <v>0</v>
      </c>
      <c r="O14" s="50"/>
      <c r="P14" s="56">
        <f>ROUNDDOWN(IF(수당현황!$B$8="배수적용",수당현황!$B$6*(표2[[#This Row],[휴일야간]]-표2[[#This Row],[휴일야간제외]])*(수당현황!$M$7+수당현황!$M$8),수당현황!$N$8*(표2[[#This Row],[휴일야간]]-표2[[#This Row],[휴일야간제외]])),-1)</f>
        <v>0</v>
      </c>
      <c r="Q14" s="52">
        <f>(표2[[#This Row],[연장]]-표2[[#This Row],[연장제외]])+(표2[[#This Row],[야간]]-표2[[#This Row],[야간제외]])+(표2[[#This Row],[휴일]]-표2[[#This Row],[휴일제외]])+(표2[[#This Row],[휴일야간]]-표2[[#This Row],[휴일야간제외]])</f>
        <v>0</v>
      </c>
      <c r="R14" s="54">
        <f>SUM(표2[[#This Row],[연장수당]],표2[[#This Row],[야간수당]],표2[[#This Row],[휴일수당]],표2[[#This Row],[휴일야간수당]])</f>
        <v>0</v>
      </c>
    </row>
    <row r="15" spans="1:18" ht="18.75" customHeight="1" x14ac:dyDescent="0.3">
      <c r="E15" s="51">
        <f t="shared" si="0"/>
        <v>0</v>
      </c>
      <c r="F15" s="50"/>
      <c r="G15" s="56">
        <f>ROUNDDOWN(IF(수당현황!$B$8="배수적용",수당현황!$B$6*(표2[[#This Row],[연장]]-표2[[#This Row],[연장제외]])*수당현황!$M$5,수당현황!$N$5*(표2[[#This Row],[연장]]-표2[[#This Row],[연장제외]])),-1)</f>
        <v>0</v>
      </c>
      <c r="H15" s="51">
        <f t="shared" si="1"/>
        <v>0</v>
      </c>
      <c r="I15" s="50"/>
      <c r="J15" s="56">
        <f>ROUNDDOWN(IF(수당현황!$B$8="배수적용",수당현황!$B$6*(표2[[#This Row],[야간]]-표2[[#This Row],[야간제외]])*(수당현황!$M$5+수당현황!$M$6),수당현황!$N$6*(표2[[#This Row],[야간]]-표2[[#This Row],[야간제외]])),-1)</f>
        <v>0</v>
      </c>
      <c r="K15" s="51">
        <f t="shared" si="2"/>
        <v>0</v>
      </c>
      <c r="L15" s="50"/>
      <c r="M15" s="56">
        <f>ROUNDDOWN(IF(수당현황!$B$8="배수적용",수당현황!$B$6*(표2[[#This Row],[휴일]]-표2[[#This Row],[휴일제외]])*수당현황!$M$7,수당현황!$N$7*(표2[[#This Row],[휴일]]-표2[[#This Row],[휴일제외]])),-1)</f>
        <v>0</v>
      </c>
      <c r="N15" s="51">
        <f t="shared" si="3"/>
        <v>0</v>
      </c>
      <c r="O15" s="50"/>
      <c r="P15" s="56">
        <f>ROUNDDOWN(IF(수당현황!$B$8="배수적용",수당현황!$B$6*(표2[[#This Row],[휴일야간]]-표2[[#This Row],[휴일야간제외]])*(수당현황!$M$7+수당현황!$M$8),수당현황!$N$8*(표2[[#This Row],[휴일야간]]-표2[[#This Row],[휴일야간제외]])),-1)</f>
        <v>0</v>
      </c>
      <c r="Q15" s="52">
        <f>(표2[[#This Row],[연장]]-표2[[#This Row],[연장제외]])+(표2[[#This Row],[야간]]-표2[[#This Row],[야간제외]])+(표2[[#This Row],[휴일]]-표2[[#This Row],[휴일제외]])+(표2[[#This Row],[휴일야간]]-표2[[#This Row],[휴일야간제외]])</f>
        <v>0</v>
      </c>
      <c r="R15" s="54">
        <f>SUM(표2[[#This Row],[연장수당]],표2[[#This Row],[야간수당]],표2[[#This Row],[휴일수당]],표2[[#This Row],[휴일야간수당]])</f>
        <v>0</v>
      </c>
    </row>
    <row r="16" spans="1:18" ht="18.75" customHeight="1" x14ac:dyDescent="0.3">
      <c r="E16" s="51">
        <f t="shared" si="0"/>
        <v>0</v>
      </c>
      <c r="F16" s="50"/>
      <c r="G16" s="56">
        <f>ROUNDDOWN(IF(수당현황!$B$8="배수적용",수당현황!$B$6*(표2[[#This Row],[연장]]-표2[[#This Row],[연장제외]])*수당현황!$M$5,수당현황!$N$5*(표2[[#This Row],[연장]]-표2[[#This Row],[연장제외]])),-1)</f>
        <v>0</v>
      </c>
      <c r="H16" s="51">
        <f t="shared" si="1"/>
        <v>0</v>
      </c>
      <c r="I16" s="50"/>
      <c r="J16" s="56">
        <f>ROUNDDOWN(IF(수당현황!$B$8="배수적용",수당현황!$B$6*(표2[[#This Row],[야간]]-표2[[#This Row],[야간제외]])*(수당현황!$M$5+수당현황!$M$6),수당현황!$N$6*(표2[[#This Row],[야간]]-표2[[#This Row],[야간제외]])),-1)</f>
        <v>0</v>
      </c>
      <c r="K16" s="51">
        <f t="shared" si="2"/>
        <v>0</v>
      </c>
      <c r="L16" s="50"/>
      <c r="M16" s="56">
        <f>ROUNDDOWN(IF(수당현황!$B$8="배수적용",수당현황!$B$6*(표2[[#This Row],[휴일]]-표2[[#This Row],[휴일제외]])*수당현황!$M$7,수당현황!$N$7*(표2[[#This Row],[휴일]]-표2[[#This Row],[휴일제외]])),-1)</f>
        <v>0</v>
      </c>
      <c r="N16" s="51">
        <f t="shared" si="3"/>
        <v>0</v>
      </c>
      <c r="O16" s="50"/>
      <c r="P16" s="56">
        <f>ROUNDDOWN(IF(수당현황!$B$8="배수적용",수당현황!$B$6*(표2[[#This Row],[휴일야간]]-표2[[#This Row],[휴일야간제외]])*(수당현황!$M$7+수당현황!$M$8),수당현황!$N$8*(표2[[#This Row],[휴일야간]]-표2[[#This Row],[휴일야간제외]])),-1)</f>
        <v>0</v>
      </c>
      <c r="Q16" s="52">
        <f>(표2[[#This Row],[연장]]-표2[[#This Row],[연장제외]])+(표2[[#This Row],[야간]]-표2[[#This Row],[야간제외]])+(표2[[#This Row],[휴일]]-표2[[#This Row],[휴일제외]])+(표2[[#This Row],[휴일야간]]-표2[[#This Row],[휴일야간제외]])</f>
        <v>0</v>
      </c>
      <c r="R16" s="54">
        <f>SUM(표2[[#This Row],[연장수당]],표2[[#This Row],[야간수당]],표2[[#This Row],[휴일수당]],표2[[#This Row],[휴일야간수당]])</f>
        <v>0</v>
      </c>
    </row>
    <row r="17" spans="2:20" ht="18.75" customHeight="1" x14ac:dyDescent="0.3">
      <c r="E17" s="51">
        <f t="shared" si="0"/>
        <v>0</v>
      </c>
      <c r="F17" s="50"/>
      <c r="G17" s="56">
        <f>ROUNDDOWN(IF(수당현황!$B$8="배수적용",수당현황!$B$6*(표2[[#This Row],[연장]]-표2[[#This Row],[연장제외]])*수당현황!$M$5,수당현황!$N$5*(표2[[#This Row],[연장]]-표2[[#This Row],[연장제외]])),-1)</f>
        <v>0</v>
      </c>
      <c r="H17" s="51">
        <f t="shared" si="1"/>
        <v>0</v>
      </c>
      <c r="I17" s="50"/>
      <c r="J17" s="56">
        <f>ROUNDDOWN(IF(수당현황!$B$8="배수적용",수당현황!$B$6*(표2[[#This Row],[야간]]-표2[[#This Row],[야간제외]])*(수당현황!$M$5+수당현황!$M$6),수당현황!$N$6*(표2[[#This Row],[야간]]-표2[[#This Row],[야간제외]])),-1)</f>
        <v>0</v>
      </c>
      <c r="K17" s="51">
        <f t="shared" si="2"/>
        <v>0</v>
      </c>
      <c r="L17" s="50"/>
      <c r="M17" s="56">
        <f>ROUNDDOWN(IF(수당현황!$B$8="배수적용",수당현황!$B$6*(표2[[#This Row],[휴일]]-표2[[#This Row],[휴일제외]])*수당현황!$M$7,수당현황!$N$7*(표2[[#This Row],[휴일]]-표2[[#This Row],[휴일제외]])),-1)</f>
        <v>0</v>
      </c>
      <c r="N17" s="51">
        <f t="shared" si="3"/>
        <v>0</v>
      </c>
      <c r="O17" s="50"/>
      <c r="P17" s="56">
        <f>ROUNDDOWN(IF(수당현황!$B$8="배수적용",수당현황!$B$6*(표2[[#This Row],[휴일야간]]-표2[[#This Row],[휴일야간제외]])*(수당현황!$M$7+수당현황!$M$8),수당현황!$N$8*(표2[[#This Row],[휴일야간]]-표2[[#This Row],[휴일야간제외]])),-1)</f>
        <v>0</v>
      </c>
      <c r="Q17" s="52">
        <f>(표2[[#This Row],[연장]]-표2[[#This Row],[연장제외]])+(표2[[#This Row],[야간]]-표2[[#This Row],[야간제외]])+(표2[[#This Row],[휴일]]-표2[[#This Row],[휴일제외]])+(표2[[#This Row],[휴일야간]]-표2[[#This Row],[휴일야간제외]])</f>
        <v>0</v>
      </c>
      <c r="R17" s="54">
        <f>SUM(표2[[#This Row],[연장수당]],표2[[#This Row],[야간수당]],표2[[#This Row],[휴일수당]],표2[[#This Row],[휴일야간수당]])</f>
        <v>0</v>
      </c>
    </row>
    <row r="18" spans="2:20" ht="18.75" customHeight="1" x14ac:dyDescent="0.3">
      <c r="E18" s="51">
        <f t="shared" si="0"/>
        <v>0</v>
      </c>
      <c r="F18" s="50"/>
      <c r="G18" s="56">
        <f>ROUNDDOWN(IF(수당현황!$B$8="배수적용",수당현황!$B$6*(표2[[#This Row],[연장]]-표2[[#This Row],[연장제외]])*수당현황!$M$5,수당현황!$N$5*(표2[[#This Row],[연장]]-표2[[#This Row],[연장제외]])),-1)</f>
        <v>0</v>
      </c>
      <c r="H18" s="51">
        <f t="shared" si="1"/>
        <v>0</v>
      </c>
      <c r="I18" s="50"/>
      <c r="J18" s="56">
        <f>ROUNDDOWN(IF(수당현황!$B$8="배수적용",수당현황!$B$6*(표2[[#This Row],[야간]]-표2[[#This Row],[야간제외]])*(수당현황!$M$5+수당현황!$M$6),수당현황!$N$6*(표2[[#This Row],[야간]]-표2[[#This Row],[야간제외]])),-1)</f>
        <v>0</v>
      </c>
      <c r="K18" s="51">
        <f t="shared" si="2"/>
        <v>0</v>
      </c>
      <c r="L18" s="50"/>
      <c r="M18" s="56">
        <f>ROUNDDOWN(IF(수당현황!$B$8="배수적용",수당현황!$B$6*(표2[[#This Row],[휴일]]-표2[[#This Row],[휴일제외]])*수당현황!$M$7,수당현황!$N$7*(표2[[#This Row],[휴일]]-표2[[#This Row],[휴일제외]])),-1)</f>
        <v>0</v>
      </c>
      <c r="N18" s="51">
        <f t="shared" si="3"/>
        <v>0</v>
      </c>
      <c r="O18" s="50"/>
      <c r="P18" s="56">
        <f>ROUNDDOWN(IF(수당현황!$B$8="배수적용",수당현황!$B$6*(표2[[#This Row],[휴일야간]]-표2[[#This Row],[휴일야간제외]])*(수당현황!$M$7+수당현황!$M$8),수당현황!$N$8*(표2[[#This Row],[휴일야간]]-표2[[#This Row],[휴일야간제외]])),-1)</f>
        <v>0</v>
      </c>
      <c r="Q18" s="52">
        <f>(표2[[#This Row],[연장]]-표2[[#This Row],[연장제외]])+(표2[[#This Row],[야간]]-표2[[#This Row],[야간제외]])+(표2[[#This Row],[휴일]]-표2[[#This Row],[휴일제외]])+(표2[[#This Row],[휴일야간]]-표2[[#This Row],[휴일야간제외]])</f>
        <v>0</v>
      </c>
      <c r="R18" s="54">
        <f>SUM(표2[[#This Row],[연장수당]],표2[[#This Row],[야간수당]],표2[[#This Row],[휴일수당]],표2[[#This Row],[휴일야간수당]])</f>
        <v>0</v>
      </c>
    </row>
    <row r="19" spans="2:20" ht="18.75" customHeight="1" x14ac:dyDescent="0.3">
      <c r="E19" s="51">
        <f t="shared" si="0"/>
        <v>0</v>
      </c>
      <c r="F19" s="50"/>
      <c r="G19" s="56">
        <f>ROUNDDOWN(IF(수당현황!$B$8="배수적용",수당현황!$B$6*(표2[[#This Row],[연장]]-표2[[#This Row],[연장제외]])*수당현황!$M$5,수당현황!$N$5*(표2[[#This Row],[연장]]-표2[[#This Row],[연장제외]])),-1)</f>
        <v>0</v>
      </c>
      <c r="H19" s="51">
        <f t="shared" si="1"/>
        <v>0</v>
      </c>
      <c r="I19" s="50"/>
      <c r="J19" s="56">
        <f>ROUNDDOWN(IF(수당현황!$B$8="배수적용",수당현황!$B$6*(표2[[#This Row],[야간]]-표2[[#This Row],[야간제외]])*(수당현황!$M$5+수당현황!$M$6),수당현황!$N$6*(표2[[#This Row],[야간]]-표2[[#This Row],[야간제외]])),-1)</f>
        <v>0</v>
      </c>
      <c r="K19" s="51">
        <f t="shared" si="2"/>
        <v>0</v>
      </c>
      <c r="L19" s="50"/>
      <c r="M19" s="56">
        <f>ROUNDDOWN(IF(수당현황!$B$8="배수적용",수당현황!$B$6*(표2[[#This Row],[휴일]]-표2[[#This Row],[휴일제외]])*수당현황!$M$7,수당현황!$N$7*(표2[[#This Row],[휴일]]-표2[[#This Row],[휴일제외]])),-1)</f>
        <v>0</v>
      </c>
      <c r="N19" s="51">
        <f t="shared" si="3"/>
        <v>0</v>
      </c>
      <c r="O19" s="50"/>
      <c r="P19" s="56">
        <f>ROUNDDOWN(IF(수당현황!$B$8="배수적용",수당현황!$B$6*(표2[[#This Row],[휴일야간]]-표2[[#This Row],[휴일야간제외]])*(수당현황!$M$7+수당현황!$M$8),수당현황!$N$8*(표2[[#This Row],[휴일야간]]-표2[[#This Row],[휴일야간제외]])),-1)</f>
        <v>0</v>
      </c>
      <c r="Q19" s="52">
        <f>(표2[[#This Row],[연장]]-표2[[#This Row],[연장제외]])+(표2[[#This Row],[야간]]-표2[[#This Row],[야간제외]])+(표2[[#This Row],[휴일]]-표2[[#This Row],[휴일제외]])+(표2[[#This Row],[휴일야간]]-표2[[#This Row],[휴일야간제외]])</f>
        <v>0</v>
      </c>
      <c r="R19" s="54">
        <f>SUM(표2[[#This Row],[연장수당]],표2[[#This Row],[야간수당]],표2[[#This Row],[휴일수당]],표2[[#This Row],[휴일야간수당]])</f>
        <v>0</v>
      </c>
    </row>
    <row r="20" spans="2:20" ht="18.75" customHeight="1" x14ac:dyDescent="0.3">
      <c r="E20" s="51">
        <f t="shared" si="0"/>
        <v>0</v>
      </c>
      <c r="F20" s="50"/>
      <c r="G20" s="56">
        <f>ROUNDDOWN(IF(수당현황!$B$8="배수적용",수당현황!$B$6*(표2[[#This Row],[연장]]-표2[[#This Row],[연장제외]])*수당현황!$M$5,수당현황!$N$5*(표2[[#This Row],[연장]]-표2[[#This Row],[연장제외]])),-1)</f>
        <v>0</v>
      </c>
      <c r="H20" s="51">
        <f t="shared" si="1"/>
        <v>0</v>
      </c>
      <c r="I20" s="50"/>
      <c r="J20" s="56">
        <f>ROUNDDOWN(IF(수당현황!$B$8="배수적용",수당현황!$B$6*(표2[[#This Row],[야간]]-표2[[#This Row],[야간제외]])*(수당현황!$M$5+수당현황!$M$6),수당현황!$N$6*(표2[[#This Row],[야간]]-표2[[#This Row],[야간제외]])),-1)</f>
        <v>0</v>
      </c>
      <c r="K20" s="51">
        <f t="shared" si="2"/>
        <v>0</v>
      </c>
      <c r="L20" s="50"/>
      <c r="M20" s="56">
        <f>ROUNDDOWN(IF(수당현황!$B$8="배수적용",수당현황!$B$6*(표2[[#This Row],[휴일]]-표2[[#This Row],[휴일제외]])*수당현황!$M$7,수당현황!$N$7*(표2[[#This Row],[휴일]]-표2[[#This Row],[휴일제외]])),-1)</f>
        <v>0</v>
      </c>
      <c r="N20" s="51">
        <f t="shared" si="3"/>
        <v>0</v>
      </c>
      <c r="O20" s="50"/>
      <c r="P20" s="56">
        <f>ROUNDDOWN(IF(수당현황!$B$8="배수적용",수당현황!$B$6*(표2[[#This Row],[휴일야간]]-표2[[#This Row],[휴일야간제외]])*(수당현황!$M$7+수당현황!$M$8),수당현황!$N$8*(표2[[#This Row],[휴일야간]]-표2[[#This Row],[휴일야간제외]])),-1)</f>
        <v>0</v>
      </c>
      <c r="Q20" s="52">
        <f>(표2[[#This Row],[연장]]-표2[[#This Row],[연장제외]])+(표2[[#This Row],[야간]]-표2[[#This Row],[야간제외]])+(표2[[#This Row],[휴일]]-표2[[#This Row],[휴일제외]])+(표2[[#This Row],[휴일야간]]-표2[[#This Row],[휴일야간제외]])</f>
        <v>0</v>
      </c>
      <c r="R20" s="54">
        <f>SUM(표2[[#This Row],[연장수당]],표2[[#This Row],[야간수당]],표2[[#This Row],[휴일수당]],표2[[#This Row],[휴일야간수당]])</f>
        <v>0</v>
      </c>
    </row>
    <row r="21" spans="2:20" ht="18.75" customHeight="1" x14ac:dyDescent="0.2">
      <c r="C21" s="1" ph="1"/>
      <c r="D21" s="1" ph="1"/>
      <c r="E21" s="51">
        <f t="shared" si="0"/>
        <v>0</v>
      </c>
      <c r="F21" s="50" ph="1"/>
      <c r="G21" s="56">
        <f>ROUNDDOWN(IF(수당현황!$B$8="배수적용",수당현황!$B$6*(표2[[#This Row],[연장]]-표2[[#This Row],[연장제외]])*수당현황!$M$5,수당현황!$N$5*(표2[[#This Row],[연장]]-표2[[#This Row],[연장제외]])),-1)</f>
        <v>0</v>
      </c>
      <c r="H21" s="51">
        <f t="shared" si="1"/>
        <v>0</v>
      </c>
      <c r="I21" s="50" ph="1"/>
      <c r="J21" s="56">
        <f>ROUNDDOWN(IF(수당현황!$B$8="배수적용",수당현황!$B$6*(표2[[#This Row],[야간]]-표2[[#This Row],[야간제외]])*(수당현황!$M$5+수당현황!$M$6),수당현황!$N$6*(표2[[#This Row],[야간]]-표2[[#This Row],[야간제외]])),-1)</f>
        <v>0</v>
      </c>
      <c r="K21" s="51">
        <f t="shared" si="2"/>
        <v>0</v>
      </c>
      <c r="L21" s="50" ph="1"/>
      <c r="M21" s="56">
        <f>ROUNDDOWN(IF(수당현황!$B$8="배수적용",수당현황!$B$6*(표2[[#This Row],[휴일]]-표2[[#This Row],[휴일제외]])*수당현황!$M$7,수당현황!$N$7*(표2[[#This Row],[휴일]]-표2[[#This Row],[휴일제외]])),-1)</f>
        <v>0</v>
      </c>
      <c r="N21" s="51">
        <f t="shared" si="3"/>
        <v>0</v>
      </c>
      <c r="O21" s="50" ph="1"/>
      <c r="P21" s="56">
        <f>ROUNDDOWN(IF(수당현황!$B$8="배수적용",수당현황!$B$6*(표2[[#This Row],[휴일야간]]-표2[[#This Row],[휴일야간제외]])*(수당현황!$M$7+수당현황!$M$8),수당현황!$N$8*(표2[[#This Row],[휴일야간]]-표2[[#This Row],[휴일야간제외]])),-1)</f>
        <v>0</v>
      </c>
      <c r="Q21" s="52">
        <f>(표2[[#This Row],[연장]]-표2[[#This Row],[연장제외]])+(표2[[#This Row],[야간]]-표2[[#This Row],[야간제외]])+(표2[[#This Row],[휴일]]-표2[[#This Row],[휴일제외]])+(표2[[#This Row],[휴일야간]]-표2[[#This Row],[휴일야간제외]])</f>
        <v>0</v>
      </c>
      <c r="R21" s="54">
        <f>SUM(표2[[#This Row],[연장수당]],표2[[#This Row],[야간수당]],표2[[#This Row],[휴일수당]],표2[[#This Row],[휴일야간수당]])</f>
        <v>0</v>
      </c>
      <c r="S21" s="1" ph="1"/>
      <c r="T21" s="1" ph="1"/>
    </row>
    <row r="22" spans="2:20" ht="18.75" customHeight="1" x14ac:dyDescent="0.2">
      <c r="C22" s="1" ph="1"/>
      <c r="D22" s="1" ph="1"/>
      <c r="E22" s="51">
        <f t="shared" si="0"/>
        <v>0</v>
      </c>
      <c r="F22" s="50" ph="1"/>
      <c r="G22" s="56">
        <f>ROUNDDOWN(IF(수당현황!$B$8="배수적용",수당현황!$B$6*(표2[[#This Row],[연장]]-표2[[#This Row],[연장제외]])*수당현황!$M$5,수당현황!$N$5*(표2[[#This Row],[연장]]-표2[[#This Row],[연장제외]])),-1)</f>
        <v>0</v>
      </c>
      <c r="H22" s="51">
        <f t="shared" si="1"/>
        <v>0</v>
      </c>
      <c r="I22" s="50" ph="1"/>
      <c r="J22" s="56">
        <f>ROUNDDOWN(IF(수당현황!$B$8="배수적용",수당현황!$B$6*(표2[[#This Row],[야간]]-표2[[#This Row],[야간제외]])*(수당현황!$M$5+수당현황!$M$6),수당현황!$N$6*(표2[[#This Row],[야간]]-표2[[#This Row],[야간제외]])),-1)</f>
        <v>0</v>
      </c>
      <c r="K22" s="51">
        <f t="shared" si="2"/>
        <v>0</v>
      </c>
      <c r="L22" s="50" ph="1"/>
      <c r="M22" s="56">
        <f>ROUNDDOWN(IF(수당현황!$B$8="배수적용",수당현황!$B$6*(표2[[#This Row],[휴일]]-표2[[#This Row],[휴일제외]])*수당현황!$M$7,수당현황!$N$7*(표2[[#This Row],[휴일]]-표2[[#This Row],[휴일제외]])),-1)</f>
        <v>0</v>
      </c>
      <c r="N22" s="51">
        <f t="shared" si="3"/>
        <v>0</v>
      </c>
      <c r="O22" s="50" ph="1"/>
      <c r="P22" s="56">
        <f>ROUNDDOWN(IF(수당현황!$B$8="배수적용",수당현황!$B$6*(표2[[#This Row],[휴일야간]]-표2[[#This Row],[휴일야간제외]])*(수당현황!$M$7+수당현황!$M$8),수당현황!$N$8*(표2[[#This Row],[휴일야간]]-표2[[#This Row],[휴일야간제외]])),-1)</f>
        <v>0</v>
      </c>
      <c r="Q22" s="52">
        <f>(표2[[#This Row],[연장]]-표2[[#This Row],[연장제외]])+(표2[[#This Row],[야간]]-표2[[#This Row],[야간제외]])+(표2[[#This Row],[휴일]]-표2[[#This Row],[휴일제외]])+(표2[[#This Row],[휴일야간]]-표2[[#This Row],[휴일야간제외]])</f>
        <v>0</v>
      </c>
      <c r="R22" s="54">
        <f>SUM(표2[[#This Row],[연장수당]],표2[[#This Row],[야간수당]],표2[[#This Row],[휴일수당]],표2[[#This Row],[휴일야간수당]])</f>
        <v>0</v>
      </c>
      <c r="S22" s="1" ph="1"/>
      <c r="T22" s="1" ph="1"/>
    </row>
    <row r="23" spans="2:20" ht="18.75" customHeight="1" x14ac:dyDescent="0.2">
      <c r="B23" s="59"/>
      <c r="C23" s="59" ph="1"/>
      <c r="D23" s="59" ph="1"/>
      <c r="E23" s="60">
        <f t="shared" si="0"/>
        <v>0</v>
      </c>
      <c r="F23" s="61" ph="1"/>
      <c r="G23" s="56">
        <f>ROUNDDOWN(IF(수당현황!$B$8="배수적용",수당현황!$B$6*(표2[[#This Row],[연장]]-표2[[#This Row],[연장제외]])*수당현황!$M$5,수당현황!$N$5*(표2[[#This Row],[연장]]-표2[[#This Row],[연장제외]])),-1)</f>
        <v>0</v>
      </c>
      <c r="H23" s="60">
        <f t="shared" si="1"/>
        <v>0</v>
      </c>
      <c r="I23" s="61" ph="1"/>
      <c r="J23" s="62">
        <f>ROUNDDOWN(IF(수당현황!$B$8="배수적용",수당현황!$B$6*(표2[[#This Row],[야간]]-표2[[#This Row],[야간제외]])*(수당현황!$M$5+수당현황!$M$6),수당현황!$N$6*(표2[[#This Row],[야간]]-표2[[#This Row],[야간제외]])),-1)</f>
        <v>0</v>
      </c>
      <c r="K23" s="61">
        <f t="shared" si="2"/>
        <v>0</v>
      </c>
      <c r="L23" s="61" ph="1"/>
      <c r="M23" s="56">
        <f>ROUNDDOWN(IF(수당현황!$B$8="배수적용",수당현황!$B$6*(표2[[#This Row],[휴일]]-표2[[#This Row],[휴일제외]])*수당현황!$M$7,수당현황!$N$7*(표2[[#This Row],[휴일]]-표2[[#This Row],[휴일제외]])),-1)</f>
        <v>0</v>
      </c>
      <c r="N23" s="60">
        <f t="shared" si="3"/>
        <v>0</v>
      </c>
      <c r="O23" s="61" ph="1"/>
      <c r="P23" s="56">
        <f>ROUNDDOWN(IF(수당현황!$B$8="배수적용",수당현황!$B$6*(표2[[#This Row],[휴일야간]]-표2[[#This Row],[휴일야간제외]])*(수당현황!$M$7+수당현황!$M$8),수당현황!$N$8*(표2[[#This Row],[휴일야간]]-표2[[#This Row],[휴일야간제외]])),-1)</f>
        <v>0</v>
      </c>
      <c r="Q23" s="52" ph="1"/>
      <c r="R23" s="54" ph="1"/>
      <c r="S23" s="1" ph="1"/>
      <c r="T23" s="1" ph="1"/>
    </row>
    <row r="24" spans="2:20" ht="18.75" customHeight="1" x14ac:dyDescent="0.2">
      <c r="B24" s="59"/>
      <c r="C24" s="59" ph="1"/>
      <c r="D24" s="59" ph="1"/>
      <c r="E24" s="60">
        <f t="shared" si="0"/>
        <v>0</v>
      </c>
      <c r="F24" s="61" ph="1"/>
      <c r="G24" s="56">
        <f>ROUNDDOWN(IF(수당현황!$B$8="배수적용",수당현황!$B$6*(표2[[#This Row],[연장]]-표2[[#This Row],[연장제외]])*수당현황!$M$5,수당현황!$N$5*(표2[[#This Row],[연장]]-표2[[#This Row],[연장제외]])),-1)</f>
        <v>0</v>
      </c>
      <c r="H24" s="60">
        <f t="shared" si="1"/>
        <v>0</v>
      </c>
      <c r="I24" s="61" ph="1"/>
      <c r="J24" s="62">
        <f>ROUNDDOWN(IF(수당현황!$B$8="배수적용",수당현황!$B$6*(표2[[#This Row],[야간]]-표2[[#This Row],[야간제외]])*(수당현황!$M$5+수당현황!$M$6),수당현황!$N$6*(표2[[#This Row],[야간]]-표2[[#This Row],[야간제외]])),-1)</f>
        <v>0</v>
      </c>
      <c r="K24" s="61">
        <f t="shared" si="2"/>
        <v>0</v>
      </c>
      <c r="L24" s="61" ph="1"/>
      <c r="M24" s="56">
        <f>ROUNDDOWN(IF(수당현황!$B$8="배수적용",수당현황!$B$6*(표2[[#This Row],[휴일]]-표2[[#This Row],[휴일제외]])*수당현황!$M$7,수당현황!$N$7*(표2[[#This Row],[휴일]]-표2[[#This Row],[휴일제외]])),-1)</f>
        <v>0</v>
      </c>
      <c r="N24" s="60">
        <f t="shared" si="3"/>
        <v>0</v>
      </c>
      <c r="O24" s="61" ph="1"/>
      <c r="P24" s="56">
        <f>ROUNDDOWN(IF(수당현황!$B$8="배수적용",수당현황!$B$6*(표2[[#This Row],[휴일야간]]-표2[[#This Row],[휴일야간제외]])*(수당현황!$M$7+수당현황!$M$8),수당현황!$N$8*(표2[[#This Row],[휴일야간]]-표2[[#This Row],[휴일야간제외]])),-1)</f>
        <v>0</v>
      </c>
      <c r="Q24" s="52" ph="1"/>
      <c r="R24" s="54" ph="1"/>
      <c r="S24" s="1" ph="1"/>
      <c r="T24" s="1" ph="1"/>
    </row>
    <row r="25" spans="2:20" ht="18.75" customHeight="1" x14ac:dyDescent="0.2">
      <c r="B25" s="59"/>
      <c r="C25" s="59" ph="1"/>
      <c r="D25" s="59" ph="1"/>
      <c r="E25" s="60">
        <f t="shared" si="0"/>
        <v>0</v>
      </c>
      <c r="F25" s="61" ph="1"/>
      <c r="G25" s="56">
        <f>ROUNDDOWN(IF(수당현황!$B$8="배수적용",수당현황!$B$6*(표2[[#This Row],[연장]]-표2[[#This Row],[연장제외]])*수당현황!$M$5,수당현황!$N$5*(표2[[#This Row],[연장]]-표2[[#This Row],[연장제외]])),-1)</f>
        <v>0</v>
      </c>
      <c r="H25" s="60">
        <f t="shared" si="1"/>
        <v>0</v>
      </c>
      <c r="I25" s="61" ph="1"/>
      <c r="J25" s="62">
        <f>ROUNDDOWN(IF(수당현황!$B$8="배수적용",수당현황!$B$6*(표2[[#This Row],[야간]]-표2[[#This Row],[야간제외]])*(수당현황!$M$5+수당현황!$M$6),수당현황!$N$6*(표2[[#This Row],[야간]]-표2[[#This Row],[야간제외]])),-1)</f>
        <v>0</v>
      </c>
      <c r="K25" s="61">
        <f t="shared" si="2"/>
        <v>0</v>
      </c>
      <c r="L25" s="61" ph="1"/>
      <c r="M25" s="56">
        <f>ROUNDDOWN(IF(수당현황!$B$8="배수적용",수당현황!$B$6*(표2[[#This Row],[휴일]]-표2[[#This Row],[휴일제외]])*수당현황!$M$7,수당현황!$N$7*(표2[[#This Row],[휴일]]-표2[[#This Row],[휴일제외]])),-1)</f>
        <v>0</v>
      </c>
      <c r="N25" s="60">
        <f t="shared" si="3"/>
        <v>0</v>
      </c>
      <c r="O25" s="61" ph="1"/>
      <c r="P25" s="56">
        <f>ROUNDDOWN(IF(수당현황!$B$8="배수적용",수당현황!$B$6*(표2[[#This Row],[휴일야간]]-표2[[#This Row],[휴일야간제외]])*(수당현황!$M$7+수당현황!$M$8),수당현황!$N$8*(표2[[#This Row],[휴일야간]]-표2[[#This Row],[휴일야간제외]])),-1)</f>
        <v>0</v>
      </c>
      <c r="Q25" s="52" ph="1"/>
      <c r="R25" s="54" ph="1"/>
      <c r="S25" s="1" ph="1"/>
      <c r="T25" s="1" ph="1"/>
    </row>
    <row r="26" spans="2:20" ht="18.75" customHeight="1" x14ac:dyDescent="0.2">
      <c r="B26" s="59"/>
      <c r="C26" s="59" ph="1"/>
      <c r="D26" s="59" ph="1"/>
      <c r="E26" s="60">
        <f t="shared" si="0"/>
        <v>0</v>
      </c>
      <c r="F26" s="61" ph="1"/>
      <c r="G26" s="56">
        <f>ROUNDDOWN(IF(수당현황!$B$8="배수적용",수당현황!$B$6*(표2[[#This Row],[연장]]-표2[[#This Row],[연장제외]])*수당현황!$M$5,수당현황!$N$5*(표2[[#This Row],[연장]]-표2[[#This Row],[연장제외]])),-1)</f>
        <v>0</v>
      </c>
      <c r="H26" s="60">
        <f t="shared" si="1"/>
        <v>0</v>
      </c>
      <c r="I26" s="61" ph="1"/>
      <c r="J26" s="62">
        <f>ROUNDDOWN(IF(수당현황!$B$8="배수적용",수당현황!$B$6*(표2[[#This Row],[야간]]-표2[[#This Row],[야간제외]])*(수당현황!$M$5+수당현황!$M$6),수당현황!$N$6*(표2[[#This Row],[야간]]-표2[[#This Row],[야간제외]])),-1)</f>
        <v>0</v>
      </c>
      <c r="K26" s="61">
        <f t="shared" si="2"/>
        <v>0</v>
      </c>
      <c r="L26" s="61" ph="1"/>
      <c r="M26" s="56">
        <f>ROUNDDOWN(IF(수당현황!$B$8="배수적용",수당현황!$B$6*(표2[[#This Row],[휴일]]-표2[[#This Row],[휴일제외]])*수당현황!$M$7,수당현황!$N$7*(표2[[#This Row],[휴일]]-표2[[#This Row],[휴일제외]])),-1)</f>
        <v>0</v>
      </c>
      <c r="N26" s="60">
        <f t="shared" si="3"/>
        <v>0</v>
      </c>
      <c r="O26" s="61" ph="1"/>
      <c r="P26" s="56">
        <f>ROUNDDOWN(IF(수당현황!$B$8="배수적용",수당현황!$B$6*(표2[[#This Row],[휴일야간]]-표2[[#This Row],[휴일야간제외]])*(수당현황!$M$7+수당현황!$M$8),수당현황!$N$8*(표2[[#This Row],[휴일야간]]-표2[[#This Row],[휴일야간제외]])),-1)</f>
        <v>0</v>
      </c>
      <c r="Q26" s="52" ph="1"/>
      <c r="R26" s="54" ph="1"/>
      <c r="S26" s="1" ph="1"/>
      <c r="T26" s="1" ph="1"/>
    </row>
    <row r="27" spans="2:20" ht="18.75" customHeight="1" x14ac:dyDescent="0.2">
      <c r="B27" s="59"/>
      <c r="C27" s="59" ph="1"/>
      <c r="D27" s="59" ph="1"/>
      <c r="E27" s="60">
        <f t="shared" si="0"/>
        <v>0</v>
      </c>
      <c r="F27" s="61" ph="1"/>
      <c r="G27" s="56">
        <f>ROUNDDOWN(IF(수당현황!$B$8="배수적용",수당현황!$B$6*(표2[[#This Row],[연장]]-표2[[#This Row],[연장제외]])*수당현황!$M$5,수당현황!$N$5*(표2[[#This Row],[연장]]-표2[[#This Row],[연장제외]])),-1)</f>
        <v>0</v>
      </c>
      <c r="H27" s="60">
        <f t="shared" si="1"/>
        <v>0</v>
      </c>
      <c r="I27" s="61" ph="1"/>
      <c r="J27" s="62">
        <f>ROUNDDOWN(IF(수당현황!$B$8="배수적용",수당현황!$B$6*(표2[[#This Row],[야간]]-표2[[#This Row],[야간제외]])*(수당현황!$M$5+수당현황!$M$6),수당현황!$N$6*(표2[[#This Row],[야간]]-표2[[#This Row],[야간제외]])),-1)</f>
        <v>0</v>
      </c>
      <c r="K27" s="61">
        <f t="shared" si="2"/>
        <v>0</v>
      </c>
      <c r="L27" s="61" ph="1"/>
      <c r="M27" s="56">
        <f>ROUNDDOWN(IF(수당현황!$B$8="배수적용",수당현황!$B$6*(표2[[#This Row],[휴일]]-표2[[#This Row],[휴일제외]])*수당현황!$M$7,수당현황!$N$7*(표2[[#This Row],[휴일]]-표2[[#This Row],[휴일제외]])),-1)</f>
        <v>0</v>
      </c>
      <c r="N27" s="60">
        <f t="shared" si="3"/>
        <v>0</v>
      </c>
      <c r="O27" s="61" ph="1"/>
      <c r="P27" s="56">
        <f>ROUNDDOWN(IF(수당현황!$B$8="배수적용",수당현황!$B$6*(표2[[#This Row],[휴일야간]]-표2[[#This Row],[휴일야간제외]])*(수당현황!$M$7+수당현황!$M$8),수당현황!$N$8*(표2[[#This Row],[휴일야간]]-표2[[#This Row],[휴일야간제외]])),-1)</f>
        <v>0</v>
      </c>
      <c r="Q27" s="52" ph="1"/>
      <c r="R27" s="54" ph="1"/>
      <c r="S27" s="1" ph="1"/>
      <c r="T27" s="1" ph="1"/>
    </row>
    <row r="28" spans="2:20" ht="18.75" customHeight="1" x14ac:dyDescent="0.2">
      <c r="B28" s="59"/>
      <c r="C28" s="59" ph="1"/>
      <c r="D28" s="59" ph="1"/>
      <c r="E28" s="60">
        <f t="shared" si="0"/>
        <v>0</v>
      </c>
      <c r="F28" s="61" ph="1"/>
      <c r="G28" s="56">
        <f>ROUNDDOWN(IF(수당현황!$B$8="배수적용",수당현황!$B$6*(표2[[#This Row],[연장]]-표2[[#This Row],[연장제외]])*수당현황!$M$5,수당현황!$N$5*(표2[[#This Row],[연장]]-표2[[#This Row],[연장제외]])),-1)</f>
        <v>0</v>
      </c>
      <c r="H28" s="60">
        <f t="shared" si="1"/>
        <v>0</v>
      </c>
      <c r="I28" s="61" ph="1"/>
      <c r="J28" s="62">
        <f>ROUNDDOWN(IF(수당현황!$B$8="배수적용",수당현황!$B$6*(표2[[#This Row],[야간]]-표2[[#This Row],[야간제외]])*(수당현황!$M$5+수당현황!$M$6),수당현황!$N$6*(표2[[#This Row],[야간]]-표2[[#This Row],[야간제외]])),-1)</f>
        <v>0</v>
      </c>
      <c r="K28" s="61">
        <f t="shared" si="2"/>
        <v>0</v>
      </c>
      <c r="L28" s="61" ph="1"/>
      <c r="M28" s="56">
        <f>ROUNDDOWN(IF(수당현황!$B$8="배수적용",수당현황!$B$6*(표2[[#This Row],[휴일]]-표2[[#This Row],[휴일제외]])*수당현황!$M$7,수당현황!$N$7*(표2[[#This Row],[휴일]]-표2[[#This Row],[휴일제외]])),-1)</f>
        <v>0</v>
      </c>
      <c r="N28" s="60">
        <f t="shared" si="3"/>
        <v>0</v>
      </c>
      <c r="O28" s="61" ph="1"/>
      <c r="P28" s="56">
        <f>ROUNDDOWN(IF(수당현황!$B$8="배수적용",수당현황!$B$6*(표2[[#This Row],[휴일야간]]-표2[[#This Row],[휴일야간제외]])*(수당현황!$M$7+수당현황!$M$8),수당현황!$N$8*(표2[[#This Row],[휴일야간]]-표2[[#This Row],[휴일야간제외]])),-1)</f>
        <v>0</v>
      </c>
      <c r="Q28" s="52" ph="1"/>
      <c r="R28" s="54" ph="1"/>
      <c r="S28" s="1" ph="1"/>
      <c r="T28" s="1" ph="1"/>
    </row>
    <row r="29" spans="2:20" ht="18.75" customHeight="1" x14ac:dyDescent="0.2">
      <c r="B29" s="59"/>
      <c r="C29" s="59" ph="1"/>
      <c r="D29" s="59" ph="1"/>
      <c r="E29" s="60">
        <f t="shared" si="0"/>
        <v>0</v>
      </c>
      <c r="F29" s="61" ph="1"/>
      <c r="G29" s="56">
        <f>ROUNDDOWN(IF(수당현황!$B$8="배수적용",수당현황!$B$6*(표2[[#This Row],[연장]]-표2[[#This Row],[연장제외]])*수당현황!$M$5,수당현황!$N$5*(표2[[#This Row],[연장]]-표2[[#This Row],[연장제외]])),-1)</f>
        <v>0</v>
      </c>
      <c r="H29" s="60">
        <f t="shared" si="1"/>
        <v>0</v>
      </c>
      <c r="I29" s="61" ph="1"/>
      <c r="J29" s="62">
        <f>ROUNDDOWN(IF(수당현황!$B$8="배수적용",수당현황!$B$6*(표2[[#This Row],[야간]]-표2[[#This Row],[야간제외]])*(수당현황!$M$5+수당현황!$M$6),수당현황!$N$6*(표2[[#This Row],[야간]]-표2[[#This Row],[야간제외]])),-1)</f>
        <v>0</v>
      </c>
      <c r="K29" s="61">
        <f t="shared" si="2"/>
        <v>0</v>
      </c>
      <c r="L29" s="61" ph="1"/>
      <c r="M29" s="56">
        <f>ROUNDDOWN(IF(수당현황!$B$8="배수적용",수당현황!$B$6*(표2[[#This Row],[휴일]]-표2[[#This Row],[휴일제외]])*수당현황!$M$7,수당현황!$N$7*(표2[[#This Row],[휴일]]-표2[[#This Row],[휴일제외]])),-1)</f>
        <v>0</v>
      </c>
      <c r="N29" s="60">
        <f t="shared" si="3"/>
        <v>0</v>
      </c>
      <c r="O29" s="61" ph="1"/>
      <c r="P29" s="56">
        <f>ROUNDDOWN(IF(수당현황!$B$8="배수적용",수당현황!$B$6*(표2[[#This Row],[휴일야간]]-표2[[#This Row],[휴일야간제외]])*(수당현황!$M$7+수당현황!$M$8),수당현황!$N$8*(표2[[#This Row],[휴일야간]]-표2[[#This Row],[휴일야간제외]])),-1)</f>
        <v>0</v>
      </c>
      <c r="Q29" s="52" ph="1"/>
      <c r="R29" s="54" ph="1"/>
      <c r="S29" s="1" ph="1"/>
      <c r="T29" s="1" ph="1"/>
    </row>
    <row r="30" spans="2:20" ht="18.75" customHeight="1" x14ac:dyDescent="0.2">
      <c r="B30" s="59"/>
      <c r="C30" s="59" ph="1"/>
      <c r="D30" s="59" ph="1"/>
      <c r="E30" s="60">
        <f t="shared" si="0"/>
        <v>0</v>
      </c>
      <c r="F30" s="61" ph="1"/>
      <c r="G30" s="56">
        <f>ROUNDDOWN(IF(수당현황!$B$8="배수적용",수당현황!$B$6*(표2[[#This Row],[연장]]-표2[[#This Row],[연장제외]])*수당현황!$M$5,수당현황!$N$5*(표2[[#This Row],[연장]]-표2[[#This Row],[연장제외]])),-1)</f>
        <v>0</v>
      </c>
      <c r="H30" s="60">
        <f t="shared" si="1"/>
        <v>0</v>
      </c>
      <c r="I30" s="61" ph="1"/>
      <c r="J30" s="62">
        <f>ROUNDDOWN(IF(수당현황!$B$8="배수적용",수당현황!$B$6*(표2[[#This Row],[야간]]-표2[[#This Row],[야간제외]])*(수당현황!$M$5+수당현황!$M$6),수당현황!$N$6*(표2[[#This Row],[야간]]-표2[[#This Row],[야간제외]])),-1)</f>
        <v>0</v>
      </c>
      <c r="K30" s="61">
        <f t="shared" si="2"/>
        <v>0</v>
      </c>
      <c r="L30" s="61" ph="1"/>
      <c r="M30" s="56">
        <f>ROUNDDOWN(IF(수당현황!$B$8="배수적용",수당현황!$B$6*(표2[[#This Row],[휴일]]-표2[[#This Row],[휴일제외]])*수당현황!$M$7,수당현황!$N$7*(표2[[#This Row],[휴일]]-표2[[#This Row],[휴일제외]])),-1)</f>
        <v>0</v>
      </c>
      <c r="N30" s="60">
        <f t="shared" si="3"/>
        <v>0</v>
      </c>
      <c r="O30" s="61" ph="1"/>
      <c r="P30" s="56">
        <f>ROUNDDOWN(IF(수당현황!$B$8="배수적용",수당현황!$B$6*(표2[[#This Row],[휴일야간]]-표2[[#This Row],[휴일야간제외]])*(수당현황!$M$7+수당현황!$M$8),수당현황!$N$8*(표2[[#This Row],[휴일야간]]-표2[[#This Row],[휴일야간제외]])),-1)</f>
        <v>0</v>
      </c>
      <c r="Q30" s="52" ph="1"/>
      <c r="R30" s="54" ph="1"/>
      <c r="S30" s="1" ph="1"/>
      <c r="T30" s="1" ph="1"/>
    </row>
    <row r="31" spans="2:20" ht="18.75" customHeight="1" x14ac:dyDescent="0.3">
      <c r="B31" s="59"/>
      <c r="C31" s="59"/>
      <c r="D31" s="59"/>
      <c r="E31" s="60">
        <f t="shared" si="0"/>
        <v>0</v>
      </c>
      <c r="F31" s="61"/>
      <c r="G31" s="56">
        <f>ROUNDDOWN(IF(수당현황!$B$8="배수적용",수당현황!$B$6*(표2[[#This Row],[연장]]-표2[[#This Row],[연장제외]])*수당현황!$M$5,수당현황!$N$5*(표2[[#This Row],[연장]]-표2[[#This Row],[연장제외]])),-1)</f>
        <v>0</v>
      </c>
      <c r="H31" s="60">
        <f t="shared" si="1"/>
        <v>0</v>
      </c>
      <c r="I31" s="61"/>
      <c r="J31" s="62">
        <f>ROUNDDOWN(IF(수당현황!$B$8="배수적용",수당현황!$B$6*(표2[[#This Row],[야간]]-표2[[#This Row],[야간제외]])*(수당현황!$M$5+수당현황!$M$6),수당현황!$N$6*(표2[[#This Row],[야간]]-표2[[#This Row],[야간제외]])),-1)</f>
        <v>0</v>
      </c>
      <c r="K31" s="61">
        <f t="shared" si="2"/>
        <v>0</v>
      </c>
      <c r="L31" s="61"/>
      <c r="M31" s="56">
        <f>ROUNDDOWN(IF(수당현황!$B$8="배수적용",수당현황!$B$6*(표2[[#This Row],[휴일]]-표2[[#This Row],[휴일제외]])*수당현황!$M$7,수당현황!$N$7*(표2[[#This Row],[휴일]]-표2[[#This Row],[휴일제외]])),-1)</f>
        <v>0</v>
      </c>
      <c r="N31" s="60">
        <f t="shared" si="3"/>
        <v>0</v>
      </c>
      <c r="O31" s="61"/>
      <c r="P31" s="56">
        <f>ROUNDDOWN(IF(수당현황!$B$8="배수적용",수당현황!$B$6*(표2[[#This Row],[휴일야간]]-표2[[#This Row],[휴일야간제외]])*(수당현황!$M$7+수당현황!$M$8),수당현황!$N$8*(표2[[#This Row],[휴일야간]]-표2[[#This Row],[휴일야간제외]])),-1)</f>
        <v>0</v>
      </c>
      <c r="Q31" s="52"/>
      <c r="R31" s="54"/>
    </row>
    <row r="32" spans="2:20" ht="18.75" customHeight="1" x14ac:dyDescent="0.3">
      <c r="B32" s="59"/>
      <c r="C32" s="59"/>
      <c r="D32" s="59"/>
      <c r="E32" s="60">
        <f t="shared" si="0"/>
        <v>0</v>
      </c>
      <c r="F32" s="61"/>
      <c r="G32" s="56">
        <f>ROUNDDOWN(IF(수당현황!$B$8="배수적용",수당현황!$B$6*(표2[[#This Row],[연장]]-표2[[#This Row],[연장제외]])*수당현황!$M$5,수당현황!$N$5*(표2[[#This Row],[연장]]-표2[[#This Row],[연장제외]])),-1)</f>
        <v>0</v>
      </c>
      <c r="H32" s="60">
        <f t="shared" si="1"/>
        <v>0</v>
      </c>
      <c r="I32" s="61"/>
      <c r="J32" s="62">
        <f>ROUNDDOWN(IF(수당현황!$B$8="배수적용",수당현황!$B$6*(표2[[#This Row],[야간]]-표2[[#This Row],[야간제외]])*(수당현황!$M$5+수당현황!$M$6),수당현황!$N$6*(표2[[#This Row],[야간]]-표2[[#This Row],[야간제외]])),-1)</f>
        <v>0</v>
      </c>
      <c r="K32" s="61">
        <f t="shared" si="2"/>
        <v>0</v>
      </c>
      <c r="L32" s="61"/>
      <c r="M32" s="56">
        <f>ROUNDDOWN(IF(수당현황!$B$8="배수적용",수당현황!$B$6*(표2[[#This Row],[휴일]]-표2[[#This Row],[휴일제외]])*수당현황!$M$7,수당현황!$N$7*(표2[[#This Row],[휴일]]-표2[[#This Row],[휴일제외]])),-1)</f>
        <v>0</v>
      </c>
      <c r="N32" s="60">
        <f t="shared" si="3"/>
        <v>0</v>
      </c>
      <c r="O32" s="61"/>
      <c r="P32" s="56">
        <f>ROUNDDOWN(IF(수당현황!$B$8="배수적용",수당현황!$B$6*(표2[[#This Row],[휴일야간]]-표2[[#This Row],[휴일야간제외]])*(수당현황!$M$7+수당현황!$M$8),수당현황!$N$8*(표2[[#This Row],[휴일야간]]-표2[[#This Row],[휴일야간제외]])),-1)</f>
        <v>0</v>
      </c>
      <c r="Q32" s="52"/>
      <c r="R32" s="54"/>
    </row>
    <row r="33" spans="2:18" ht="18.75" customHeight="1" x14ac:dyDescent="0.3">
      <c r="B33" s="59"/>
      <c r="C33" s="59"/>
      <c r="D33" s="59"/>
      <c r="E33" s="60">
        <f t="shared" si="0"/>
        <v>0</v>
      </c>
      <c r="F33" s="61"/>
      <c r="G33" s="56">
        <f>ROUNDDOWN(IF(수당현황!$B$8="배수적용",수당현황!$B$6*(표2[[#This Row],[연장]]-표2[[#This Row],[연장제외]])*수당현황!$M$5,수당현황!$N$5*(표2[[#This Row],[연장]]-표2[[#This Row],[연장제외]])),-1)</f>
        <v>0</v>
      </c>
      <c r="H33" s="60">
        <f t="shared" si="1"/>
        <v>0</v>
      </c>
      <c r="I33" s="61"/>
      <c r="J33" s="62">
        <f>ROUNDDOWN(IF(수당현황!$B$8="배수적용",수당현황!$B$6*(표2[[#This Row],[야간]]-표2[[#This Row],[야간제외]])*(수당현황!$M$5+수당현황!$M$6),수당현황!$N$6*(표2[[#This Row],[야간]]-표2[[#This Row],[야간제외]])),-1)</f>
        <v>0</v>
      </c>
      <c r="K33" s="61">
        <f t="shared" si="2"/>
        <v>0</v>
      </c>
      <c r="L33" s="61"/>
      <c r="M33" s="56">
        <f>ROUNDDOWN(IF(수당현황!$B$8="배수적용",수당현황!$B$6*(표2[[#This Row],[휴일]]-표2[[#This Row],[휴일제외]])*수당현황!$M$7,수당현황!$N$7*(표2[[#This Row],[휴일]]-표2[[#This Row],[휴일제외]])),-1)</f>
        <v>0</v>
      </c>
      <c r="N33" s="60">
        <f t="shared" si="3"/>
        <v>0</v>
      </c>
      <c r="O33" s="61"/>
      <c r="P33" s="56">
        <f>ROUNDDOWN(IF(수당현황!$B$8="배수적용",수당현황!$B$6*(표2[[#This Row],[휴일야간]]-표2[[#This Row],[휴일야간제외]])*(수당현황!$M$7+수당현황!$M$8),수당현황!$N$8*(표2[[#This Row],[휴일야간]]-표2[[#This Row],[휴일야간제외]])),-1)</f>
        <v>0</v>
      </c>
      <c r="Q33" s="52"/>
      <c r="R33" s="54"/>
    </row>
    <row r="34" spans="2:18" ht="18.75" customHeight="1" x14ac:dyDescent="0.3">
      <c r="B34" s="59"/>
      <c r="C34" s="59"/>
      <c r="D34" s="59"/>
      <c r="E34" s="60">
        <f t="shared" si="0"/>
        <v>0</v>
      </c>
      <c r="F34" s="61"/>
      <c r="G34" s="56">
        <f>ROUNDDOWN(IF(수당현황!$B$8="배수적용",수당현황!$B$6*(표2[[#This Row],[연장]]-표2[[#This Row],[연장제외]])*수당현황!$M$5,수당현황!$N$5*(표2[[#This Row],[연장]]-표2[[#This Row],[연장제외]])),-1)</f>
        <v>0</v>
      </c>
      <c r="H34" s="60">
        <f t="shared" si="1"/>
        <v>0</v>
      </c>
      <c r="I34" s="61"/>
      <c r="J34" s="62">
        <f>ROUNDDOWN(IF(수당현황!$B$8="배수적용",수당현황!$B$6*(표2[[#This Row],[야간]]-표2[[#This Row],[야간제외]])*(수당현황!$M$5+수당현황!$M$6),수당현황!$N$6*(표2[[#This Row],[야간]]-표2[[#This Row],[야간제외]])),-1)</f>
        <v>0</v>
      </c>
      <c r="K34" s="61">
        <f t="shared" si="2"/>
        <v>0</v>
      </c>
      <c r="L34" s="61"/>
      <c r="M34" s="56">
        <f>ROUNDDOWN(IF(수당현황!$B$8="배수적용",수당현황!$B$6*(표2[[#This Row],[휴일]]-표2[[#This Row],[휴일제외]])*수당현황!$M$7,수당현황!$N$7*(표2[[#This Row],[휴일]]-표2[[#This Row],[휴일제외]])),-1)</f>
        <v>0</v>
      </c>
      <c r="N34" s="60">
        <f t="shared" si="3"/>
        <v>0</v>
      </c>
      <c r="O34" s="61"/>
      <c r="P34" s="56">
        <f>ROUNDDOWN(IF(수당현황!$B$8="배수적용",수당현황!$B$6*(표2[[#This Row],[휴일야간]]-표2[[#This Row],[휴일야간제외]])*(수당현황!$M$7+수당현황!$M$8),수당현황!$N$8*(표2[[#This Row],[휴일야간]]-표2[[#This Row],[휴일야간제외]])),-1)</f>
        <v>0</v>
      </c>
      <c r="Q34" s="52"/>
      <c r="R34" s="54"/>
    </row>
    <row r="35" spans="2:18" ht="18.75" customHeight="1" x14ac:dyDescent="0.3">
      <c r="B35" s="59"/>
      <c r="C35" s="59"/>
      <c r="D35" s="59"/>
      <c r="E35" s="60">
        <f t="shared" si="0"/>
        <v>0</v>
      </c>
      <c r="F35" s="61"/>
      <c r="G35" s="56">
        <f>ROUNDDOWN(IF(수당현황!$B$8="배수적용",수당현황!$B$6*(표2[[#This Row],[연장]]-표2[[#This Row],[연장제외]])*수당현황!$M$5,수당현황!$N$5*(표2[[#This Row],[연장]]-표2[[#This Row],[연장제외]])),-1)</f>
        <v>0</v>
      </c>
      <c r="H35" s="60">
        <f t="shared" si="1"/>
        <v>0</v>
      </c>
      <c r="I35" s="61"/>
      <c r="J35" s="62">
        <f>ROUNDDOWN(IF(수당현황!$B$8="배수적용",수당현황!$B$6*(표2[[#This Row],[야간]]-표2[[#This Row],[야간제외]])*(수당현황!$M$5+수당현황!$M$6),수당현황!$N$6*(표2[[#This Row],[야간]]-표2[[#This Row],[야간제외]])),-1)</f>
        <v>0</v>
      </c>
      <c r="K35" s="61">
        <f t="shared" si="2"/>
        <v>0</v>
      </c>
      <c r="L35" s="61"/>
      <c r="M35" s="56">
        <f>ROUNDDOWN(IF(수당현황!$B$8="배수적용",수당현황!$B$6*(표2[[#This Row],[휴일]]-표2[[#This Row],[휴일제외]])*수당현황!$M$7,수당현황!$N$7*(표2[[#This Row],[휴일]]-표2[[#This Row],[휴일제외]])),-1)</f>
        <v>0</v>
      </c>
      <c r="N35" s="60">
        <f t="shared" si="3"/>
        <v>0</v>
      </c>
      <c r="O35" s="61"/>
      <c r="P35" s="56">
        <f>ROUNDDOWN(IF(수당현황!$B$8="배수적용",수당현황!$B$6*(표2[[#This Row],[휴일야간]]-표2[[#This Row],[휴일야간제외]])*(수당현황!$M$7+수당현황!$M$8),수당현황!$N$8*(표2[[#This Row],[휴일야간]]-표2[[#This Row],[휴일야간제외]])),-1)</f>
        <v>0</v>
      </c>
      <c r="Q35" s="52"/>
      <c r="R35" s="54"/>
    </row>
    <row r="36" spans="2:18" ht="18.75" customHeight="1" x14ac:dyDescent="0.3">
      <c r="B36" s="59"/>
      <c r="C36" s="59"/>
      <c r="D36" s="59"/>
      <c r="E36" s="60">
        <f t="shared" si="0"/>
        <v>0</v>
      </c>
      <c r="F36" s="61"/>
      <c r="G36" s="56">
        <f>ROUNDDOWN(IF(수당현황!$B$8="배수적용",수당현황!$B$6*(표2[[#This Row],[연장]]-표2[[#This Row],[연장제외]])*수당현황!$M$5,수당현황!$N$5*(표2[[#This Row],[연장]]-표2[[#This Row],[연장제외]])),-1)</f>
        <v>0</v>
      </c>
      <c r="H36" s="60">
        <f t="shared" si="1"/>
        <v>0</v>
      </c>
      <c r="I36" s="61"/>
      <c r="J36" s="62">
        <f>ROUNDDOWN(IF(수당현황!$B$8="배수적용",수당현황!$B$6*(표2[[#This Row],[야간]]-표2[[#This Row],[야간제외]])*(수당현황!$M$5+수당현황!$M$6),수당현황!$N$6*(표2[[#This Row],[야간]]-표2[[#This Row],[야간제외]])),-1)</f>
        <v>0</v>
      </c>
      <c r="K36" s="61">
        <f t="shared" si="2"/>
        <v>0</v>
      </c>
      <c r="L36" s="61"/>
      <c r="M36" s="56">
        <f>ROUNDDOWN(IF(수당현황!$B$8="배수적용",수당현황!$B$6*(표2[[#This Row],[휴일]]-표2[[#This Row],[휴일제외]])*수당현황!$M$7,수당현황!$N$7*(표2[[#This Row],[휴일]]-표2[[#This Row],[휴일제외]])),-1)</f>
        <v>0</v>
      </c>
      <c r="N36" s="60">
        <f t="shared" si="3"/>
        <v>0</v>
      </c>
      <c r="O36" s="61"/>
      <c r="P36" s="56">
        <f>ROUNDDOWN(IF(수당현황!$B$8="배수적용",수당현황!$B$6*(표2[[#This Row],[휴일야간]]-표2[[#This Row],[휴일야간제외]])*(수당현황!$M$7+수당현황!$M$8),수당현황!$N$8*(표2[[#This Row],[휴일야간]]-표2[[#This Row],[휴일야간제외]])),-1)</f>
        <v>0</v>
      </c>
      <c r="Q36" s="52"/>
      <c r="R36" s="54"/>
    </row>
    <row r="37" spans="2:18" ht="18.75" customHeight="1" x14ac:dyDescent="0.3">
      <c r="B37" s="59"/>
      <c r="C37" s="59"/>
      <c r="D37" s="59"/>
      <c r="E37" s="60">
        <f t="shared" ref="E37:E68" si="4">IF(OR(C37="",D37=""),0,IF(B37="평일",IF(D37&gt;=INT(C37)+22/24,((INT(C37)+22/24)-C37)*24,(D37-C37)*24),0))</f>
        <v>0</v>
      </c>
      <c r="F37" s="61"/>
      <c r="G37" s="56">
        <f>ROUNDDOWN(IF(수당현황!$B$8="배수적용",수당현황!$B$6*(표2[[#This Row],[연장]]-표2[[#This Row],[연장제외]])*수당현황!$M$5,수당현황!$N$5*(표2[[#This Row],[연장]]-표2[[#This Row],[연장제외]])),-1)</f>
        <v>0</v>
      </c>
      <c r="H37" s="60">
        <f t="shared" ref="H37:H68" si="5">IF(B37="평일",IF(D37&gt;INT(C37)+22/24,(D37-(INT(C37)+22/24))*24,0),0)</f>
        <v>0</v>
      </c>
      <c r="I37" s="61"/>
      <c r="J37" s="62">
        <f>ROUNDDOWN(IF(수당현황!$B$8="배수적용",수당현황!$B$6*(표2[[#This Row],[야간]]-표2[[#This Row],[야간제외]])*(수당현황!$M$5+수당현황!$M$6),수당현황!$N$6*(표2[[#This Row],[야간]]-표2[[#This Row],[야간제외]])),-1)</f>
        <v>0</v>
      </c>
      <c r="K37" s="61">
        <f t="shared" ref="K37:K68" si="6">IF(OR(C37="",D37=""),0,IF(B37="휴일",IF(D37&gt;=INT(C37)+22/24,((INT(C37)+22/24)-C37)*24,(D37-C37)*24),0))</f>
        <v>0</v>
      </c>
      <c r="L37" s="61"/>
      <c r="M37" s="56">
        <f>ROUNDDOWN(IF(수당현황!$B$8="배수적용",수당현황!$B$6*(표2[[#This Row],[휴일]]-표2[[#This Row],[휴일제외]])*수당현황!$M$7,수당현황!$N$7*(표2[[#This Row],[휴일]]-표2[[#This Row],[휴일제외]])),-1)</f>
        <v>0</v>
      </c>
      <c r="N37" s="60">
        <f t="shared" ref="N37:N68" si="7">IF(B37="휴일",IF(D37&gt;INT(C37)+22/24,(D37-(INT(C37)+22/24))*24,0),0)</f>
        <v>0</v>
      </c>
      <c r="O37" s="61"/>
      <c r="P37" s="56">
        <f>ROUNDDOWN(IF(수당현황!$B$8="배수적용",수당현황!$B$6*(표2[[#This Row],[휴일야간]]-표2[[#This Row],[휴일야간제외]])*(수당현황!$M$7+수당현황!$M$8),수당현황!$N$8*(표2[[#This Row],[휴일야간]]-표2[[#This Row],[휴일야간제외]])),-1)</f>
        <v>0</v>
      </c>
      <c r="Q37" s="52"/>
      <c r="R37" s="54"/>
    </row>
    <row r="38" spans="2:18" ht="18.75" customHeight="1" x14ac:dyDescent="0.3">
      <c r="B38" s="59"/>
      <c r="C38" s="59"/>
      <c r="D38" s="59"/>
      <c r="E38" s="60">
        <f t="shared" si="4"/>
        <v>0</v>
      </c>
      <c r="F38" s="61"/>
      <c r="G38" s="56">
        <f>ROUNDDOWN(IF(수당현황!$B$8="배수적용",수당현황!$B$6*(표2[[#This Row],[연장]]-표2[[#This Row],[연장제외]])*수당현황!$M$5,수당현황!$N$5*(표2[[#This Row],[연장]]-표2[[#This Row],[연장제외]])),-1)</f>
        <v>0</v>
      </c>
      <c r="H38" s="60">
        <f t="shared" si="5"/>
        <v>0</v>
      </c>
      <c r="I38" s="61"/>
      <c r="J38" s="62">
        <f>ROUNDDOWN(IF(수당현황!$B$8="배수적용",수당현황!$B$6*(표2[[#This Row],[야간]]-표2[[#This Row],[야간제외]])*(수당현황!$M$5+수당현황!$M$6),수당현황!$N$6*(표2[[#This Row],[야간]]-표2[[#This Row],[야간제외]])),-1)</f>
        <v>0</v>
      </c>
      <c r="K38" s="61">
        <f t="shared" si="6"/>
        <v>0</v>
      </c>
      <c r="L38" s="61"/>
      <c r="M38" s="56">
        <f>ROUNDDOWN(IF(수당현황!$B$8="배수적용",수당현황!$B$6*(표2[[#This Row],[휴일]]-표2[[#This Row],[휴일제외]])*수당현황!$M$7,수당현황!$N$7*(표2[[#This Row],[휴일]]-표2[[#This Row],[휴일제외]])),-1)</f>
        <v>0</v>
      </c>
      <c r="N38" s="60">
        <f t="shared" si="7"/>
        <v>0</v>
      </c>
      <c r="O38" s="61"/>
      <c r="P38" s="56">
        <f>ROUNDDOWN(IF(수당현황!$B$8="배수적용",수당현황!$B$6*(표2[[#This Row],[휴일야간]]-표2[[#This Row],[휴일야간제외]])*(수당현황!$M$7+수당현황!$M$8),수당현황!$N$8*(표2[[#This Row],[휴일야간]]-표2[[#This Row],[휴일야간제외]])),-1)</f>
        <v>0</v>
      </c>
      <c r="Q38" s="52"/>
      <c r="R38" s="54"/>
    </row>
    <row r="39" spans="2:18" ht="18.75" customHeight="1" x14ac:dyDescent="0.3">
      <c r="B39" s="59"/>
      <c r="C39" s="59"/>
      <c r="D39" s="59"/>
      <c r="E39" s="60">
        <f t="shared" si="4"/>
        <v>0</v>
      </c>
      <c r="F39" s="61"/>
      <c r="G39" s="56">
        <f>ROUNDDOWN(IF(수당현황!$B$8="배수적용",수당현황!$B$6*(표2[[#This Row],[연장]]-표2[[#This Row],[연장제외]])*수당현황!$M$5,수당현황!$N$5*(표2[[#This Row],[연장]]-표2[[#This Row],[연장제외]])),-1)</f>
        <v>0</v>
      </c>
      <c r="H39" s="60">
        <f t="shared" si="5"/>
        <v>0</v>
      </c>
      <c r="I39" s="61"/>
      <c r="J39" s="62">
        <f>ROUNDDOWN(IF(수당현황!$B$8="배수적용",수당현황!$B$6*(표2[[#This Row],[야간]]-표2[[#This Row],[야간제외]])*(수당현황!$M$5+수당현황!$M$6),수당현황!$N$6*(표2[[#This Row],[야간]]-표2[[#This Row],[야간제외]])),-1)</f>
        <v>0</v>
      </c>
      <c r="K39" s="61">
        <f t="shared" si="6"/>
        <v>0</v>
      </c>
      <c r="L39" s="61"/>
      <c r="M39" s="56">
        <f>ROUNDDOWN(IF(수당현황!$B$8="배수적용",수당현황!$B$6*(표2[[#This Row],[휴일]]-표2[[#This Row],[휴일제외]])*수당현황!$M$7,수당현황!$N$7*(표2[[#This Row],[휴일]]-표2[[#This Row],[휴일제외]])),-1)</f>
        <v>0</v>
      </c>
      <c r="N39" s="60">
        <f t="shared" si="7"/>
        <v>0</v>
      </c>
      <c r="O39" s="61"/>
      <c r="P39" s="56">
        <f>ROUNDDOWN(IF(수당현황!$B$8="배수적용",수당현황!$B$6*(표2[[#This Row],[휴일야간]]-표2[[#This Row],[휴일야간제외]])*(수당현황!$M$7+수당현황!$M$8),수당현황!$N$8*(표2[[#This Row],[휴일야간]]-표2[[#This Row],[휴일야간제외]])),-1)</f>
        <v>0</v>
      </c>
      <c r="Q39" s="52"/>
      <c r="R39" s="54"/>
    </row>
    <row r="40" spans="2:18" ht="18.75" customHeight="1" x14ac:dyDescent="0.3">
      <c r="B40" s="59"/>
      <c r="C40" s="59"/>
      <c r="D40" s="59"/>
      <c r="E40" s="60">
        <f t="shared" si="4"/>
        <v>0</v>
      </c>
      <c r="F40" s="61"/>
      <c r="G40" s="56">
        <f>ROUNDDOWN(IF(수당현황!$B$8="배수적용",수당현황!$B$6*(표2[[#This Row],[연장]]-표2[[#This Row],[연장제외]])*수당현황!$M$5,수당현황!$N$5*(표2[[#This Row],[연장]]-표2[[#This Row],[연장제외]])),-1)</f>
        <v>0</v>
      </c>
      <c r="H40" s="60">
        <f t="shared" si="5"/>
        <v>0</v>
      </c>
      <c r="I40" s="61"/>
      <c r="J40" s="62">
        <f>ROUNDDOWN(IF(수당현황!$B$8="배수적용",수당현황!$B$6*(표2[[#This Row],[야간]]-표2[[#This Row],[야간제외]])*(수당현황!$M$5+수당현황!$M$6),수당현황!$N$6*(표2[[#This Row],[야간]]-표2[[#This Row],[야간제외]])),-1)</f>
        <v>0</v>
      </c>
      <c r="K40" s="61">
        <f t="shared" si="6"/>
        <v>0</v>
      </c>
      <c r="L40" s="61"/>
      <c r="M40" s="56">
        <f>ROUNDDOWN(IF(수당현황!$B$8="배수적용",수당현황!$B$6*(표2[[#This Row],[휴일]]-표2[[#This Row],[휴일제외]])*수당현황!$M$7,수당현황!$N$7*(표2[[#This Row],[휴일]]-표2[[#This Row],[휴일제외]])),-1)</f>
        <v>0</v>
      </c>
      <c r="N40" s="60">
        <f t="shared" si="7"/>
        <v>0</v>
      </c>
      <c r="O40" s="61"/>
      <c r="P40" s="56">
        <f>ROUNDDOWN(IF(수당현황!$B$8="배수적용",수당현황!$B$6*(표2[[#This Row],[휴일야간]]-표2[[#This Row],[휴일야간제외]])*(수당현황!$M$7+수당현황!$M$8),수당현황!$N$8*(표2[[#This Row],[휴일야간]]-표2[[#This Row],[휴일야간제외]])),-1)</f>
        <v>0</v>
      </c>
      <c r="Q40" s="52"/>
      <c r="R40" s="54"/>
    </row>
    <row r="41" spans="2:18" ht="18.75" customHeight="1" x14ac:dyDescent="0.3">
      <c r="B41" s="63"/>
      <c r="C41" s="63"/>
      <c r="D41" s="63"/>
      <c r="E41" s="64">
        <f t="shared" si="4"/>
        <v>0</v>
      </c>
      <c r="F41" s="65"/>
      <c r="G41" s="66">
        <f>ROUNDDOWN(IF(수당현황!$B$8="배수적용",수당현황!$B$6*(표2[[#This Row],[연장]]-표2[[#This Row],[연장제외]])*수당현황!$M$5,수당현황!$N$5*(표2[[#This Row],[연장]]-표2[[#This Row],[연장제외]])),-1)</f>
        <v>0</v>
      </c>
      <c r="H41" s="64">
        <f t="shared" si="5"/>
        <v>0</v>
      </c>
      <c r="I41" s="65"/>
      <c r="J41" s="67">
        <f>ROUNDDOWN(IF(수당현황!$B$8="배수적용",수당현황!$B$6*(표2[[#This Row],[야간]]-표2[[#This Row],[야간제외]])*(수당현황!$M$5+수당현황!$M$6),수당현황!$N$6*(표2[[#This Row],[야간]]-표2[[#This Row],[야간제외]])),-1)</f>
        <v>0</v>
      </c>
      <c r="K41" s="65">
        <f t="shared" si="6"/>
        <v>0</v>
      </c>
      <c r="L41" s="65"/>
      <c r="M41" s="66">
        <f>ROUNDDOWN(IF(수당현황!$B$8="배수적용",수당현황!$B$6*(표2[[#This Row],[휴일]]-표2[[#This Row],[휴일제외]])*수당현황!$M$7,수당현황!$N$7*(표2[[#This Row],[휴일]]-표2[[#This Row],[휴일제외]])),-1)</f>
        <v>0</v>
      </c>
      <c r="N41" s="64">
        <f t="shared" si="7"/>
        <v>0</v>
      </c>
      <c r="O41" s="65"/>
      <c r="P41" s="66">
        <f>ROUNDDOWN(IF(수당현황!$B$8="배수적용",수당현황!$B$6*(표2[[#This Row],[휴일야간]]-표2[[#This Row],[휴일야간제외]])*(수당현황!$M$7+수당현황!$M$8),수당현황!$N$8*(표2[[#This Row],[휴일야간]]-표2[[#This Row],[휴일야간제외]])),-1)</f>
        <v>0</v>
      </c>
      <c r="Q41" s="68"/>
      <c r="R41" s="69"/>
    </row>
    <row r="42" spans="2:18" ht="18.75" customHeight="1" x14ac:dyDescent="0.3">
      <c r="B42" s="59"/>
      <c r="C42" s="59"/>
      <c r="D42" s="59"/>
      <c r="E42" s="60">
        <f t="shared" si="4"/>
        <v>0</v>
      </c>
      <c r="F42" s="61"/>
      <c r="G42" s="56">
        <f>ROUNDDOWN(IF(수당현황!$B$8="배수적용",수당현황!$B$6*(표2[[#This Row],[연장]]-표2[[#This Row],[연장제외]])*수당현황!$M$5,수당현황!$N$5*(표2[[#This Row],[연장]]-표2[[#This Row],[연장제외]])),-1)</f>
        <v>0</v>
      </c>
      <c r="H42" s="60">
        <f t="shared" si="5"/>
        <v>0</v>
      </c>
      <c r="I42" s="61"/>
      <c r="J42" s="62">
        <f>ROUNDDOWN(IF(수당현황!$B$8="배수적용",수당현황!$B$6*(표2[[#This Row],[야간]]-표2[[#This Row],[야간제외]])*(수당현황!$M$5+수당현황!$M$6),수당현황!$N$6*(표2[[#This Row],[야간]]-표2[[#This Row],[야간제외]])),-1)</f>
        <v>0</v>
      </c>
      <c r="K42" s="61">
        <f t="shared" si="6"/>
        <v>0</v>
      </c>
      <c r="L42" s="61"/>
      <c r="M42" s="56">
        <f>ROUNDDOWN(IF(수당현황!$B$8="배수적용",수당현황!$B$6*(표2[[#This Row],[휴일]]-표2[[#This Row],[휴일제외]])*수당현황!$M$7,수당현황!$N$7*(표2[[#This Row],[휴일]]-표2[[#This Row],[휴일제외]])),-1)</f>
        <v>0</v>
      </c>
      <c r="N42" s="60">
        <f t="shared" si="7"/>
        <v>0</v>
      </c>
      <c r="O42" s="61"/>
      <c r="P42" s="56">
        <f>ROUNDDOWN(IF(수당현황!$B$8="배수적용",수당현황!$B$6*(표2[[#This Row],[휴일야간]]-표2[[#This Row],[휴일야간제외]])*(수당현황!$M$7+수당현황!$M$8),수당현황!$N$8*(표2[[#This Row],[휴일야간]]-표2[[#This Row],[휴일야간제외]])),-1)</f>
        <v>0</v>
      </c>
      <c r="Q42" s="52"/>
      <c r="R42" s="54"/>
    </row>
    <row r="43" spans="2:18" ht="18.75" customHeight="1" x14ac:dyDescent="0.3">
      <c r="B43" s="59"/>
      <c r="C43" s="59"/>
      <c r="D43" s="59"/>
      <c r="E43" s="60">
        <f t="shared" si="4"/>
        <v>0</v>
      </c>
      <c r="F43" s="61"/>
      <c r="G43" s="56">
        <f>ROUNDDOWN(IF(수당현황!$B$8="배수적용",수당현황!$B$6*(표2[[#This Row],[연장]]-표2[[#This Row],[연장제외]])*수당현황!$M$5,수당현황!$N$5*(표2[[#This Row],[연장]]-표2[[#This Row],[연장제외]])),-1)</f>
        <v>0</v>
      </c>
      <c r="H43" s="60">
        <f t="shared" si="5"/>
        <v>0</v>
      </c>
      <c r="I43" s="61"/>
      <c r="J43" s="62">
        <f>ROUNDDOWN(IF(수당현황!$B$8="배수적용",수당현황!$B$6*(표2[[#This Row],[야간]]-표2[[#This Row],[야간제외]])*(수당현황!$M$5+수당현황!$M$6),수당현황!$N$6*(표2[[#This Row],[야간]]-표2[[#This Row],[야간제외]])),-1)</f>
        <v>0</v>
      </c>
      <c r="K43" s="61">
        <f t="shared" si="6"/>
        <v>0</v>
      </c>
      <c r="L43" s="61"/>
      <c r="M43" s="56">
        <f>ROUNDDOWN(IF(수당현황!$B$8="배수적용",수당현황!$B$6*(표2[[#This Row],[휴일]]-표2[[#This Row],[휴일제외]])*수당현황!$M$7,수당현황!$N$7*(표2[[#This Row],[휴일]]-표2[[#This Row],[휴일제외]])),-1)</f>
        <v>0</v>
      </c>
      <c r="N43" s="60">
        <f t="shared" si="7"/>
        <v>0</v>
      </c>
      <c r="O43" s="61"/>
      <c r="P43" s="56">
        <f>ROUNDDOWN(IF(수당현황!$B$8="배수적용",수당현황!$B$6*(표2[[#This Row],[휴일야간]]-표2[[#This Row],[휴일야간제외]])*(수당현황!$M$7+수당현황!$M$8),수당현황!$N$8*(표2[[#This Row],[휴일야간]]-표2[[#This Row],[휴일야간제외]])),-1)</f>
        <v>0</v>
      </c>
      <c r="Q43" s="52"/>
      <c r="R43" s="54"/>
    </row>
    <row r="44" spans="2:18" ht="18.75" customHeight="1" x14ac:dyDescent="0.3">
      <c r="B44" s="59"/>
      <c r="C44" s="59"/>
      <c r="D44" s="59"/>
      <c r="E44" s="60">
        <f t="shared" si="4"/>
        <v>0</v>
      </c>
      <c r="F44" s="61"/>
      <c r="G44" s="56">
        <f>ROUNDDOWN(IF(수당현황!$B$8="배수적용",수당현황!$B$6*(표2[[#This Row],[연장]]-표2[[#This Row],[연장제외]])*수당현황!$M$5,수당현황!$N$5*(표2[[#This Row],[연장]]-표2[[#This Row],[연장제외]])),-1)</f>
        <v>0</v>
      </c>
      <c r="H44" s="60">
        <f t="shared" si="5"/>
        <v>0</v>
      </c>
      <c r="I44" s="61"/>
      <c r="J44" s="62">
        <f>ROUNDDOWN(IF(수당현황!$B$8="배수적용",수당현황!$B$6*(표2[[#This Row],[야간]]-표2[[#This Row],[야간제외]])*(수당현황!$M$5+수당현황!$M$6),수당현황!$N$6*(표2[[#This Row],[야간]]-표2[[#This Row],[야간제외]])),-1)</f>
        <v>0</v>
      </c>
      <c r="K44" s="61">
        <f t="shared" si="6"/>
        <v>0</v>
      </c>
      <c r="L44" s="61"/>
      <c r="M44" s="56">
        <f>ROUNDDOWN(IF(수당현황!$B$8="배수적용",수당현황!$B$6*(표2[[#This Row],[휴일]]-표2[[#This Row],[휴일제외]])*수당현황!$M$7,수당현황!$N$7*(표2[[#This Row],[휴일]]-표2[[#This Row],[휴일제외]])),-1)</f>
        <v>0</v>
      </c>
      <c r="N44" s="60">
        <f t="shared" si="7"/>
        <v>0</v>
      </c>
      <c r="O44" s="61"/>
      <c r="P44" s="56">
        <f>ROUNDDOWN(IF(수당현황!$B$8="배수적용",수당현황!$B$6*(표2[[#This Row],[휴일야간]]-표2[[#This Row],[휴일야간제외]])*(수당현황!$M$7+수당현황!$M$8),수당현황!$N$8*(표2[[#This Row],[휴일야간]]-표2[[#This Row],[휴일야간제외]])),-1)</f>
        <v>0</v>
      </c>
      <c r="Q44" s="52"/>
      <c r="R44" s="54"/>
    </row>
    <row r="45" spans="2:18" ht="18.75" customHeight="1" x14ac:dyDescent="0.3">
      <c r="B45" s="59"/>
      <c r="C45" s="59"/>
      <c r="D45" s="59"/>
      <c r="E45" s="60">
        <f t="shared" si="4"/>
        <v>0</v>
      </c>
      <c r="F45" s="61"/>
      <c r="G45" s="56">
        <f>ROUNDDOWN(IF(수당현황!$B$8="배수적용",수당현황!$B$6*(표2[[#This Row],[연장]]-표2[[#This Row],[연장제외]])*수당현황!$M$5,수당현황!$N$5*(표2[[#This Row],[연장]]-표2[[#This Row],[연장제외]])),-1)</f>
        <v>0</v>
      </c>
      <c r="H45" s="60">
        <f t="shared" si="5"/>
        <v>0</v>
      </c>
      <c r="I45" s="61"/>
      <c r="J45" s="62">
        <f>ROUNDDOWN(IF(수당현황!$B$8="배수적용",수당현황!$B$6*(표2[[#This Row],[야간]]-표2[[#This Row],[야간제외]])*(수당현황!$M$5+수당현황!$M$6),수당현황!$N$6*(표2[[#This Row],[야간]]-표2[[#This Row],[야간제외]])),-1)</f>
        <v>0</v>
      </c>
      <c r="K45" s="61">
        <f t="shared" si="6"/>
        <v>0</v>
      </c>
      <c r="L45" s="61"/>
      <c r="M45" s="56">
        <f>ROUNDDOWN(IF(수당현황!$B$8="배수적용",수당현황!$B$6*(표2[[#This Row],[휴일]]-표2[[#This Row],[휴일제외]])*수당현황!$M$7,수당현황!$N$7*(표2[[#This Row],[휴일]]-표2[[#This Row],[휴일제외]])),-1)</f>
        <v>0</v>
      </c>
      <c r="N45" s="60">
        <f t="shared" si="7"/>
        <v>0</v>
      </c>
      <c r="O45" s="61"/>
      <c r="P45" s="56">
        <f>ROUNDDOWN(IF(수당현황!$B$8="배수적용",수당현황!$B$6*(표2[[#This Row],[휴일야간]]-표2[[#This Row],[휴일야간제외]])*(수당현황!$M$7+수당현황!$M$8),수당현황!$N$8*(표2[[#This Row],[휴일야간]]-표2[[#This Row],[휴일야간제외]])),-1)</f>
        <v>0</v>
      </c>
      <c r="Q45" s="52"/>
      <c r="R45" s="54"/>
    </row>
    <row r="46" spans="2:18" ht="18.75" customHeight="1" x14ac:dyDescent="0.3">
      <c r="B46" s="59"/>
      <c r="C46" s="59"/>
      <c r="D46" s="59"/>
      <c r="E46" s="60">
        <f t="shared" si="4"/>
        <v>0</v>
      </c>
      <c r="F46" s="61"/>
      <c r="G46" s="56">
        <f>ROUNDDOWN(IF(수당현황!$B$8="배수적용",수당현황!$B$6*(표2[[#This Row],[연장]]-표2[[#This Row],[연장제외]])*수당현황!$M$5,수당현황!$N$5*(표2[[#This Row],[연장]]-표2[[#This Row],[연장제외]])),-1)</f>
        <v>0</v>
      </c>
      <c r="H46" s="60">
        <f t="shared" si="5"/>
        <v>0</v>
      </c>
      <c r="I46" s="61"/>
      <c r="J46" s="62">
        <f>ROUNDDOWN(IF(수당현황!$B$8="배수적용",수당현황!$B$6*(표2[[#This Row],[야간]]-표2[[#This Row],[야간제외]])*(수당현황!$M$5+수당현황!$M$6),수당현황!$N$6*(표2[[#This Row],[야간]]-표2[[#This Row],[야간제외]])),-1)</f>
        <v>0</v>
      </c>
      <c r="K46" s="61">
        <f t="shared" si="6"/>
        <v>0</v>
      </c>
      <c r="L46" s="61"/>
      <c r="M46" s="56">
        <f>ROUNDDOWN(IF(수당현황!$B$8="배수적용",수당현황!$B$6*(표2[[#This Row],[휴일]]-표2[[#This Row],[휴일제외]])*수당현황!$M$7,수당현황!$N$7*(표2[[#This Row],[휴일]]-표2[[#This Row],[휴일제외]])),-1)</f>
        <v>0</v>
      </c>
      <c r="N46" s="60">
        <f t="shared" si="7"/>
        <v>0</v>
      </c>
      <c r="O46" s="61"/>
      <c r="P46" s="56">
        <f>ROUNDDOWN(IF(수당현황!$B$8="배수적용",수당현황!$B$6*(표2[[#This Row],[휴일야간]]-표2[[#This Row],[휴일야간제외]])*(수당현황!$M$7+수당현황!$M$8),수당현황!$N$8*(표2[[#This Row],[휴일야간]]-표2[[#This Row],[휴일야간제외]])),-1)</f>
        <v>0</v>
      </c>
      <c r="Q46" s="52"/>
      <c r="R46" s="54"/>
    </row>
    <row r="47" spans="2:18" ht="18.75" customHeight="1" x14ac:dyDescent="0.3">
      <c r="B47" s="59"/>
      <c r="C47" s="59"/>
      <c r="D47" s="59"/>
      <c r="E47" s="60">
        <f t="shared" si="4"/>
        <v>0</v>
      </c>
      <c r="F47" s="61"/>
      <c r="G47" s="56">
        <f>ROUNDDOWN(IF(수당현황!$B$8="배수적용",수당현황!$B$6*(표2[[#This Row],[연장]]-표2[[#This Row],[연장제외]])*수당현황!$M$5,수당현황!$N$5*(표2[[#This Row],[연장]]-표2[[#This Row],[연장제외]])),-1)</f>
        <v>0</v>
      </c>
      <c r="H47" s="60">
        <f t="shared" si="5"/>
        <v>0</v>
      </c>
      <c r="I47" s="61"/>
      <c r="J47" s="62">
        <f>ROUNDDOWN(IF(수당현황!$B$8="배수적용",수당현황!$B$6*(표2[[#This Row],[야간]]-표2[[#This Row],[야간제외]])*(수당현황!$M$5+수당현황!$M$6),수당현황!$N$6*(표2[[#This Row],[야간]]-표2[[#This Row],[야간제외]])),-1)</f>
        <v>0</v>
      </c>
      <c r="K47" s="61">
        <f t="shared" si="6"/>
        <v>0</v>
      </c>
      <c r="L47" s="61"/>
      <c r="M47" s="56">
        <f>ROUNDDOWN(IF(수당현황!$B$8="배수적용",수당현황!$B$6*(표2[[#This Row],[휴일]]-표2[[#This Row],[휴일제외]])*수당현황!$M$7,수당현황!$N$7*(표2[[#This Row],[휴일]]-표2[[#This Row],[휴일제외]])),-1)</f>
        <v>0</v>
      </c>
      <c r="N47" s="60">
        <f t="shared" si="7"/>
        <v>0</v>
      </c>
      <c r="O47" s="61"/>
      <c r="P47" s="56">
        <f>ROUNDDOWN(IF(수당현황!$B$8="배수적용",수당현황!$B$6*(표2[[#This Row],[휴일야간]]-표2[[#This Row],[휴일야간제외]])*(수당현황!$M$7+수당현황!$M$8),수당현황!$N$8*(표2[[#This Row],[휴일야간]]-표2[[#This Row],[휴일야간제외]])),-1)</f>
        <v>0</v>
      </c>
      <c r="Q47" s="52"/>
      <c r="R47" s="54"/>
    </row>
    <row r="48" spans="2:18" ht="18.75" customHeight="1" x14ac:dyDescent="0.3">
      <c r="B48" s="59"/>
      <c r="C48" s="59"/>
      <c r="D48" s="59"/>
      <c r="E48" s="60">
        <f t="shared" si="4"/>
        <v>0</v>
      </c>
      <c r="F48" s="61"/>
      <c r="G48" s="56">
        <f>ROUNDDOWN(IF(수당현황!$B$8="배수적용",수당현황!$B$6*(표2[[#This Row],[연장]]-표2[[#This Row],[연장제외]])*수당현황!$M$5,수당현황!$N$5*(표2[[#This Row],[연장]]-표2[[#This Row],[연장제외]])),-1)</f>
        <v>0</v>
      </c>
      <c r="H48" s="60">
        <f t="shared" si="5"/>
        <v>0</v>
      </c>
      <c r="I48" s="61"/>
      <c r="J48" s="62">
        <f>ROUNDDOWN(IF(수당현황!$B$8="배수적용",수당현황!$B$6*(표2[[#This Row],[야간]]-표2[[#This Row],[야간제외]])*(수당현황!$M$5+수당현황!$M$6),수당현황!$N$6*(표2[[#This Row],[야간]]-표2[[#This Row],[야간제외]])),-1)</f>
        <v>0</v>
      </c>
      <c r="K48" s="61">
        <f t="shared" si="6"/>
        <v>0</v>
      </c>
      <c r="L48" s="61"/>
      <c r="M48" s="56">
        <f>ROUNDDOWN(IF(수당현황!$B$8="배수적용",수당현황!$B$6*(표2[[#This Row],[휴일]]-표2[[#This Row],[휴일제외]])*수당현황!$M$7,수당현황!$N$7*(표2[[#This Row],[휴일]]-표2[[#This Row],[휴일제외]])),-1)</f>
        <v>0</v>
      </c>
      <c r="N48" s="60">
        <f t="shared" si="7"/>
        <v>0</v>
      </c>
      <c r="O48" s="61"/>
      <c r="P48" s="56">
        <f>ROUNDDOWN(IF(수당현황!$B$8="배수적용",수당현황!$B$6*(표2[[#This Row],[휴일야간]]-표2[[#This Row],[휴일야간제외]])*(수당현황!$M$7+수당현황!$M$8),수당현황!$N$8*(표2[[#This Row],[휴일야간]]-표2[[#This Row],[휴일야간제외]])),-1)</f>
        <v>0</v>
      </c>
      <c r="Q48" s="52"/>
      <c r="R48" s="54"/>
    </row>
    <row r="49" spans="2:18" ht="18.75" customHeight="1" x14ac:dyDescent="0.3">
      <c r="B49" s="59"/>
      <c r="C49" s="59"/>
      <c r="D49" s="59"/>
      <c r="E49" s="60">
        <f t="shared" si="4"/>
        <v>0</v>
      </c>
      <c r="F49" s="61"/>
      <c r="G49" s="56">
        <f>ROUNDDOWN(IF(수당현황!$B$8="배수적용",수당현황!$B$6*(표2[[#This Row],[연장]]-표2[[#This Row],[연장제외]])*수당현황!$M$5,수당현황!$N$5*(표2[[#This Row],[연장]]-표2[[#This Row],[연장제외]])),-1)</f>
        <v>0</v>
      </c>
      <c r="H49" s="60">
        <f t="shared" si="5"/>
        <v>0</v>
      </c>
      <c r="I49" s="61"/>
      <c r="J49" s="62">
        <f>ROUNDDOWN(IF(수당현황!$B$8="배수적용",수당현황!$B$6*(표2[[#This Row],[야간]]-표2[[#This Row],[야간제외]])*(수당현황!$M$5+수당현황!$M$6),수당현황!$N$6*(표2[[#This Row],[야간]]-표2[[#This Row],[야간제외]])),-1)</f>
        <v>0</v>
      </c>
      <c r="K49" s="61">
        <f t="shared" si="6"/>
        <v>0</v>
      </c>
      <c r="L49" s="61"/>
      <c r="M49" s="56">
        <f>ROUNDDOWN(IF(수당현황!$B$8="배수적용",수당현황!$B$6*(표2[[#This Row],[휴일]]-표2[[#This Row],[휴일제외]])*수당현황!$M$7,수당현황!$N$7*(표2[[#This Row],[휴일]]-표2[[#This Row],[휴일제외]])),-1)</f>
        <v>0</v>
      </c>
      <c r="N49" s="60">
        <f t="shared" si="7"/>
        <v>0</v>
      </c>
      <c r="O49" s="61"/>
      <c r="P49" s="56">
        <f>ROUNDDOWN(IF(수당현황!$B$8="배수적용",수당현황!$B$6*(표2[[#This Row],[휴일야간]]-표2[[#This Row],[휴일야간제외]])*(수당현황!$M$7+수당현황!$M$8),수당현황!$N$8*(표2[[#This Row],[휴일야간]]-표2[[#This Row],[휴일야간제외]])),-1)</f>
        <v>0</v>
      </c>
      <c r="Q49" s="52"/>
      <c r="R49" s="54"/>
    </row>
    <row r="50" spans="2:18" ht="18.75" customHeight="1" x14ac:dyDescent="0.3">
      <c r="B50" s="59"/>
      <c r="C50" s="59"/>
      <c r="D50" s="59"/>
      <c r="E50" s="60">
        <f t="shared" si="4"/>
        <v>0</v>
      </c>
      <c r="F50" s="61"/>
      <c r="G50" s="56">
        <f>ROUNDDOWN(IF(수당현황!$B$8="배수적용",수당현황!$B$6*(표2[[#This Row],[연장]]-표2[[#This Row],[연장제외]])*수당현황!$M$5,수당현황!$N$5*(표2[[#This Row],[연장]]-표2[[#This Row],[연장제외]])),-1)</f>
        <v>0</v>
      </c>
      <c r="H50" s="60">
        <f t="shared" si="5"/>
        <v>0</v>
      </c>
      <c r="I50" s="61"/>
      <c r="J50" s="62">
        <f>ROUNDDOWN(IF(수당현황!$B$8="배수적용",수당현황!$B$6*(표2[[#This Row],[야간]]-표2[[#This Row],[야간제외]])*(수당현황!$M$5+수당현황!$M$6),수당현황!$N$6*(표2[[#This Row],[야간]]-표2[[#This Row],[야간제외]])),-1)</f>
        <v>0</v>
      </c>
      <c r="K50" s="61">
        <f t="shared" si="6"/>
        <v>0</v>
      </c>
      <c r="L50" s="61"/>
      <c r="M50" s="56">
        <f>ROUNDDOWN(IF(수당현황!$B$8="배수적용",수당현황!$B$6*(표2[[#This Row],[휴일]]-표2[[#This Row],[휴일제외]])*수당현황!$M$7,수당현황!$N$7*(표2[[#This Row],[휴일]]-표2[[#This Row],[휴일제외]])),-1)</f>
        <v>0</v>
      </c>
      <c r="N50" s="60">
        <f t="shared" si="7"/>
        <v>0</v>
      </c>
      <c r="O50" s="61"/>
      <c r="P50" s="56">
        <f>ROUNDDOWN(IF(수당현황!$B$8="배수적용",수당현황!$B$6*(표2[[#This Row],[휴일야간]]-표2[[#This Row],[휴일야간제외]])*(수당현황!$M$7+수당현황!$M$8),수당현황!$N$8*(표2[[#This Row],[휴일야간]]-표2[[#This Row],[휴일야간제외]])),-1)</f>
        <v>0</v>
      </c>
      <c r="Q50" s="52"/>
      <c r="R50" s="54"/>
    </row>
    <row r="51" spans="2:18" ht="18.75" customHeight="1" x14ac:dyDescent="0.3">
      <c r="B51" s="59"/>
      <c r="C51" s="59"/>
      <c r="D51" s="59"/>
      <c r="E51" s="60">
        <f t="shared" si="4"/>
        <v>0</v>
      </c>
      <c r="F51" s="61"/>
      <c r="G51" s="56">
        <f>ROUNDDOWN(IF(수당현황!$B$8="배수적용",수당현황!$B$6*(표2[[#This Row],[연장]]-표2[[#This Row],[연장제외]])*수당현황!$M$5,수당현황!$N$5*(표2[[#This Row],[연장]]-표2[[#This Row],[연장제외]])),-1)</f>
        <v>0</v>
      </c>
      <c r="H51" s="60">
        <f t="shared" si="5"/>
        <v>0</v>
      </c>
      <c r="I51" s="61"/>
      <c r="J51" s="62">
        <f>ROUNDDOWN(IF(수당현황!$B$8="배수적용",수당현황!$B$6*(표2[[#This Row],[야간]]-표2[[#This Row],[야간제외]])*(수당현황!$M$5+수당현황!$M$6),수당현황!$N$6*(표2[[#This Row],[야간]]-표2[[#This Row],[야간제외]])),-1)</f>
        <v>0</v>
      </c>
      <c r="K51" s="61">
        <f t="shared" si="6"/>
        <v>0</v>
      </c>
      <c r="L51" s="61"/>
      <c r="M51" s="56">
        <f>ROUNDDOWN(IF(수당현황!$B$8="배수적용",수당현황!$B$6*(표2[[#This Row],[휴일]]-표2[[#This Row],[휴일제외]])*수당현황!$M$7,수당현황!$N$7*(표2[[#This Row],[휴일]]-표2[[#This Row],[휴일제외]])),-1)</f>
        <v>0</v>
      </c>
      <c r="N51" s="60">
        <f t="shared" si="7"/>
        <v>0</v>
      </c>
      <c r="O51" s="61"/>
      <c r="P51" s="56">
        <f>ROUNDDOWN(IF(수당현황!$B$8="배수적용",수당현황!$B$6*(표2[[#This Row],[휴일야간]]-표2[[#This Row],[휴일야간제외]])*(수당현황!$M$7+수당현황!$M$8),수당현황!$N$8*(표2[[#This Row],[휴일야간]]-표2[[#This Row],[휴일야간제외]])),-1)</f>
        <v>0</v>
      </c>
      <c r="Q51" s="52"/>
      <c r="R51" s="54"/>
    </row>
    <row r="52" spans="2:18" ht="18.75" customHeight="1" x14ac:dyDescent="0.3">
      <c r="B52" s="59"/>
      <c r="C52" s="59"/>
      <c r="D52" s="59"/>
      <c r="E52" s="60">
        <f t="shared" si="4"/>
        <v>0</v>
      </c>
      <c r="F52" s="61"/>
      <c r="G52" s="56">
        <f>ROUNDDOWN(IF(수당현황!$B$8="배수적용",수당현황!$B$6*(표2[[#This Row],[연장]]-표2[[#This Row],[연장제외]])*수당현황!$M$5,수당현황!$N$5*(표2[[#This Row],[연장]]-표2[[#This Row],[연장제외]])),-1)</f>
        <v>0</v>
      </c>
      <c r="H52" s="60">
        <f t="shared" si="5"/>
        <v>0</v>
      </c>
      <c r="I52" s="61"/>
      <c r="J52" s="62">
        <f>ROUNDDOWN(IF(수당현황!$B$8="배수적용",수당현황!$B$6*(표2[[#This Row],[야간]]-표2[[#This Row],[야간제외]])*(수당현황!$M$5+수당현황!$M$6),수당현황!$N$6*(표2[[#This Row],[야간]]-표2[[#This Row],[야간제외]])),-1)</f>
        <v>0</v>
      </c>
      <c r="K52" s="61">
        <f t="shared" si="6"/>
        <v>0</v>
      </c>
      <c r="L52" s="61"/>
      <c r="M52" s="56">
        <f>ROUNDDOWN(IF(수당현황!$B$8="배수적용",수당현황!$B$6*(표2[[#This Row],[휴일]]-표2[[#This Row],[휴일제외]])*수당현황!$M$7,수당현황!$N$7*(표2[[#This Row],[휴일]]-표2[[#This Row],[휴일제외]])),-1)</f>
        <v>0</v>
      </c>
      <c r="N52" s="60">
        <f t="shared" si="7"/>
        <v>0</v>
      </c>
      <c r="O52" s="61"/>
      <c r="P52" s="56">
        <f>ROUNDDOWN(IF(수당현황!$B$8="배수적용",수당현황!$B$6*(표2[[#This Row],[휴일야간]]-표2[[#This Row],[휴일야간제외]])*(수당현황!$M$7+수당현황!$M$8),수당현황!$N$8*(표2[[#This Row],[휴일야간]]-표2[[#This Row],[휴일야간제외]])),-1)</f>
        <v>0</v>
      </c>
      <c r="Q52" s="52"/>
      <c r="R52" s="54"/>
    </row>
    <row r="53" spans="2:18" ht="18.75" customHeight="1" x14ac:dyDescent="0.3">
      <c r="B53" s="59"/>
      <c r="C53" s="59"/>
      <c r="D53" s="59"/>
      <c r="E53" s="60">
        <f t="shared" si="4"/>
        <v>0</v>
      </c>
      <c r="F53" s="61"/>
      <c r="G53" s="56">
        <f>ROUNDDOWN(IF(수당현황!$B$8="배수적용",수당현황!$B$6*(표2[[#This Row],[연장]]-표2[[#This Row],[연장제외]])*수당현황!$M$5,수당현황!$N$5*(표2[[#This Row],[연장]]-표2[[#This Row],[연장제외]])),-1)</f>
        <v>0</v>
      </c>
      <c r="H53" s="60">
        <f t="shared" si="5"/>
        <v>0</v>
      </c>
      <c r="I53" s="61"/>
      <c r="J53" s="62">
        <f>ROUNDDOWN(IF(수당현황!$B$8="배수적용",수당현황!$B$6*(표2[[#This Row],[야간]]-표2[[#This Row],[야간제외]])*(수당현황!$M$5+수당현황!$M$6),수당현황!$N$6*(표2[[#This Row],[야간]]-표2[[#This Row],[야간제외]])),-1)</f>
        <v>0</v>
      </c>
      <c r="K53" s="61">
        <f t="shared" si="6"/>
        <v>0</v>
      </c>
      <c r="L53" s="61"/>
      <c r="M53" s="56">
        <f>ROUNDDOWN(IF(수당현황!$B$8="배수적용",수당현황!$B$6*(표2[[#This Row],[휴일]]-표2[[#This Row],[휴일제외]])*수당현황!$M$7,수당현황!$N$7*(표2[[#This Row],[휴일]]-표2[[#This Row],[휴일제외]])),-1)</f>
        <v>0</v>
      </c>
      <c r="N53" s="60">
        <f t="shared" si="7"/>
        <v>0</v>
      </c>
      <c r="O53" s="61"/>
      <c r="P53" s="56">
        <f>ROUNDDOWN(IF(수당현황!$B$8="배수적용",수당현황!$B$6*(표2[[#This Row],[휴일야간]]-표2[[#This Row],[휴일야간제외]])*(수당현황!$M$7+수당현황!$M$8),수당현황!$N$8*(표2[[#This Row],[휴일야간]]-표2[[#This Row],[휴일야간제외]])),-1)</f>
        <v>0</v>
      </c>
      <c r="Q53" s="52"/>
      <c r="R53" s="54"/>
    </row>
    <row r="54" spans="2:18" ht="18.75" customHeight="1" x14ac:dyDescent="0.3">
      <c r="B54" s="59"/>
      <c r="C54" s="59"/>
      <c r="D54" s="59"/>
      <c r="E54" s="60">
        <f t="shared" si="4"/>
        <v>0</v>
      </c>
      <c r="F54" s="61"/>
      <c r="G54" s="56">
        <f>ROUNDDOWN(IF(수당현황!$B$8="배수적용",수당현황!$B$6*(표2[[#This Row],[연장]]-표2[[#This Row],[연장제외]])*수당현황!$M$5,수당현황!$N$5*(표2[[#This Row],[연장]]-표2[[#This Row],[연장제외]])),-1)</f>
        <v>0</v>
      </c>
      <c r="H54" s="60">
        <f t="shared" si="5"/>
        <v>0</v>
      </c>
      <c r="I54" s="61"/>
      <c r="J54" s="62">
        <f>ROUNDDOWN(IF(수당현황!$B$8="배수적용",수당현황!$B$6*(표2[[#This Row],[야간]]-표2[[#This Row],[야간제외]])*(수당현황!$M$5+수당현황!$M$6),수당현황!$N$6*(표2[[#This Row],[야간]]-표2[[#This Row],[야간제외]])),-1)</f>
        <v>0</v>
      </c>
      <c r="K54" s="61">
        <f t="shared" si="6"/>
        <v>0</v>
      </c>
      <c r="L54" s="61"/>
      <c r="M54" s="56">
        <f>ROUNDDOWN(IF(수당현황!$B$8="배수적용",수당현황!$B$6*(표2[[#This Row],[휴일]]-표2[[#This Row],[휴일제외]])*수당현황!$M$7,수당현황!$N$7*(표2[[#This Row],[휴일]]-표2[[#This Row],[휴일제외]])),-1)</f>
        <v>0</v>
      </c>
      <c r="N54" s="60">
        <f t="shared" si="7"/>
        <v>0</v>
      </c>
      <c r="O54" s="61"/>
      <c r="P54" s="56">
        <f>ROUNDDOWN(IF(수당현황!$B$8="배수적용",수당현황!$B$6*(표2[[#This Row],[휴일야간]]-표2[[#This Row],[휴일야간제외]])*(수당현황!$M$7+수당현황!$M$8),수당현황!$N$8*(표2[[#This Row],[휴일야간]]-표2[[#This Row],[휴일야간제외]])),-1)</f>
        <v>0</v>
      </c>
      <c r="Q54" s="52"/>
      <c r="R54" s="54"/>
    </row>
    <row r="55" spans="2:18" ht="18.75" customHeight="1" x14ac:dyDescent="0.3">
      <c r="B55" s="59"/>
      <c r="C55" s="59"/>
      <c r="D55" s="59"/>
      <c r="E55" s="60">
        <f t="shared" si="4"/>
        <v>0</v>
      </c>
      <c r="F55" s="61"/>
      <c r="G55" s="56">
        <f>ROUNDDOWN(IF(수당현황!$B$8="배수적용",수당현황!$B$6*(표2[[#This Row],[연장]]-표2[[#This Row],[연장제외]])*수당현황!$M$5,수당현황!$N$5*(표2[[#This Row],[연장]]-표2[[#This Row],[연장제외]])),-1)</f>
        <v>0</v>
      </c>
      <c r="H55" s="60">
        <f t="shared" si="5"/>
        <v>0</v>
      </c>
      <c r="I55" s="61"/>
      <c r="J55" s="62">
        <f>ROUNDDOWN(IF(수당현황!$B$8="배수적용",수당현황!$B$6*(표2[[#This Row],[야간]]-표2[[#This Row],[야간제외]])*(수당현황!$M$5+수당현황!$M$6),수당현황!$N$6*(표2[[#This Row],[야간]]-표2[[#This Row],[야간제외]])),-1)</f>
        <v>0</v>
      </c>
      <c r="K55" s="61">
        <f t="shared" si="6"/>
        <v>0</v>
      </c>
      <c r="L55" s="61"/>
      <c r="M55" s="56">
        <f>ROUNDDOWN(IF(수당현황!$B$8="배수적용",수당현황!$B$6*(표2[[#This Row],[휴일]]-표2[[#This Row],[휴일제외]])*수당현황!$M$7,수당현황!$N$7*(표2[[#This Row],[휴일]]-표2[[#This Row],[휴일제외]])),-1)</f>
        <v>0</v>
      </c>
      <c r="N55" s="60">
        <f t="shared" si="7"/>
        <v>0</v>
      </c>
      <c r="O55" s="61"/>
      <c r="P55" s="56">
        <f>ROUNDDOWN(IF(수당현황!$B$8="배수적용",수당현황!$B$6*(표2[[#This Row],[휴일야간]]-표2[[#This Row],[휴일야간제외]])*(수당현황!$M$7+수당현황!$M$8),수당현황!$N$8*(표2[[#This Row],[휴일야간]]-표2[[#This Row],[휴일야간제외]])),-1)</f>
        <v>0</v>
      </c>
      <c r="Q55" s="52"/>
      <c r="R55" s="54"/>
    </row>
    <row r="56" spans="2:18" ht="18.75" customHeight="1" x14ac:dyDescent="0.3">
      <c r="B56" s="59"/>
      <c r="C56" s="59"/>
      <c r="D56" s="59"/>
      <c r="E56" s="60">
        <f t="shared" si="4"/>
        <v>0</v>
      </c>
      <c r="F56" s="61"/>
      <c r="G56" s="56">
        <f>ROUNDDOWN(IF(수당현황!$B$8="배수적용",수당현황!$B$6*(표2[[#This Row],[연장]]-표2[[#This Row],[연장제외]])*수당현황!$M$5,수당현황!$N$5*(표2[[#This Row],[연장]]-표2[[#This Row],[연장제외]])),-1)</f>
        <v>0</v>
      </c>
      <c r="H56" s="60">
        <f t="shared" si="5"/>
        <v>0</v>
      </c>
      <c r="I56" s="61"/>
      <c r="J56" s="62">
        <f>ROUNDDOWN(IF(수당현황!$B$8="배수적용",수당현황!$B$6*(표2[[#This Row],[야간]]-표2[[#This Row],[야간제외]])*(수당현황!$M$5+수당현황!$M$6),수당현황!$N$6*(표2[[#This Row],[야간]]-표2[[#This Row],[야간제외]])),-1)</f>
        <v>0</v>
      </c>
      <c r="K56" s="61">
        <f t="shared" si="6"/>
        <v>0</v>
      </c>
      <c r="L56" s="61"/>
      <c r="M56" s="56">
        <f>ROUNDDOWN(IF(수당현황!$B$8="배수적용",수당현황!$B$6*(표2[[#This Row],[휴일]]-표2[[#This Row],[휴일제외]])*수당현황!$M$7,수당현황!$N$7*(표2[[#This Row],[휴일]]-표2[[#This Row],[휴일제외]])),-1)</f>
        <v>0</v>
      </c>
      <c r="N56" s="60">
        <f t="shared" si="7"/>
        <v>0</v>
      </c>
      <c r="O56" s="61"/>
      <c r="P56" s="56">
        <f>ROUNDDOWN(IF(수당현황!$B$8="배수적용",수당현황!$B$6*(표2[[#This Row],[휴일야간]]-표2[[#This Row],[휴일야간제외]])*(수당현황!$M$7+수당현황!$M$8),수당현황!$N$8*(표2[[#This Row],[휴일야간]]-표2[[#This Row],[휴일야간제외]])),-1)</f>
        <v>0</v>
      </c>
      <c r="Q56" s="52"/>
      <c r="R56" s="54"/>
    </row>
    <row r="57" spans="2:18" ht="18.75" customHeight="1" x14ac:dyDescent="0.3">
      <c r="B57" s="59"/>
      <c r="C57" s="59"/>
      <c r="D57" s="59"/>
      <c r="E57" s="60">
        <f t="shared" si="4"/>
        <v>0</v>
      </c>
      <c r="F57" s="61"/>
      <c r="G57" s="56">
        <f>ROUNDDOWN(IF(수당현황!$B$8="배수적용",수당현황!$B$6*(표2[[#This Row],[연장]]-표2[[#This Row],[연장제외]])*수당현황!$M$5,수당현황!$N$5*(표2[[#This Row],[연장]]-표2[[#This Row],[연장제외]])),-1)</f>
        <v>0</v>
      </c>
      <c r="H57" s="60">
        <f t="shared" si="5"/>
        <v>0</v>
      </c>
      <c r="I57" s="61"/>
      <c r="J57" s="62">
        <f>ROUNDDOWN(IF(수당현황!$B$8="배수적용",수당현황!$B$6*(표2[[#This Row],[야간]]-표2[[#This Row],[야간제외]])*(수당현황!$M$5+수당현황!$M$6),수당현황!$N$6*(표2[[#This Row],[야간]]-표2[[#This Row],[야간제외]])),-1)</f>
        <v>0</v>
      </c>
      <c r="K57" s="61">
        <f t="shared" si="6"/>
        <v>0</v>
      </c>
      <c r="L57" s="61"/>
      <c r="M57" s="56">
        <f>ROUNDDOWN(IF(수당현황!$B$8="배수적용",수당현황!$B$6*(표2[[#This Row],[휴일]]-표2[[#This Row],[휴일제외]])*수당현황!$M$7,수당현황!$N$7*(표2[[#This Row],[휴일]]-표2[[#This Row],[휴일제외]])),-1)</f>
        <v>0</v>
      </c>
      <c r="N57" s="60">
        <f t="shared" si="7"/>
        <v>0</v>
      </c>
      <c r="O57" s="61"/>
      <c r="P57" s="56">
        <f>ROUNDDOWN(IF(수당현황!$B$8="배수적용",수당현황!$B$6*(표2[[#This Row],[휴일야간]]-표2[[#This Row],[휴일야간제외]])*(수당현황!$M$7+수당현황!$M$8),수당현황!$N$8*(표2[[#This Row],[휴일야간]]-표2[[#This Row],[휴일야간제외]])),-1)</f>
        <v>0</v>
      </c>
      <c r="Q57" s="52"/>
      <c r="R57" s="54"/>
    </row>
    <row r="58" spans="2:18" ht="18.75" customHeight="1" x14ac:dyDescent="0.3">
      <c r="B58" s="59"/>
      <c r="C58" s="59"/>
      <c r="D58" s="59"/>
      <c r="E58" s="60">
        <f t="shared" si="4"/>
        <v>0</v>
      </c>
      <c r="F58" s="61"/>
      <c r="G58" s="56">
        <f>ROUNDDOWN(IF(수당현황!$B$8="배수적용",수당현황!$B$6*(표2[[#This Row],[연장]]-표2[[#This Row],[연장제외]])*수당현황!$M$5,수당현황!$N$5*(표2[[#This Row],[연장]]-표2[[#This Row],[연장제외]])),-1)</f>
        <v>0</v>
      </c>
      <c r="H58" s="60">
        <f t="shared" si="5"/>
        <v>0</v>
      </c>
      <c r="I58" s="61"/>
      <c r="J58" s="62">
        <f>ROUNDDOWN(IF(수당현황!$B$8="배수적용",수당현황!$B$6*(표2[[#This Row],[야간]]-표2[[#This Row],[야간제외]])*(수당현황!$M$5+수당현황!$M$6),수당현황!$N$6*(표2[[#This Row],[야간]]-표2[[#This Row],[야간제외]])),-1)</f>
        <v>0</v>
      </c>
      <c r="K58" s="61">
        <f t="shared" si="6"/>
        <v>0</v>
      </c>
      <c r="L58" s="61"/>
      <c r="M58" s="56">
        <f>ROUNDDOWN(IF(수당현황!$B$8="배수적용",수당현황!$B$6*(표2[[#This Row],[휴일]]-표2[[#This Row],[휴일제외]])*수당현황!$M$7,수당현황!$N$7*(표2[[#This Row],[휴일]]-표2[[#This Row],[휴일제외]])),-1)</f>
        <v>0</v>
      </c>
      <c r="N58" s="60">
        <f t="shared" si="7"/>
        <v>0</v>
      </c>
      <c r="O58" s="61"/>
      <c r="P58" s="56">
        <f>ROUNDDOWN(IF(수당현황!$B$8="배수적용",수당현황!$B$6*(표2[[#This Row],[휴일야간]]-표2[[#This Row],[휴일야간제외]])*(수당현황!$M$7+수당현황!$M$8),수당현황!$N$8*(표2[[#This Row],[휴일야간]]-표2[[#This Row],[휴일야간제외]])),-1)</f>
        <v>0</v>
      </c>
      <c r="Q58" s="52"/>
      <c r="R58" s="54"/>
    </row>
    <row r="59" spans="2:18" ht="18.75" customHeight="1" x14ac:dyDescent="0.3">
      <c r="B59" s="59"/>
      <c r="C59" s="59"/>
      <c r="D59" s="59"/>
      <c r="E59" s="60">
        <f t="shared" si="4"/>
        <v>0</v>
      </c>
      <c r="F59" s="61"/>
      <c r="G59" s="56">
        <f>ROUNDDOWN(IF(수당현황!$B$8="배수적용",수당현황!$B$6*(표2[[#This Row],[연장]]-표2[[#This Row],[연장제외]])*수당현황!$M$5,수당현황!$N$5*(표2[[#This Row],[연장]]-표2[[#This Row],[연장제외]])),-1)</f>
        <v>0</v>
      </c>
      <c r="H59" s="60">
        <f t="shared" si="5"/>
        <v>0</v>
      </c>
      <c r="I59" s="61"/>
      <c r="J59" s="62">
        <f>ROUNDDOWN(IF(수당현황!$B$8="배수적용",수당현황!$B$6*(표2[[#This Row],[야간]]-표2[[#This Row],[야간제외]])*(수당현황!$M$5+수당현황!$M$6),수당현황!$N$6*(표2[[#This Row],[야간]]-표2[[#This Row],[야간제외]])),-1)</f>
        <v>0</v>
      </c>
      <c r="K59" s="61">
        <f t="shared" si="6"/>
        <v>0</v>
      </c>
      <c r="L59" s="61"/>
      <c r="M59" s="56">
        <f>ROUNDDOWN(IF(수당현황!$B$8="배수적용",수당현황!$B$6*(표2[[#This Row],[휴일]]-표2[[#This Row],[휴일제외]])*수당현황!$M$7,수당현황!$N$7*(표2[[#This Row],[휴일]]-표2[[#This Row],[휴일제외]])),-1)</f>
        <v>0</v>
      </c>
      <c r="N59" s="60">
        <f t="shared" si="7"/>
        <v>0</v>
      </c>
      <c r="O59" s="61"/>
      <c r="P59" s="56">
        <f>ROUNDDOWN(IF(수당현황!$B$8="배수적용",수당현황!$B$6*(표2[[#This Row],[휴일야간]]-표2[[#This Row],[휴일야간제외]])*(수당현황!$M$7+수당현황!$M$8),수당현황!$N$8*(표2[[#This Row],[휴일야간]]-표2[[#This Row],[휴일야간제외]])),-1)</f>
        <v>0</v>
      </c>
      <c r="Q59" s="52"/>
      <c r="R59" s="54"/>
    </row>
    <row r="60" spans="2:18" ht="18.75" customHeight="1" x14ac:dyDescent="0.3">
      <c r="B60" s="59"/>
      <c r="C60" s="59"/>
      <c r="D60" s="59"/>
      <c r="E60" s="60">
        <f t="shared" si="4"/>
        <v>0</v>
      </c>
      <c r="F60" s="61"/>
      <c r="G60" s="56">
        <f>ROUNDDOWN(IF(수당현황!$B$8="배수적용",수당현황!$B$6*(표2[[#This Row],[연장]]-표2[[#This Row],[연장제외]])*수당현황!$M$5,수당현황!$N$5*(표2[[#This Row],[연장]]-표2[[#This Row],[연장제외]])),-1)</f>
        <v>0</v>
      </c>
      <c r="H60" s="60">
        <f t="shared" si="5"/>
        <v>0</v>
      </c>
      <c r="I60" s="61"/>
      <c r="J60" s="62">
        <f>ROUNDDOWN(IF(수당현황!$B$8="배수적용",수당현황!$B$6*(표2[[#This Row],[야간]]-표2[[#This Row],[야간제외]])*(수당현황!$M$5+수당현황!$M$6),수당현황!$N$6*(표2[[#This Row],[야간]]-표2[[#This Row],[야간제외]])),-1)</f>
        <v>0</v>
      </c>
      <c r="K60" s="61">
        <f t="shared" si="6"/>
        <v>0</v>
      </c>
      <c r="L60" s="61"/>
      <c r="M60" s="56">
        <f>ROUNDDOWN(IF(수당현황!$B$8="배수적용",수당현황!$B$6*(표2[[#This Row],[휴일]]-표2[[#This Row],[휴일제외]])*수당현황!$M$7,수당현황!$N$7*(표2[[#This Row],[휴일]]-표2[[#This Row],[휴일제외]])),-1)</f>
        <v>0</v>
      </c>
      <c r="N60" s="60">
        <f t="shared" si="7"/>
        <v>0</v>
      </c>
      <c r="O60" s="61"/>
      <c r="P60" s="56">
        <f>ROUNDDOWN(IF(수당현황!$B$8="배수적용",수당현황!$B$6*(표2[[#This Row],[휴일야간]]-표2[[#This Row],[휴일야간제외]])*(수당현황!$M$7+수당현황!$M$8),수당현황!$N$8*(표2[[#This Row],[휴일야간]]-표2[[#This Row],[휴일야간제외]])),-1)</f>
        <v>0</v>
      </c>
      <c r="Q60" s="52"/>
      <c r="R60" s="54"/>
    </row>
    <row r="61" spans="2:18" ht="18.75" customHeight="1" x14ac:dyDescent="0.3">
      <c r="B61" s="59"/>
      <c r="C61" s="59"/>
      <c r="D61" s="59"/>
      <c r="E61" s="60">
        <f t="shared" si="4"/>
        <v>0</v>
      </c>
      <c r="F61" s="61"/>
      <c r="G61" s="56">
        <f>ROUNDDOWN(IF(수당현황!$B$8="배수적용",수당현황!$B$6*(표2[[#This Row],[연장]]-표2[[#This Row],[연장제외]])*수당현황!$M$5,수당현황!$N$5*(표2[[#This Row],[연장]]-표2[[#This Row],[연장제외]])),-1)</f>
        <v>0</v>
      </c>
      <c r="H61" s="60">
        <f t="shared" si="5"/>
        <v>0</v>
      </c>
      <c r="I61" s="61"/>
      <c r="J61" s="62">
        <f>ROUNDDOWN(IF(수당현황!$B$8="배수적용",수당현황!$B$6*(표2[[#This Row],[야간]]-표2[[#This Row],[야간제외]])*(수당현황!$M$5+수당현황!$M$6),수당현황!$N$6*(표2[[#This Row],[야간]]-표2[[#This Row],[야간제외]])),-1)</f>
        <v>0</v>
      </c>
      <c r="K61" s="61">
        <f t="shared" si="6"/>
        <v>0</v>
      </c>
      <c r="L61" s="61"/>
      <c r="M61" s="56">
        <f>ROUNDDOWN(IF(수당현황!$B$8="배수적용",수당현황!$B$6*(표2[[#This Row],[휴일]]-표2[[#This Row],[휴일제외]])*수당현황!$M$7,수당현황!$N$7*(표2[[#This Row],[휴일]]-표2[[#This Row],[휴일제외]])),-1)</f>
        <v>0</v>
      </c>
      <c r="N61" s="60">
        <f t="shared" si="7"/>
        <v>0</v>
      </c>
      <c r="O61" s="61"/>
      <c r="P61" s="56">
        <f>ROUNDDOWN(IF(수당현황!$B$8="배수적용",수당현황!$B$6*(표2[[#This Row],[휴일야간]]-표2[[#This Row],[휴일야간제외]])*(수당현황!$M$7+수당현황!$M$8),수당현황!$N$8*(표2[[#This Row],[휴일야간]]-표2[[#This Row],[휴일야간제외]])),-1)</f>
        <v>0</v>
      </c>
      <c r="Q61" s="52"/>
      <c r="R61" s="54"/>
    </row>
    <row r="62" spans="2:18" ht="18.75" customHeight="1" x14ac:dyDescent="0.3">
      <c r="B62" s="59"/>
      <c r="C62" s="59"/>
      <c r="D62" s="59"/>
      <c r="E62" s="60">
        <f t="shared" si="4"/>
        <v>0</v>
      </c>
      <c r="F62" s="61"/>
      <c r="G62" s="56">
        <f>ROUNDDOWN(IF(수당현황!$B$8="배수적용",수당현황!$B$6*(표2[[#This Row],[연장]]-표2[[#This Row],[연장제외]])*수당현황!$M$5,수당현황!$N$5*(표2[[#This Row],[연장]]-표2[[#This Row],[연장제외]])),-1)</f>
        <v>0</v>
      </c>
      <c r="H62" s="60">
        <f t="shared" si="5"/>
        <v>0</v>
      </c>
      <c r="I62" s="61"/>
      <c r="J62" s="62">
        <f>ROUNDDOWN(IF(수당현황!$B$8="배수적용",수당현황!$B$6*(표2[[#This Row],[야간]]-표2[[#This Row],[야간제외]])*(수당현황!$M$5+수당현황!$M$6),수당현황!$N$6*(표2[[#This Row],[야간]]-표2[[#This Row],[야간제외]])),-1)</f>
        <v>0</v>
      </c>
      <c r="K62" s="61">
        <f t="shared" si="6"/>
        <v>0</v>
      </c>
      <c r="L62" s="61"/>
      <c r="M62" s="56">
        <f>ROUNDDOWN(IF(수당현황!$B$8="배수적용",수당현황!$B$6*(표2[[#This Row],[휴일]]-표2[[#This Row],[휴일제외]])*수당현황!$M$7,수당현황!$N$7*(표2[[#This Row],[휴일]]-표2[[#This Row],[휴일제외]])),-1)</f>
        <v>0</v>
      </c>
      <c r="N62" s="60">
        <f t="shared" si="7"/>
        <v>0</v>
      </c>
      <c r="O62" s="61"/>
      <c r="P62" s="56">
        <f>ROUNDDOWN(IF(수당현황!$B$8="배수적용",수당현황!$B$6*(표2[[#This Row],[휴일야간]]-표2[[#This Row],[휴일야간제외]])*(수당현황!$M$7+수당현황!$M$8),수당현황!$N$8*(표2[[#This Row],[휴일야간]]-표2[[#This Row],[휴일야간제외]])),-1)</f>
        <v>0</v>
      </c>
      <c r="Q62" s="52"/>
      <c r="R62" s="54"/>
    </row>
    <row r="63" spans="2:18" ht="18.75" customHeight="1" x14ac:dyDescent="0.3">
      <c r="B63" s="59"/>
      <c r="C63" s="59"/>
      <c r="D63" s="59"/>
      <c r="E63" s="60">
        <f t="shared" si="4"/>
        <v>0</v>
      </c>
      <c r="F63" s="61"/>
      <c r="G63" s="56">
        <f>ROUNDDOWN(IF(수당현황!$B$8="배수적용",수당현황!$B$6*(표2[[#This Row],[연장]]-표2[[#This Row],[연장제외]])*수당현황!$M$5,수당현황!$N$5*(표2[[#This Row],[연장]]-표2[[#This Row],[연장제외]])),-1)</f>
        <v>0</v>
      </c>
      <c r="H63" s="60">
        <f t="shared" si="5"/>
        <v>0</v>
      </c>
      <c r="I63" s="61"/>
      <c r="J63" s="62">
        <f>ROUNDDOWN(IF(수당현황!$B$8="배수적용",수당현황!$B$6*(표2[[#This Row],[야간]]-표2[[#This Row],[야간제외]])*(수당현황!$M$5+수당현황!$M$6),수당현황!$N$6*(표2[[#This Row],[야간]]-표2[[#This Row],[야간제외]])),-1)</f>
        <v>0</v>
      </c>
      <c r="K63" s="61">
        <f t="shared" si="6"/>
        <v>0</v>
      </c>
      <c r="L63" s="61"/>
      <c r="M63" s="56">
        <f>ROUNDDOWN(IF(수당현황!$B$8="배수적용",수당현황!$B$6*(표2[[#This Row],[휴일]]-표2[[#This Row],[휴일제외]])*수당현황!$M$7,수당현황!$N$7*(표2[[#This Row],[휴일]]-표2[[#This Row],[휴일제외]])),-1)</f>
        <v>0</v>
      </c>
      <c r="N63" s="60">
        <f t="shared" si="7"/>
        <v>0</v>
      </c>
      <c r="O63" s="61"/>
      <c r="P63" s="56">
        <f>ROUNDDOWN(IF(수당현황!$B$8="배수적용",수당현황!$B$6*(표2[[#This Row],[휴일야간]]-표2[[#This Row],[휴일야간제외]])*(수당현황!$M$7+수당현황!$M$8),수당현황!$N$8*(표2[[#This Row],[휴일야간]]-표2[[#This Row],[휴일야간제외]])),-1)</f>
        <v>0</v>
      </c>
      <c r="Q63" s="52"/>
      <c r="R63" s="54"/>
    </row>
    <row r="64" spans="2:18" ht="18.75" customHeight="1" x14ac:dyDescent="0.3">
      <c r="B64" s="59"/>
      <c r="C64" s="59"/>
      <c r="D64" s="59"/>
      <c r="E64" s="60">
        <f t="shared" si="4"/>
        <v>0</v>
      </c>
      <c r="F64" s="61"/>
      <c r="G64" s="56">
        <f>ROUNDDOWN(IF(수당현황!$B$8="배수적용",수당현황!$B$6*(표2[[#This Row],[연장]]-표2[[#This Row],[연장제외]])*수당현황!$M$5,수당현황!$N$5*(표2[[#This Row],[연장]]-표2[[#This Row],[연장제외]])),-1)</f>
        <v>0</v>
      </c>
      <c r="H64" s="60">
        <f t="shared" si="5"/>
        <v>0</v>
      </c>
      <c r="I64" s="61"/>
      <c r="J64" s="62">
        <f>ROUNDDOWN(IF(수당현황!$B$8="배수적용",수당현황!$B$6*(표2[[#This Row],[야간]]-표2[[#This Row],[야간제외]])*(수당현황!$M$5+수당현황!$M$6),수당현황!$N$6*(표2[[#This Row],[야간]]-표2[[#This Row],[야간제외]])),-1)</f>
        <v>0</v>
      </c>
      <c r="K64" s="61">
        <f t="shared" si="6"/>
        <v>0</v>
      </c>
      <c r="L64" s="61"/>
      <c r="M64" s="56">
        <f>ROUNDDOWN(IF(수당현황!$B$8="배수적용",수당현황!$B$6*(표2[[#This Row],[휴일]]-표2[[#This Row],[휴일제외]])*수당현황!$M$7,수당현황!$N$7*(표2[[#This Row],[휴일]]-표2[[#This Row],[휴일제외]])),-1)</f>
        <v>0</v>
      </c>
      <c r="N64" s="60">
        <f t="shared" si="7"/>
        <v>0</v>
      </c>
      <c r="O64" s="61"/>
      <c r="P64" s="56">
        <f>ROUNDDOWN(IF(수당현황!$B$8="배수적용",수당현황!$B$6*(표2[[#This Row],[휴일야간]]-표2[[#This Row],[휴일야간제외]])*(수당현황!$M$7+수당현황!$M$8),수당현황!$N$8*(표2[[#This Row],[휴일야간]]-표2[[#This Row],[휴일야간제외]])),-1)</f>
        <v>0</v>
      </c>
      <c r="Q64" s="52"/>
      <c r="R64" s="54"/>
    </row>
    <row r="65" spans="2:18" ht="18.75" customHeight="1" x14ac:dyDescent="0.3">
      <c r="B65" s="59"/>
      <c r="C65" s="59"/>
      <c r="D65" s="59"/>
      <c r="E65" s="60">
        <f t="shared" si="4"/>
        <v>0</v>
      </c>
      <c r="F65" s="61"/>
      <c r="G65" s="56">
        <f>ROUNDDOWN(IF(수당현황!$B$8="배수적용",수당현황!$B$6*(표2[[#This Row],[연장]]-표2[[#This Row],[연장제외]])*수당현황!$M$5,수당현황!$N$5*(표2[[#This Row],[연장]]-표2[[#This Row],[연장제외]])),-1)</f>
        <v>0</v>
      </c>
      <c r="H65" s="60">
        <f t="shared" si="5"/>
        <v>0</v>
      </c>
      <c r="I65" s="61"/>
      <c r="J65" s="62">
        <f>ROUNDDOWN(IF(수당현황!$B$8="배수적용",수당현황!$B$6*(표2[[#This Row],[야간]]-표2[[#This Row],[야간제외]])*(수당현황!$M$5+수당현황!$M$6),수당현황!$N$6*(표2[[#This Row],[야간]]-표2[[#This Row],[야간제외]])),-1)</f>
        <v>0</v>
      </c>
      <c r="K65" s="61">
        <f t="shared" si="6"/>
        <v>0</v>
      </c>
      <c r="L65" s="61"/>
      <c r="M65" s="56">
        <f>ROUNDDOWN(IF(수당현황!$B$8="배수적용",수당현황!$B$6*(표2[[#This Row],[휴일]]-표2[[#This Row],[휴일제외]])*수당현황!$M$7,수당현황!$N$7*(표2[[#This Row],[휴일]]-표2[[#This Row],[휴일제외]])),-1)</f>
        <v>0</v>
      </c>
      <c r="N65" s="60">
        <f t="shared" si="7"/>
        <v>0</v>
      </c>
      <c r="O65" s="61"/>
      <c r="P65" s="56">
        <f>ROUNDDOWN(IF(수당현황!$B$8="배수적용",수당현황!$B$6*(표2[[#This Row],[휴일야간]]-표2[[#This Row],[휴일야간제외]])*(수당현황!$M$7+수당현황!$M$8),수당현황!$N$8*(표2[[#This Row],[휴일야간]]-표2[[#This Row],[휴일야간제외]])),-1)</f>
        <v>0</v>
      </c>
      <c r="Q65" s="52"/>
      <c r="R65" s="54"/>
    </row>
    <row r="66" spans="2:18" ht="18.75" customHeight="1" x14ac:dyDescent="0.3">
      <c r="B66" s="59"/>
      <c r="C66" s="59"/>
      <c r="D66" s="59"/>
      <c r="E66" s="60">
        <f t="shared" si="4"/>
        <v>0</v>
      </c>
      <c r="F66" s="61"/>
      <c r="G66" s="56">
        <f>ROUNDDOWN(IF(수당현황!$B$8="배수적용",수당현황!$B$6*(표2[[#This Row],[연장]]-표2[[#This Row],[연장제외]])*수당현황!$M$5,수당현황!$N$5*(표2[[#This Row],[연장]]-표2[[#This Row],[연장제외]])),-1)</f>
        <v>0</v>
      </c>
      <c r="H66" s="60">
        <f t="shared" si="5"/>
        <v>0</v>
      </c>
      <c r="I66" s="61"/>
      <c r="J66" s="62">
        <f>ROUNDDOWN(IF(수당현황!$B$8="배수적용",수당현황!$B$6*(표2[[#This Row],[야간]]-표2[[#This Row],[야간제외]])*(수당현황!$M$5+수당현황!$M$6),수당현황!$N$6*(표2[[#This Row],[야간]]-표2[[#This Row],[야간제외]])),-1)</f>
        <v>0</v>
      </c>
      <c r="K66" s="61">
        <f t="shared" si="6"/>
        <v>0</v>
      </c>
      <c r="L66" s="61"/>
      <c r="M66" s="56">
        <f>ROUNDDOWN(IF(수당현황!$B$8="배수적용",수당현황!$B$6*(표2[[#This Row],[휴일]]-표2[[#This Row],[휴일제외]])*수당현황!$M$7,수당현황!$N$7*(표2[[#This Row],[휴일]]-표2[[#This Row],[휴일제외]])),-1)</f>
        <v>0</v>
      </c>
      <c r="N66" s="60">
        <f t="shared" si="7"/>
        <v>0</v>
      </c>
      <c r="O66" s="61"/>
      <c r="P66" s="56">
        <f>ROUNDDOWN(IF(수당현황!$B$8="배수적용",수당현황!$B$6*(표2[[#This Row],[휴일야간]]-표2[[#This Row],[휴일야간제외]])*(수당현황!$M$7+수당현황!$M$8),수당현황!$N$8*(표2[[#This Row],[휴일야간]]-표2[[#This Row],[휴일야간제외]])),-1)</f>
        <v>0</v>
      </c>
      <c r="Q66" s="52"/>
      <c r="R66" s="54"/>
    </row>
    <row r="67" spans="2:18" ht="18.75" customHeight="1" x14ac:dyDescent="0.3">
      <c r="B67" s="59"/>
      <c r="C67" s="59"/>
      <c r="D67" s="59"/>
      <c r="E67" s="60">
        <f t="shared" si="4"/>
        <v>0</v>
      </c>
      <c r="F67" s="61"/>
      <c r="G67" s="56">
        <f>ROUNDDOWN(IF(수당현황!$B$8="배수적용",수당현황!$B$6*(표2[[#This Row],[연장]]-표2[[#This Row],[연장제외]])*수당현황!$M$5,수당현황!$N$5*(표2[[#This Row],[연장]]-표2[[#This Row],[연장제외]])),-1)</f>
        <v>0</v>
      </c>
      <c r="H67" s="60">
        <f t="shared" si="5"/>
        <v>0</v>
      </c>
      <c r="I67" s="61"/>
      <c r="J67" s="62">
        <f>ROUNDDOWN(IF(수당현황!$B$8="배수적용",수당현황!$B$6*(표2[[#This Row],[야간]]-표2[[#This Row],[야간제외]])*(수당현황!$M$5+수당현황!$M$6),수당현황!$N$6*(표2[[#This Row],[야간]]-표2[[#This Row],[야간제외]])),-1)</f>
        <v>0</v>
      </c>
      <c r="K67" s="61">
        <f t="shared" si="6"/>
        <v>0</v>
      </c>
      <c r="L67" s="61"/>
      <c r="M67" s="56">
        <f>ROUNDDOWN(IF(수당현황!$B$8="배수적용",수당현황!$B$6*(표2[[#This Row],[휴일]]-표2[[#This Row],[휴일제외]])*수당현황!$M$7,수당현황!$N$7*(표2[[#This Row],[휴일]]-표2[[#This Row],[휴일제외]])),-1)</f>
        <v>0</v>
      </c>
      <c r="N67" s="60">
        <f t="shared" si="7"/>
        <v>0</v>
      </c>
      <c r="O67" s="61"/>
      <c r="P67" s="56">
        <f>ROUNDDOWN(IF(수당현황!$B$8="배수적용",수당현황!$B$6*(표2[[#This Row],[휴일야간]]-표2[[#This Row],[휴일야간제외]])*(수당현황!$M$7+수당현황!$M$8),수당현황!$N$8*(표2[[#This Row],[휴일야간]]-표2[[#This Row],[휴일야간제외]])),-1)</f>
        <v>0</v>
      </c>
      <c r="Q67" s="52"/>
      <c r="R67" s="54"/>
    </row>
    <row r="68" spans="2:18" ht="18.75" customHeight="1" x14ac:dyDescent="0.3">
      <c r="B68" s="59"/>
      <c r="C68" s="59"/>
      <c r="D68" s="59"/>
      <c r="E68" s="60">
        <f t="shared" si="4"/>
        <v>0</v>
      </c>
      <c r="F68" s="61"/>
      <c r="G68" s="56">
        <f>ROUNDDOWN(IF(수당현황!$B$8="배수적용",수당현황!$B$6*(표2[[#This Row],[연장]]-표2[[#This Row],[연장제외]])*수당현황!$M$5,수당현황!$N$5*(표2[[#This Row],[연장]]-표2[[#This Row],[연장제외]])),-1)</f>
        <v>0</v>
      </c>
      <c r="H68" s="60">
        <f t="shared" si="5"/>
        <v>0</v>
      </c>
      <c r="I68" s="61"/>
      <c r="J68" s="62">
        <f>ROUNDDOWN(IF(수당현황!$B$8="배수적용",수당현황!$B$6*(표2[[#This Row],[야간]]-표2[[#This Row],[야간제외]])*(수당현황!$M$5+수당현황!$M$6),수당현황!$N$6*(표2[[#This Row],[야간]]-표2[[#This Row],[야간제외]])),-1)</f>
        <v>0</v>
      </c>
      <c r="K68" s="61">
        <f t="shared" si="6"/>
        <v>0</v>
      </c>
      <c r="L68" s="61"/>
      <c r="M68" s="56">
        <f>ROUNDDOWN(IF(수당현황!$B$8="배수적용",수당현황!$B$6*(표2[[#This Row],[휴일]]-표2[[#This Row],[휴일제외]])*수당현황!$M$7,수당현황!$N$7*(표2[[#This Row],[휴일]]-표2[[#This Row],[휴일제외]])),-1)</f>
        <v>0</v>
      </c>
      <c r="N68" s="60">
        <f t="shared" si="7"/>
        <v>0</v>
      </c>
      <c r="O68" s="61"/>
      <c r="P68" s="56">
        <f>ROUNDDOWN(IF(수당현황!$B$8="배수적용",수당현황!$B$6*(표2[[#This Row],[휴일야간]]-표2[[#This Row],[휴일야간제외]])*(수당현황!$M$7+수당현황!$M$8),수당현황!$N$8*(표2[[#This Row],[휴일야간]]-표2[[#This Row],[휴일야간제외]])),-1)</f>
        <v>0</v>
      </c>
      <c r="Q68" s="52"/>
      <c r="R68" s="54"/>
    </row>
    <row r="69" spans="2:18" ht="18.75" customHeight="1" x14ac:dyDescent="0.3">
      <c r="B69" s="59"/>
      <c r="C69" s="59"/>
      <c r="D69" s="59"/>
      <c r="E69" s="60">
        <f t="shared" ref="E69:E100" si="8">IF(OR(C69="",D69=""),0,IF(B69="평일",IF(D69&gt;=INT(C69)+22/24,((INT(C69)+22/24)-C69)*24,(D69-C69)*24),0))</f>
        <v>0</v>
      </c>
      <c r="F69" s="61"/>
      <c r="G69" s="56">
        <f>ROUNDDOWN(IF(수당현황!$B$8="배수적용",수당현황!$B$6*(표2[[#This Row],[연장]]-표2[[#This Row],[연장제외]])*수당현황!$M$5,수당현황!$N$5*(표2[[#This Row],[연장]]-표2[[#This Row],[연장제외]])),-1)</f>
        <v>0</v>
      </c>
      <c r="H69" s="60">
        <f t="shared" ref="H69:H104" si="9">IF(B69="평일",IF(D69&gt;INT(C69)+22/24,(D69-(INT(C69)+22/24))*24,0),0)</f>
        <v>0</v>
      </c>
      <c r="I69" s="61"/>
      <c r="J69" s="62">
        <f>ROUNDDOWN(IF(수당현황!$B$8="배수적용",수당현황!$B$6*(표2[[#This Row],[야간]]-표2[[#This Row],[야간제외]])*(수당현황!$M$5+수당현황!$M$6),수당현황!$N$6*(표2[[#This Row],[야간]]-표2[[#This Row],[야간제외]])),-1)</f>
        <v>0</v>
      </c>
      <c r="K69" s="61">
        <f t="shared" ref="K69:K104" si="10">IF(OR(C69="",D69=""),0,IF(B69="휴일",IF(D69&gt;=INT(C69)+22/24,((INT(C69)+22/24)-C69)*24,(D69-C69)*24),0))</f>
        <v>0</v>
      </c>
      <c r="L69" s="61"/>
      <c r="M69" s="56">
        <f>ROUNDDOWN(IF(수당현황!$B$8="배수적용",수당현황!$B$6*(표2[[#This Row],[휴일]]-표2[[#This Row],[휴일제외]])*수당현황!$M$7,수당현황!$N$7*(표2[[#This Row],[휴일]]-표2[[#This Row],[휴일제외]])),-1)</f>
        <v>0</v>
      </c>
      <c r="N69" s="60">
        <f t="shared" ref="N69:N104" si="11">IF(B69="휴일",IF(D69&gt;INT(C69)+22/24,(D69-(INT(C69)+22/24))*24,0),0)</f>
        <v>0</v>
      </c>
      <c r="O69" s="61"/>
      <c r="P69" s="56">
        <f>ROUNDDOWN(IF(수당현황!$B$8="배수적용",수당현황!$B$6*(표2[[#This Row],[휴일야간]]-표2[[#This Row],[휴일야간제외]])*(수당현황!$M$7+수당현황!$M$8),수당현황!$N$8*(표2[[#This Row],[휴일야간]]-표2[[#This Row],[휴일야간제외]])),-1)</f>
        <v>0</v>
      </c>
      <c r="Q69" s="52"/>
      <c r="R69" s="54"/>
    </row>
    <row r="70" spans="2:18" ht="18.75" customHeight="1" x14ac:dyDescent="0.3">
      <c r="B70" s="59"/>
      <c r="C70" s="59"/>
      <c r="D70" s="59"/>
      <c r="E70" s="60">
        <f t="shared" si="8"/>
        <v>0</v>
      </c>
      <c r="F70" s="61"/>
      <c r="G70" s="56">
        <f>ROUNDDOWN(IF(수당현황!$B$8="배수적용",수당현황!$B$6*(표2[[#This Row],[연장]]-표2[[#This Row],[연장제외]])*수당현황!$M$5,수당현황!$N$5*(표2[[#This Row],[연장]]-표2[[#This Row],[연장제외]])),-1)</f>
        <v>0</v>
      </c>
      <c r="H70" s="60">
        <f t="shared" si="9"/>
        <v>0</v>
      </c>
      <c r="I70" s="61"/>
      <c r="J70" s="62">
        <f>ROUNDDOWN(IF(수당현황!$B$8="배수적용",수당현황!$B$6*(표2[[#This Row],[야간]]-표2[[#This Row],[야간제외]])*(수당현황!$M$5+수당현황!$M$6),수당현황!$N$6*(표2[[#This Row],[야간]]-표2[[#This Row],[야간제외]])),-1)</f>
        <v>0</v>
      </c>
      <c r="K70" s="61">
        <f t="shared" si="10"/>
        <v>0</v>
      </c>
      <c r="L70" s="61"/>
      <c r="M70" s="56">
        <f>ROUNDDOWN(IF(수당현황!$B$8="배수적용",수당현황!$B$6*(표2[[#This Row],[휴일]]-표2[[#This Row],[휴일제외]])*수당현황!$M$7,수당현황!$N$7*(표2[[#This Row],[휴일]]-표2[[#This Row],[휴일제외]])),-1)</f>
        <v>0</v>
      </c>
      <c r="N70" s="60">
        <f t="shared" si="11"/>
        <v>0</v>
      </c>
      <c r="O70" s="61"/>
      <c r="P70" s="56">
        <f>ROUNDDOWN(IF(수당현황!$B$8="배수적용",수당현황!$B$6*(표2[[#This Row],[휴일야간]]-표2[[#This Row],[휴일야간제외]])*(수당현황!$M$7+수당현황!$M$8),수당현황!$N$8*(표2[[#This Row],[휴일야간]]-표2[[#This Row],[휴일야간제외]])),-1)</f>
        <v>0</v>
      </c>
      <c r="Q70" s="52"/>
      <c r="R70" s="54"/>
    </row>
    <row r="71" spans="2:18" ht="18.75" customHeight="1" x14ac:dyDescent="0.3">
      <c r="B71" s="59"/>
      <c r="C71" s="59"/>
      <c r="D71" s="59"/>
      <c r="E71" s="60">
        <f t="shared" si="8"/>
        <v>0</v>
      </c>
      <c r="F71" s="61"/>
      <c r="G71" s="56">
        <f>ROUNDDOWN(IF(수당현황!$B$8="배수적용",수당현황!$B$6*(표2[[#This Row],[연장]]-표2[[#This Row],[연장제외]])*수당현황!$M$5,수당현황!$N$5*(표2[[#This Row],[연장]]-표2[[#This Row],[연장제외]])),-1)</f>
        <v>0</v>
      </c>
      <c r="H71" s="60">
        <f t="shared" si="9"/>
        <v>0</v>
      </c>
      <c r="I71" s="61"/>
      <c r="J71" s="62">
        <f>ROUNDDOWN(IF(수당현황!$B$8="배수적용",수당현황!$B$6*(표2[[#This Row],[야간]]-표2[[#This Row],[야간제외]])*(수당현황!$M$5+수당현황!$M$6),수당현황!$N$6*(표2[[#This Row],[야간]]-표2[[#This Row],[야간제외]])),-1)</f>
        <v>0</v>
      </c>
      <c r="K71" s="61">
        <f t="shared" si="10"/>
        <v>0</v>
      </c>
      <c r="L71" s="61"/>
      <c r="M71" s="56">
        <f>ROUNDDOWN(IF(수당현황!$B$8="배수적용",수당현황!$B$6*(표2[[#This Row],[휴일]]-표2[[#This Row],[휴일제외]])*수당현황!$M$7,수당현황!$N$7*(표2[[#This Row],[휴일]]-표2[[#This Row],[휴일제외]])),-1)</f>
        <v>0</v>
      </c>
      <c r="N71" s="60">
        <f t="shared" si="11"/>
        <v>0</v>
      </c>
      <c r="O71" s="61"/>
      <c r="P71" s="56">
        <f>ROUNDDOWN(IF(수당현황!$B$8="배수적용",수당현황!$B$6*(표2[[#This Row],[휴일야간]]-표2[[#This Row],[휴일야간제외]])*(수당현황!$M$7+수당현황!$M$8),수당현황!$N$8*(표2[[#This Row],[휴일야간]]-표2[[#This Row],[휴일야간제외]])),-1)</f>
        <v>0</v>
      </c>
      <c r="Q71" s="52"/>
      <c r="R71" s="54"/>
    </row>
    <row r="72" spans="2:18" ht="18.75" customHeight="1" x14ac:dyDescent="0.3">
      <c r="B72" s="59"/>
      <c r="C72" s="59"/>
      <c r="D72" s="59"/>
      <c r="E72" s="60">
        <f t="shared" si="8"/>
        <v>0</v>
      </c>
      <c r="F72" s="61"/>
      <c r="G72" s="56">
        <f>ROUNDDOWN(IF(수당현황!$B$8="배수적용",수당현황!$B$6*(표2[[#This Row],[연장]]-표2[[#This Row],[연장제외]])*수당현황!$M$5,수당현황!$N$5*(표2[[#This Row],[연장]]-표2[[#This Row],[연장제외]])),-1)</f>
        <v>0</v>
      </c>
      <c r="H72" s="60">
        <f t="shared" si="9"/>
        <v>0</v>
      </c>
      <c r="I72" s="61"/>
      <c r="J72" s="62">
        <f>ROUNDDOWN(IF(수당현황!$B$8="배수적용",수당현황!$B$6*(표2[[#This Row],[야간]]-표2[[#This Row],[야간제외]])*(수당현황!$M$5+수당현황!$M$6),수당현황!$N$6*(표2[[#This Row],[야간]]-표2[[#This Row],[야간제외]])),-1)</f>
        <v>0</v>
      </c>
      <c r="K72" s="61">
        <f t="shared" si="10"/>
        <v>0</v>
      </c>
      <c r="L72" s="61"/>
      <c r="M72" s="56">
        <f>ROUNDDOWN(IF(수당현황!$B$8="배수적용",수당현황!$B$6*(표2[[#This Row],[휴일]]-표2[[#This Row],[휴일제외]])*수당현황!$M$7,수당현황!$N$7*(표2[[#This Row],[휴일]]-표2[[#This Row],[휴일제외]])),-1)</f>
        <v>0</v>
      </c>
      <c r="N72" s="60">
        <f t="shared" si="11"/>
        <v>0</v>
      </c>
      <c r="O72" s="61"/>
      <c r="P72" s="56">
        <f>ROUNDDOWN(IF(수당현황!$B$8="배수적용",수당현황!$B$6*(표2[[#This Row],[휴일야간]]-표2[[#This Row],[휴일야간제외]])*(수당현황!$M$7+수당현황!$M$8),수당현황!$N$8*(표2[[#This Row],[휴일야간]]-표2[[#This Row],[휴일야간제외]])),-1)</f>
        <v>0</v>
      </c>
      <c r="Q72" s="52"/>
      <c r="R72" s="54"/>
    </row>
    <row r="73" spans="2:18" ht="18.75" customHeight="1" x14ac:dyDescent="0.3">
      <c r="B73" s="59"/>
      <c r="C73" s="59"/>
      <c r="D73" s="59"/>
      <c r="E73" s="60">
        <f t="shared" si="8"/>
        <v>0</v>
      </c>
      <c r="F73" s="61"/>
      <c r="G73" s="56">
        <f>ROUNDDOWN(IF(수당현황!$B$8="배수적용",수당현황!$B$6*(표2[[#This Row],[연장]]-표2[[#This Row],[연장제외]])*수당현황!$M$5,수당현황!$N$5*(표2[[#This Row],[연장]]-표2[[#This Row],[연장제외]])),-1)</f>
        <v>0</v>
      </c>
      <c r="H73" s="60">
        <f t="shared" si="9"/>
        <v>0</v>
      </c>
      <c r="I73" s="61"/>
      <c r="J73" s="62">
        <f>ROUNDDOWN(IF(수당현황!$B$8="배수적용",수당현황!$B$6*(표2[[#This Row],[야간]]-표2[[#This Row],[야간제외]])*(수당현황!$M$5+수당현황!$M$6),수당현황!$N$6*(표2[[#This Row],[야간]]-표2[[#This Row],[야간제외]])),-1)</f>
        <v>0</v>
      </c>
      <c r="K73" s="61">
        <f t="shared" si="10"/>
        <v>0</v>
      </c>
      <c r="L73" s="61"/>
      <c r="M73" s="56">
        <f>ROUNDDOWN(IF(수당현황!$B$8="배수적용",수당현황!$B$6*(표2[[#This Row],[휴일]]-표2[[#This Row],[휴일제외]])*수당현황!$M$7,수당현황!$N$7*(표2[[#This Row],[휴일]]-표2[[#This Row],[휴일제외]])),-1)</f>
        <v>0</v>
      </c>
      <c r="N73" s="60">
        <f t="shared" si="11"/>
        <v>0</v>
      </c>
      <c r="O73" s="61"/>
      <c r="P73" s="56">
        <f>ROUNDDOWN(IF(수당현황!$B$8="배수적용",수당현황!$B$6*(표2[[#This Row],[휴일야간]]-표2[[#This Row],[휴일야간제외]])*(수당현황!$M$7+수당현황!$M$8),수당현황!$N$8*(표2[[#This Row],[휴일야간]]-표2[[#This Row],[휴일야간제외]])),-1)</f>
        <v>0</v>
      </c>
      <c r="Q73" s="52"/>
      <c r="R73" s="54"/>
    </row>
    <row r="74" spans="2:18" ht="18.75" customHeight="1" x14ac:dyDescent="0.3">
      <c r="B74" s="59"/>
      <c r="C74" s="59"/>
      <c r="D74" s="59"/>
      <c r="E74" s="60">
        <f t="shared" si="8"/>
        <v>0</v>
      </c>
      <c r="F74" s="61"/>
      <c r="G74" s="56">
        <f>ROUNDDOWN(IF(수당현황!$B$8="배수적용",수당현황!$B$6*(표2[[#This Row],[연장]]-표2[[#This Row],[연장제외]])*수당현황!$M$5,수당현황!$N$5*(표2[[#This Row],[연장]]-표2[[#This Row],[연장제외]])),-1)</f>
        <v>0</v>
      </c>
      <c r="H74" s="60">
        <f t="shared" si="9"/>
        <v>0</v>
      </c>
      <c r="I74" s="61"/>
      <c r="J74" s="62">
        <f>ROUNDDOWN(IF(수당현황!$B$8="배수적용",수당현황!$B$6*(표2[[#This Row],[야간]]-표2[[#This Row],[야간제외]])*(수당현황!$M$5+수당현황!$M$6),수당현황!$N$6*(표2[[#This Row],[야간]]-표2[[#This Row],[야간제외]])),-1)</f>
        <v>0</v>
      </c>
      <c r="K74" s="61">
        <f t="shared" si="10"/>
        <v>0</v>
      </c>
      <c r="L74" s="61"/>
      <c r="M74" s="56">
        <f>ROUNDDOWN(IF(수당현황!$B$8="배수적용",수당현황!$B$6*(표2[[#This Row],[휴일]]-표2[[#This Row],[휴일제외]])*수당현황!$M$7,수당현황!$N$7*(표2[[#This Row],[휴일]]-표2[[#This Row],[휴일제외]])),-1)</f>
        <v>0</v>
      </c>
      <c r="N74" s="60">
        <f t="shared" si="11"/>
        <v>0</v>
      </c>
      <c r="O74" s="61"/>
      <c r="P74" s="56">
        <f>ROUNDDOWN(IF(수당현황!$B$8="배수적용",수당현황!$B$6*(표2[[#This Row],[휴일야간]]-표2[[#This Row],[휴일야간제외]])*(수당현황!$M$7+수당현황!$M$8),수당현황!$N$8*(표2[[#This Row],[휴일야간]]-표2[[#This Row],[휴일야간제외]])),-1)</f>
        <v>0</v>
      </c>
      <c r="Q74" s="52"/>
      <c r="R74" s="54"/>
    </row>
    <row r="75" spans="2:18" ht="18.75" customHeight="1" x14ac:dyDescent="0.3">
      <c r="B75" s="59"/>
      <c r="C75" s="59"/>
      <c r="D75" s="59"/>
      <c r="E75" s="60">
        <f t="shared" si="8"/>
        <v>0</v>
      </c>
      <c r="F75" s="61"/>
      <c r="G75" s="56">
        <f>ROUNDDOWN(IF(수당현황!$B$8="배수적용",수당현황!$B$6*(표2[[#This Row],[연장]]-표2[[#This Row],[연장제외]])*수당현황!$M$5,수당현황!$N$5*(표2[[#This Row],[연장]]-표2[[#This Row],[연장제외]])),-1)</f>
        <v>0</v>
      </c>
      <c r="H75" s="60">
        <f t="shared" si="9"/>
        <v>0</v>
      </c>
      <c r="I75" s="61"/>
      <c r="J75" s="62">
        <f>ROUNDDOWN(IF(수당현황!$B$8="배수적용",수당현황!$B$6*(표2[[#This Row],[야간]]-표2[[#This Row],[야간제외]])*(수당현황!$M$5+수당현황!$M$6),수당현황!$N$6*(표2[[#This Row],[야간]]-표2[[#This Row],[야간제외]])),-1)</f>
        <v>0</v>
      </c>
      <c r="K75" s="61">
        <f t="shared" si="10"/>
        <v>0</v>
      </c>
      <c r="L75" s="61"/>
      <c r="M75" s="56">
        <f>ROUNDDOWN(IF(수당현황!$B$8="배수적용",수당현황!$B$6*(표2[[#This Row],[휴일]]-표2[[#This Row],[휴일제외]])*수당현황!$M$7,수당현황!$N$7*(표2[[#This Row],[휴일]]-표2[[#This Row],[휴일제외]])),-1)</f>
        <v>0</v>
      </c>
      <c r="N75" s="60">
        <f t="shared" si="11"/>
        <v>0</v>
      </c>
      <c r="O75" s="61"/>
      <c r="P75" s="56">
        <f>ROUNDDOWN(IF(수당현황!$B$8="배수적용",수당현황!$B$6*(표2[[#This Row],[휴일야간]]-표2[[#This Row],[휴일야간제외]])*(수당현황!$M$7+수당현황!$M$8),수당현황!$N$8*(표2[[#This Row],[휴일야간]]-표2[[#This Row],[휴일야간제외]])),-1)</f>
        <v>0</v>
      </c>
      <c r="Q75" s="52"/>
      <c r="R75" s="54"/>
    </row>
    <row r="76" spans="2:18" ht="18.75" customHeight="1" x14ac:dyDescent="0.3">
      <c r="B76" s="59"/>
      <c r="C76" s="59"/>
      <c r="D76" s="59"/>
      <c r="E76" s="60">
        <f t="shared" si="8"/>
        <v>0</v>
      </c>
      <c r="F76" s="61"/>
      <c r="G76" s="56">
        <f>ROUNDDOWN(IF(수당현황!$B$8="배수적용",수당현황!$B$6*(표2[[#This Row],[연장]]-표2[[#This Row],[연장제외]])*수당현황!$M$5,수당현황!$N$5*(표2[[#This Row],[연장]]-표2[[#This Row],[연장제외]])),-1)</f>
        <v>0</v>
      </c>
      <c r="H76" s="60">
        <f t="shared" si="9"/>
        <v>0</v>
      </c>
      <c r="I76" s="61"/>
      <c r="J76" s="62">
        <f>ROUNDDOWN(IF(수당현황!$B$8="배수적용",수당현황!$B$6*(표2[[#This Row],[야간]]-표2[[#This Row],[야간제외]])*(수당현황!$M$5+수당현황!$M$6),수당현황!$N$6*(표2[[#This Row],[야간]]-표2[[#This Row],[야간제외]])),-1)</f>
        <v>0</v>
      </c>
      <c r="K76" s="61">
        <f t="shared" si="10"/>
        <v>0</v>
      </c>
      <c r="L76" s="61"/>
      <c r="M76" s="56">
        <f>ROUNDDOWN(IF(수당현황!$B$8="배수적용",수당현황!$B$6*(표2[[#This Row],[휴일]]-표2[[#This Row],[휴일제외]])*수당현황!$M$7,수당현황!$N$7*(표2[[#This Row],[휴일]]-표2[[#This Row],[휴일제외]])),-1)</f>
        <v>0</v>
      </c>
      <c r="N76" s="60">
        <f t="shared" si="11"/>
        <v>0</v>
      </c>
      <c r="O76" s="61"/>
      <c r="P76" s="56">
        <f>ROUNDDOWN(IF(수당현황!$B$8="배수적용",수당현황!$B$6*(표2[[#This Row],[휴일야간]]-표2[[#This Row],[휴일야간제외]])*(수당현황!$M$7+수당현황!$M$8),수당현황!$N$8*(표2[[#This Row],[휴일야간]]-표2[[#This Row],[휴일야간제외]])),-1)</f>
        <v>0</v>
      </c>
      <c r="Q76" s="52"/>
      <c r="R76" s="54"/>
    </row>
    <row r="77" spans="2:18" ht="18.75" customHeight="1" x14ac:dyDescent="0.3">
      <c r="B77" s="59"/>
      <c r="C77" s="59"/>
      <c r="D77" s="59"/>
      <c r="E77" s="60">
        <f t="shared" si="8"/>
        <v>0</v>
      </c>
      <c r="F77" s="61"/>
      <c r="G77" s="56">
        <f>ROUNDDOWN(IF(수당현황!$B$8="배수적용",수당현황!$B$6*(표2[[#This Row],[연장]]-표2[[#This Row],[연장제외]])*수당현황!$M$5,수당현황!$N$5*(표2[[#This Row],[연장]]-표2[[#This Row],[연장제외]])),-1)</f>
        <v>0</v>
      </c>
      <c r="H77" s="60">
        <f t="shared" si="9"/>
        <v>0</v>
      </c>
      <c r="I77" s="61"/>
      <c r="J77" s="62">
        <f>ROUNDDOWN(IF(수당현황!$B$8="배수적용",수당현황!$B$6*(표2[[#This Row],[야간]]-표2[[#This Row],[야간제외]])*(수당현황!$M$5+수당현황!$M$6),수당현황!$N$6*(표2[[#This Row],[야간]]-표2[[#This Row],[야간제외]])),-1)</f>
        <v>0</v>
      </c>
      <c r="K77" s="61">
        <f t="shared" si="10"/>
        <v>0</v>
      </c>
      <c r="L77" s="61"/>
      <c r="M77" s="56">
        <f>ROUNDDOWN(IF(수당현황!$B$8="배수적용",수당현황!$B$6*(표2[[#This Row],[휴일]]-표2[[#This Row],[휴일제외]])*수당현황!$M$7,수당현황!$N$7*(표2[[#This Row],[휴일]]-표2[[#This Row],[휴일제외]])),-1)</f>
        <v>0</v>
      </c>
      <c r="N77" s="60">
        <f t="shared" si="11"/>
        <v>0</v>
      </c>
      <c r="O77" s="61"/>
      <c r="P77" s="56">
        <f>ROUNDDOWN(IF(수당현황!$B$8="배수적용",수당현황!$B$6*(표2[[#This Row],[휴일야간]]-표2[[#This Row],[휴일야간제외]])*(수당현황!$M$7+수당현황!$M$8),수당현황!$N$8*(표2[[#This Row],[휴일야간]]-표2[[#This Row],[휴일야간제외]])),-1)</f>
        <v>0</v>
      </c>
      <c r="Q77" s="52"/>
      <c r="R77" s="54"/>
    </row>
    <row r="78" spans="2:18" ht="18.75" customHeight="1" x14ac:dyDescent="0.3">
      <c r="B78" s="59"/>
      <c r="C78" s="59"/>
      <c r="D78" s="59"/>
      <c r="E78" s="60">
        <f t="shared" si="8"/>
        <v>0</v>
      </c>
      <c r="F78" s="61"/>
      <c r="G78" s="56">
        <f>ROUNDDOWN(IF(수당현황!$B$8="배수적용",수당현황!$B$6*(표2[[#This Row],[연장]]-표2[[#This Row],[연장제외]])*수당현황!$M$5,수당현황!$N$5*(표2[[#This Row],[연장]]-표2[[#This Row],[연장제외]])),-1)</f>
        <v>0</v>
      </c>
      <c r="H78" s="60">
        <f t="shared" si="9"/>
        <v>0</v>
      </c>
      <c r="I78" s="61"/>
      <c r="J78" s="62">
        <f>ROUNDDOWN(IF(수당현황!$B$8="배수적용",수당현황!$B$6*(표2[[#This Row],[야간]]-표2[[#This Row],[야간제외]])*(수당현황!$M$5+수당현황!$M$6),수당현황!$N$6*(표2[[#This Row],[야간]]-표2[[#This Row],[야간제외]])),-1)</f>
        <v>0</v>
      </c>
      <c r="K78" s="61">
        <f t="shared" si="10"/>
        <v>0</v>
      </c>
      <c r="L78" s="61"/>
      <c r="M78" s="56">
        <f>ROUNDDOWN(IF(수당현황!$B$8="배수적용",수당현황!$B$6*(표2[[#This Row],[휴일]]-표2[[#This Row],[휴일제외]])*수당현황!$M$7,수당현황!$N$7*(표2[[#This Row],[휴일]]-표2[[#This Row],[휴일제외]])),-1)</f>
        <v>0</v>
      </c>
      <c r="N78" s="60">
        <f t="shared" si="11"/>
        <v>0</v>
      </c>
      <c r="O78" s="61"/>
      <c r="P78" s="56">
        <f>ROUNDDOWN(IF(수당현황!$B$8="배수적용",수당현황!$B$6*(표2[[#This Row],[휴일야간]]-표2[[#This Row],[휴일야간제외]])*(수당현황!$M$7+수당현황!$M$8),수당현황!$N$8*(표2[[#This Row],[휴일야간]]-표2[[#This Row],[휴일야간제외]])),-1)</f>
        <v>0</v>
      </c>
      <c r="Q78" s="52"/>
      <c r="R78" s="54"/>
    </row>
    <row r="79" spans="2:18" ht="18.75" customHeight="1" x14ac:dyDescent="0.3">
      <c r="B79" s="59"/>
      <c r="C79" s="59"/>
      <c r="D79" s="59"/>
      <c r="E79" s="60">
        <f t="shared" si="8"/>
        <v>0</v>
      </c>
      <c r="F79" s="61"/>
      <c r="G79" s="56">
        <f>ROUNDDOWN(IF(수당현황!$B$8="배수적용",수당현황!$B$6*(표2[[#This Row],[연장]]-표2[[#This Row],[연장제외]])*수당현황!$M$5,수당현황!$N$5*(표2[[#This Row],[연장]]-표2[[#This Row],[연장제외]])),-1)</f>
        <v>0</v>
      </c>
      <c r="H79" s="60">
        <f t="shared" si="9"/>
        <v>0</v>
      </c>
      <c r="I79" s="61"/>
      <c r="J79" s="62">
        <f>ROUNDDOWN(IF(수당현황!$B$8="배수적용",수당현황!$B$6*(표2[[#This Row],[야간]]-표2[[#This Row],[야간제외]])*(수당현황!$M$5+수당현황!$M$6),수당현황!$N$6*(표2[[#This Row],[야간]]-표2[[#This Row],[야간제외]])),-1)</f>
        <v>0</v>
      </c>
      <c r="K79" s="61">
        <f t="shared" si="10"/>
        <v>0</v>
      </c>
      <c r="L79" s="61"/>
      <c r="M79" s="56">
        <f>ROUNDDOWN(IF(수당현황!$B$8="배수적용",수당현황!$B$6*(표2[[#This Row],[휴일]]-표2[[#This Row],[휴일제외]])*수당현황!$M$7,수당현황!$N$7*(표2[[#This Row],[휴일]]-표2[[#This Row],[휴일제외]])),-1)</f>
        <v>0</v>
      </c>
      <c r="N79" s="60">
        <f t="shared" si="11"/>
        <v>0</v>
      </c>
      <c r="O79" s="61"/>
      <c r="P79" s="56">
        <f>ROUNDDOWN(IF(수당현황!$B$8="배수적용",수당현황!$B$6*(표2[[#This Row],[휴일야간]]-표2[[#This Row],[휴일야간제외]])*(수당현황!$M$7+수당현황!$M$8),수당현황!$N$8*(표2[[#This Row],[휴일야간]]-표2[[#This Row],[휴일야간제외]])),-1)</f>
        <v>0</v>
      </c>
      <c r="Q79" s="52"/>
      <c r="R79" s="54"/>
    </row>
    <row r="80" spans="2:18" ht="18.75" customHeight="1" x14ac:dyDescent="0.3">
      <c r="B80" s="59"/>
      <c r="C80" s="59"/>
      <c r="D80" s="59"/>
      <c r="E80" s="60">
        <f t="shared" si="8"/>
        <v>0</v>
      </c>
      <c r="F80" s="61"/>
      <c r="G80" s="56">
        <f>ROUNDDOWN(IF(수당현황!$B$8="배수적용",수당현황!$B$6*(표2[[#This Row],[연장]]-표2[[#This Row],[연장제외]])*수당현황!$M$5,수당현황!$N$5*(표2[[#This Row],[연장]]-표2[[#This Row],[연장제외]])),-1)</f>
        <v>0</v>
      </c>
      <c r="H80" s="60">
        <f t="shared" si="9"/>
        <v>0</v>
      </c>
      <c r="I80" s="61"/>
      <c r="J80" s="62">
        <f>ROUNDDOWN(IF(수당현황!$B$8="배수적용",수당현황!$B$6*(표2[[#This Row],[야간]]-표2[[#This Row],[야간제외]])*(수당현황!$M$5+수당현황!$M$6),수당현황!$N$6*(표2[[#This Row],[야간]]-표2[[#This Row],[야간제외]])),-1)</f>
        <v>0</v>
      </c>
      <c r="K80" s="61">
        <f t="shared" si="10"/>
        <v>0</v>
      </c>
      <c r="L80" s="61"/>
      <c r="M80" s="56">
        <f>ROUNDDOWN(IF(수당현황!$B$8="배수적용",수당현황!$B$6*(표2[[#This Row],[휴일]]-표2[[#This Row],[휴일제외]])*수당현황!$M$7,수당현황!$N$7*(표2[[#This Row],[휴일]]-표2[[#This Row],[휴일제외]])),-1)</f>
        <v>0</v>
      </c>
      <c r="N80" s="60">
        <f t="shared" si="11"/>
        <v>0</v>
      </c>
      <c r="O80" s="61"/>
      <c r="P80" s="56">
        <f>ROUNDDOWN(IF(수당현황!$B$8="배수적용",수당현황!$B$6*(표2[[#This Row],[휴일야간]]-표2[[#This Row],[휴일야간제외]])*(수당현황!$M$7+수당현황!$M$8),수당현황!$N$8*(표2[[#This Row],[휴일야간]]-표2[[#This Row],[휴일야간제외]])),-1)</f>
        <v>0</v>
      </c>
      <c r="Q80" s="52"/>
      <c r="R80" s="54"/>
    </row>
    <row r="81" spans="2:18" ht="18.75" customHeight="1" x14ac:dyDescent="0.3">
      <c r="B81" s="59"/>
      <c r="C81" s="59"/>
      <c r="D81" s="59"/>
      <c r="E81" s="60">
        <f t="shared" si="8"/>
        <v>0</v>
      </c>
      <c r="F81" s="61"/>
      <c r="G81" s="56">
        <f>ROUNDDOWN(IF(수당현황!$B$8="배수적용",수당현황!$B$6*(표2[[#This Row],[연장]]-표2[[#This Row],[연장제외]])*수당현황!$M$5,수당현황!$N$5*(표2[[#This Row],[연장]]-표2[[#This Row],[연장제외]])),-1)</f>
        <v>0</v>
      </c>
      <c r="H81" s="60">
        <f t="shared" si="9"/>
        <v>0</v>
      </c>
      <c r="I81" s="61"/>
      <c r="J81" s="62">
        <f>ROUNDDOWN(IF(수당현황!$B$8="배수적용",수당현황!$B$6*(표2[[#This Row],[야간]]-표2[[#This Row],[야간제외]])*(수당현황!$M$5+수당현황!$M$6),수당현황!$N$6*(표2[[#This Row],[야간]]-표2[[#This Row],[야간제외]])),-1)</f>
        <v>0</v>
      </c>
      <c r="K81" s="61">
        <f t="shared" si="10"/>
        <v>0</v>
      </c>
      <c r="L81" s="61"/>
      <c r="M81" s="56">
        <f>ROUNDDOWN(IF(수당현황!$B$8="배수적용",수당현황!$B$6*(표2[[#This Row],[휴일]]-표2[[#This Row],[휴일제외]])*수당현황!$M$7,수당현황!$N$7*(표2[[#This Row],[휴일]]-표2[[#This Row],[휴일제외]])),-1)</f>
        <v>0</v>
      </c>
      <c r="N81" s="60">
        <f t="shared" si="11"/>
        <v>0</v>
      </c>
      <c r="O81" s="61"/>
      <c r="P81" s="56">
        <f>ROUNDDOWN(IF(수당현황!$B$8="배수적용",수당현황!$B$6*(표2[[#This Row],[휴일야간]]-표2[[#This Row],[휴일야간제외]])*(수당현황!$M$7+수당현황!$M$8),수당현황!$N$8*(표2[[#This Row],[휴일야간]]-표2[[#This Row],[휴일야간제외]])),-1)</f>
        <v>0</v>
      </c>
      <c r="Q81" s="52"/>
      <c r="R81" s="54"/>
    </row>
    <row r="82" spans="2:18" ht="18.75" customHeight="1" x14ac:dyDescent="0.3">
      <c r="B82" s="59"/>
      <c r="C82" s="59"/>
      <c r="D82" s="59"/>
      <c r="E82" s="60">
        <f t="shared" si="8"/>
        <v>0</v>
      </c>
      <c r="F82" s="61"/>
      <c r="G82" s="56">
        <f>ROUNDDOWN(IF(수당현황!$B$8="배수적용",수당현황!$B$6*(표2[[#This Row],[연장]]-표2[[#This Row],[연장제외]])*수당현황!$M$5,수당현황!$N$5*(표2[[#This Row],[연장]]-표2[[#This Row],[연장제외]])),-1)</f>
        <v>0</v>
      </c>
      <c r="H82" s="60">
        <f t="shared" si="9"/>
        <v>0</v>
      </c>
      <c r="I82" s="61"/>
      <c r="J82" s="62">
        <f>ROUNDDOWN(IF(수당현황!$B$8="배수적용",수당현황!$B$6*(표2[[#This Row],[야간]]-표2[[#This Row],[야간제외]])*(수당현황!$M$5+수당현황!$M$6),수당현황!$N$6*(표2[[#This Row],[야간]]-표2[[#This Row],[야간제외]])),-1)</f>
        <v>0</v>
      </c>
      <c r="K82" s="61">
        <f t="shared" si="10"/>
        <v>0</v>
      </c>
      <c r="L82" s="61"/>
      <c r="M82" s="56">
        <f>ROUNDDOWN(IF(수당현황!$B$8="배수적용",수당현황!$B$6*(표2[[#This Row],[휴일]]-표2[[#This Row],[휴일제외]])*수당현황!$M$7,수당현황!$N$7*(표2[[#This Row],[휴일]]-표2[[#This Row],[휴일제외]])),-1)</f>
        <v>0</v>
      </c>
      <c r="N82" s="60">
        <f t="shared" si="11"/>
        <v>0</v>
      </c>
      <c r="O82" s="61"/>
      <c r="P82" s="56">
        <f>ROUNDDOWN(IF(수당현황!$B$8="배수적용",수당현황!$B$6*(표2[[#This Row],[휴일야간]]-표2[[#This Row],[휴일야간제외]])*(수당현황!$M$7+수당현황!$M$8),수당현황!$N$8*(표2[[#This Row],[휴일야간]]-표2[[#This Row],[휴일야간제외]])),-1)</f>
        <v>0</v>
      </c>
      <c r="Q82" s="52"/>
      <c r="R82" s="54"/>
    </row>
    <row r="83" spans="2:18" ht="18.75" customHeight="1" x14ac:dyDescent="0.3">
      <c r="B83" s="59"/>
      <c r="C83" s="59"/>
      <c r="D83" s="59"/>
      <c r="E83" s="60">
        <f t="shared" si="8"/>
        <v>0</v>
      </c>
      <c r="F83" s="61"/>
      <c r="G83" s="56">
        <f>ROUNDDOWN(IF(수당현황!$B$8="배수적용",수당현황!$B$6*(표2[[#This Row],[연장]]-표2[[#This Row],[연장제외]])*수당현황!$M$5,수당현황!$N$5*(표2[[#This Row],[연장]]-표2[[#This Row],[연장제외]])),-1)</f>
        <v>0</v>
      </c>
      <c r="H83" s="60">
        <f t="shared" si="9"/>
        <v>0</v>
      </c>
      <c r="I83" s="61"/>
      <c r="J83" s="62">
        <f>ROUNDDOWN(IF(수당현황!$B$8="배수적용",수당현황!$B$6*(표2[[#This Row],[야간]]-표2[[#This Row],[야간제외]])*(수당현황!$M$5+수당현황!$M$6),수당현황!$N$6*(표2[[#This Row],[야간]]-표2[[#This Row],[야간제외]])),-1)</f>
        <v>0</v>
      </c>
      <c r="K83" s="61">
        <f t="shared" si="10"/>
        <v>0</v>
      </c>
      <c r="L83" s="61"/>
      <c r="M83" s="56">
        <f>ROUNDDOWN(IF(수당현황!$B$8="배수적용",수당현황!$B$6*(표2[[#This Row],[휴일]]-표2[[#This Row],[휴일제외]])*수당현황!$M$7,수당현황!$N$7*(표2[[#This Row],[휴일]]-표2[[#This Row],[휴일제외]])),-1)</f>
        <v>0</v>
      </c>
      <c r="N83" s="60">
        <f t="shared" si="11"/>
        <v>0</v>
      </c>
      <c r="O83" s="61"/>
      <c r="P83" s="56">
        <f>ROUNDDOWN(IF(수당현황!$B$8="배수적용",수당현황!$B$6*(표2[[#This Row],[휴일야간]]-표2[[#This Row],[휴일야간제외]])*(수당현황!$M$7+수당현황!$M$8),수당현황!$N$8*(표2[[#This Row],[휴일야간]]-표2[[#This Row],[휴일야간제외]])),-1)</f>
        <v>0</v>
      </c>
      <c r="Q83" s="52"/>
      <c r="R83" s="54"/>
    </row>
    <row r="84" spans="2:18" ht="18.75" customHeight="1" x14ac:dyDescent="0.3">
      <c r="B84" s="59"/>
      <c r="C84" s="59"/>
      <c r="D84" s="59"/>
      <c r="E84" s="60">
        <f t="shared" si="8"/>
        <v>0</v>
      </c>
      <c r="F84" s="61"/>
      <c r="G84" s="56">
        <f>ROUNDDOWN(IF(수당현황!$B$8="배수적용",수당현황!$B$6*(표2[[#This Row],[연장]]-표2[[#This Row],[연장제외]])*수당현황!$M$5,수당현황!$N$5*(표2[[#This Row],[연장]]-표2[[#This Row],[연장제외]])),-1)</f>
        <v>0</v>
      </c>
      <c r="H84" s="60">
        <f t="shared" si="9"/>
        <v>0</v>
      </c>
      <c r="I84" s="61"/>
      <c r="J84" s="62">
        <f>ROUNDDOWN(IF(수당현황!$B$8="배수적용",수당현황!$B$6*(표2[[#This Row],[야간]]-표2[[#This Row],[야간제외]])*(수당현황!$M$5+수당현황!$M$6),수당현황!$N$6*(표2[[#This Row],[야간]]-표2[[#This Row],[야간제외]])),-1)</f>
        <v>0</v>
      </c>
      <c r="K84" s="61">
        <f t="shared" si="10"/>
        <v>0</v>
      </c>
      <c r="L84" s="61"/>
      <c r="M84" s="56">
        <f>ROUNDDOWN(IF(수당현황!$B$8="배수적용",수당현황!$B$6*(표2[[#This Row],[휴일]]-표2[[#This Row],[휴일제외]])*수당현황!$M$7,수당현황!$N$7*(표2[[#This Row],[휴일]]-표2[[#This Row],[휴일제외]])),-1)</f>
        <v>0</v>
      </c>
      <c r="N84" s="60">
        <f t="shared" si="11"/>
        <v>0</v>
      </c>
      <c r="O84" s="61"/>
      <c r="P84" s="56">
        <f>ROUNDDOWN(IF(수당현황!$B$8="배수적용",수당현황!$B$6*(표2[[#This Row],[휴일야간]]-표2[[#This Row],[휴일야간제외]])*(수당현황!$M$7+수당현황!$M$8),수당현황!$N$8*(표2[[#This Row],[휴일야간]]-표2[[#This Row],[휴일야간제외]])),-1)</f>
        <v>0</v>
      </c>
      <c r="Q84" s="52"/>
      <c r="R84" s="54"/>
    </row>
    <row r="85" spans="2:18" ht="18.75" customHeight="1" x14ac:dyDescent="0.3">
      <c r="B85" s="59"/>
      <c r="C85" s="59"/>
      <c r="D85" s="59"/>
      <c r="E85" s="60">
        <f t="shared" si="8"/>
        <v>0</v>
      </c>
      <c r="F85" s="61"/>
      <c r="G85" s="56">
        <f>ROUNDDOWN(IF(수당현황!$B$8="배수적용",수당현황!$B$6*(표2[[#This Row],[연장]]-표2[[#This Row],[연장제외]])*수당현황!$M$5,수당현황!$N$5*(표2[[#This Row],[연장]]-표2[[#This Row],[연장제외]])),-1)</f>
        <v>0</v>
      </c>
      <c r="H85" s="60">
        <f t="shared" si="9"/>
        <v>0</v>
      </c>
      <c r="I85" s="61"/>
      <c r="J85" s="62">
        <f>ROUNDDOWN(IF(수당현황!$B$8="배수적용",수당현황!$B$6*(표2[[#This Row],[야간]]-표2[[#This Row],[야간제외]])*(수당현황!$M$5+수당현황!$M$6),수당현황!$N$6*(표2[[#This Row],[야간]]-표2[[#This Row],[야간제외]])),-1)</f>
        <v>0</v>
      </c>
      <c r="K85" s="61">
        <f t="shared" si="10"/>
        <v>0</v>
      </c>
      <c r="L85" s="61"/>
      <c r="M85" s="56">
        <f>ROUNDDOWN(IF(수당현황!$B$8="배수적용",수당현황!$B$6*(표2[[#This Row],[휴일]]-표2[[#This Row],[휴일제외]])*수당현황!$M$7,수당현황!$N$7*(표2[[#This Row],[휴일]]-표2[[#This Row],[휴일제외]])),-1)</f>
        <v>0</v>
      </c>
      <c r="N85" s="60">
        <f t="shared" si="11"/>
        <v>0</v>
      </c>
      <c r="O85" s="61"/>
      <c r="P85" s="56">
        <f>ROUNDDOWN(IF(수당현황!$B$8="배수적용",수당현황!$B$6*(표2[[#This Row],[휴일야간]]-표2[[#This Row],[휴일야간제외]])*(수당현황!$M$7+수당현황!$M$8),수당현황!$N$8*(표2[[#This Row],[휴일야간]]-표2[[#This Row],[휴일야간제외]])),-1)</f>
        <v>0</v>
      </c>
      <c r="Q85" s="52"/>
      <c r="R85" s="54"/>
    </row>
    <row r="86" spans="2:18" ht="18.75" customHeight="1" x14ac:dyDescent="0.3">
      <c r="B86" s="59"/>
      <c r="C86" s="59"/>
      <c r="D86" s="59"/>
      <c r="E86" s="60">
        <f t="shared" si="8"/>
        <v>0</v>
      </c>
      <c r="F86" s="61"/>
      <c r="G86" s="56">
        <f>ROUNDDOWN(IF(수당현황!$B$8="배수적용",수당현황!$B$6*(표2[[#This Row],[연장]]-표2[[#This Row],[연장제외]])*수당현황!$M$5,수당현황!$N$5*(표2[[#This Row],[연장]]-표2[[#This Row],[연장제외]])),-1)</f>
        <v>0</v>
      </c>
      <c r="H86" s="60">
        <f t="shared" si="9"/>
        <v>0</v>
      </c>
      <c r="I86" s="61"/>
      <c r="J86" s="62">
        <f>ROUNDDOWN(IF(수당현황!$B$8="배수적용",수당현황!$B$6*(표2[[#This Row],[야간]]-표2[[#This Row],[야간제외]])*(수당현황!$M$5+수당현황!$M$6),수당현황!$N$6*(표2[[#This Row],[야간]]-표2[[#This Row],[야간제외]])),-1)</f>
        <v>0</v>
      </c>
      <c r="K86" s="61">
        <f t="shared" si="10"/>
        <v>0</v>
      </c>
      <c r="L86" s="61"/>
      <c r="M86" s="56">
        <f>ROUNDDOWN(IF(수당현황!$B$8="배수적용",수당현황!$B$6*(표2[[#This Row],[휴일]]-표2[[#This Row],[휴일제외]])*수당현황!$M$7,수당현황!$N$7*(표2[[#This Row],[휴일]]-표2[[#This Row],[휴일제외]])),-1)</f>
        <v>0</v>
      </c>
      <c r="N86" s="60">
        <f t="shared" si="11"/>
        <v>0</v>
      </c>
      <c r="O86" s="61"/>
      <c r="P86" s="56">
        <f>ROUNDDOWN(IF(수당현황!$B$8="배수적용",수당현황!$B$6*(표2[[#This Row],[휴일야간]]-표2[[#This Row],[휴일야간제외]])*(수당현황!$M$7+수당현황!$M$8),수당현황!$N$8*(표2[[#This Row],[휴일야간]]-표2[[#This Row],[휴일야간제외]])),-1)</f>
        <v>0</v>
      </c>
      <c r="Q86" s="52"/>
      <c r="R86" s="54"/>
    </row>
    <row r="87" spans="2:18" ht="18.75" customHeight="1" x14ac:dyDescent="0.3">
      <c r="B87" s="59"/>
      <c r="C87" s="59"/>
      <c r="D87" s="59"/>
      <c r="E87" s="60">
        <f t="shared" si="8"/>
        <v>0</v>
      </c>
      <c r="F87" s="61"/>
      <c r="G87" s="56">
        <f>ROUNDDOWN(IF(수당현황!$B$8="배수적용",수당현황!$B$6*(표2[[#This Row],[연장]]-표2[[#This Row],[연장제외]])*수당현황!$M$5,수당현황!$N$5*(표2[[#This Row],[연장]]-표2[[#This Row],[연장제외]])),-1)</f>
        <v>0</v>
      </c>
      <c r="H87" s="60">
        <f t="shared" si="9"/>
        <v>0</v>
      </c>
      <c r="I87" s="61"/>
      <c r="J87" s="62">
        <f>ROUNDDOWN(IF(수당현황!$B$8="배수적용",수당현황!$B$6*(표2[[#This Row],[야간]]-표2[[#This Row],[야간제외]])*(수당현황!$M$5+수당현황!$M$6),수당현황!$N$6*(표2[[#This Row],[야간]]-표2[[#This Row],[야간제외]])),-1)</f>
        <v>0</v>
      </c>
      <c r="K87" s="61">
        <f t="shared" si="10"/>
        <v>0</v>
      </c>
      <c r="L87" s="61"/>
      <c r="M87" s="56">
        <f>ROUNDDOWN(IF(수당현황!$B$8="배수적용",수당현황!$B$6*(표2[[#This Row],[휴일]]-표2[[#This Row],[휴일제외]])*수당현황!$M$7,수당현황!$N$7*(표2[[#This Row],[휴일]]-표2[[#This Row],[휴일제외]])),-1)</f>
        <v>0</v>
      </c>
      <c r="N87" s="60">
        <f t="shared" si="11"/>
        <v>0</v>
      </c>
      <c r="O87" s="61"/>
      <c r="P87" s="56">
        <f>ROUNDDOWN(IF(수당현황!$B$8="배수적용",수당현황!$B$6*(표2[[#This Row],[휴일야간]]-표2[[#This Row],[휴일야간제외]])*(수당현황!$M$7+수당현황!$M$8),수당현황!$N$8*(표2[[#This Row],[휴일야간]]-표2[[#This Row],[휴일야간제외]])),-1)</f>
        <v>0</v>
      </c>
      <c r="Q87" s="52"/>
      <c r="R87" s="54"/>
    </row>
    <row r="88" spans="2:18" ht="18.75" customHeight="1" x14ac:dyDescent="0.3">
      <c r="B88" s="59"/>
      <c r="C88" s="59"/>
      <c r="D88" s="59"/>
      <c r="E88" s="60">
        <f t="shared" si="8"/>
        <v>0</v>
      </c>
      <c r="F88" s="61"/>
      <c r="G88" s="56">
        <f>ROUNDDOWN(IF(수당현황!$B$8="배수적용",수당현황!$B$6*(표2[[#This Row],[연장]]-표2[[#This Row],[연장제외]])*수당현황!$M$5,수당현황!$N$5*(표2[[#This Row],[연장]]-표2[[#This Row],[연장제외]])),-1)</f>
        <v>0</v>
      </c>
      <c r="H88" s="60">
        <f t="shared" si="9"/>
        <v>0</v>
      </c>
      <c r="I88" s="61"/>
      <c r="J88" s="62">
        <f>ROUNDDOWN(IF(수당현황!$B$8="배수적용",수당현황!$B$6*(표2[[#This Row],[야간]]-표2[[#This Row],[야간제외]])*(수당현황!$M$5+수당현황!$M$6),수당현황!$N$6*(표2[[#This Row],[야간]]-표2[[#This Row],[야간제외]])),-1)</f>
        <v>0</v>
      </c>
      <c r="K88" s="61">
        <f t="shared" si="10"/>
        <v>0</v>
      </c>
      <c r="L88" s="61"/>
      <c r="M88" s="56">
        <f>ROUNDDOWN(IF(수당현황!$B$8="배수적용",수당현황!$B$6*(표2[[#This Row],[휴일]]-표2[[#This Row],[휴일제외]])*수당현황!$M$7,수당현황!$N$7*(표2[[#This Row],[휴일]]-표2[[#This Row],[휴일제외]])),-1)</f>
        <v>0</v>
      </c>
      <c r="N88" s="60">
        <f t="shared" si="11"/>
        <v>0</v>
      </c>
      <c r="O88" s="61"/>
      <c r="P88" s="56">
        <f>ROUNDDOWN(IF(수당현황!$B$8="배수적용",수당현황!$B$6*(표2[[#This Row],[휴일야간]]-표2[[#This Row],[휴일야간제외]])*(수당현황!$M$7+수당현황!$M$8),수당현황!$N$8*(표2[[#This Row],[휴일야간]]-표2[[#This Row],[휴일야간제외]])),-1)</f>
        <v>0</v>
      </c>
      <c r="Q88" s="52"/>
      <c r="R88" s="54"/>
    </row>
    <row r="89" spans="2:18" ht="18.75" customHeight="1" x14ac:dyDescent="0.3">
      <c r="B89" s="59"/>
      <c r="C89" s="59"/>
      <c r="D89" s="59"/>
      <c r="E89" s="60">
        <f t="shared" si="8"/>
        <v>0</v>
      </c>
      <c r="F89" s="61"/>
      <c r="G89" s="56">
        <f>ROUNDDOWN(IF(수당현황!$B$8="배수적용",수당현황!$B$6*(표2[[#This Row],[연장]]-표2[[#This Row],[연장제외]])*수당현황!$M$5,수당현황!$N$5*(표2[[#This Row],[연장]]-표2[[#This Row],[연장제외]])),-1)</f>
        <v>0</v>
      </c>
      <c r="H89" s="60">
        <f t="shared" si="9"/>
        <v>0</v>
      </c>
      <c r="I89" s="61"/>
      <c r="J89" s="62">
        <f>ROUNDDOWN(IF(수당현황!$B$8="배수적용",수당현황!$B$6*(표2[[#This Row],[야간]]-표2[[#This Row],[야간제외]])*(수당현황!$M$5+수당현황!$M$6),수당현황!$N$6*(표2[[#This Row],[야간]]-표2[[#This Row],[야간제외]])),-1)</f>
        <v>0</v>
      </c>
      <c r="K89" s="61">
        <f t="shared" si="10"/>
        <v>0</v>
      </c>
      <c r="L89" s="61"/>
      <c r="M89" s="56">
        <f>ROUNDDOWN(IF(수당현황!$B$8="배수적용",수당현황!$B$6*(표2[[#This Row],[휴일]]-표2[[#This Row],[휴일제외]])*수당현황!$M$7,수당현황!$N$7*(표2[[#This Row],[휴일]]-표2[[#This Row],[휴일제외]])),-1)</f>
        <v>0</v>
      </c>
      <c r="N89" s="60">
        <f t="shared" si="11"/>
        <v>0</v>
      </c>
      <c r="O89" s="61"/>
      <c r="P89" s="56">
        <f>ROUNDDOWN(IF(수당현황!$B$8="배수적용",수당현황!$B$6*(표2[[#This Row],[휴일야간]]-표2[[#This Row],[휴일야간제외]])*(수당현황!$M$7+수당현황!$M$8),수당현황!$N$8*(표2[[#This Row],[휴일야간]]-표2[[#This Row],[휴일야간제외]])),-1)</f>
        <v>0</v>
      </c>
      <c r="Q89" s="52"/>
      <c r="R89" s="54"/>
    </row>
    <row r="90" spans="2:18" ht="18.75" customHeight="1" x14ac:dyDescent="0.3">
      <c r="B90" s="59"/>
      <c r="C90" s="59"/>
      <c r="D90" s="59"/>
      <c r="E90" s="60">
        <f t="shared" si="8"/>
        <v>0</v>
      </c>
      <c r="F90" s="61"/>
      <c r="G90" s="56">
        <f>ROUNDDOWN(IF(수당현황!$B$8="배수적용",수당현황!$B$6*(표2[[#This Row],[연장]]-표2[[#This Row],[연장제외]])*수당현황!$M$5,수당현황!$N$5*(표2[[#This Row],[연장]]-표2[[#This Row],[연장제외]])),-1)</f>
        <v>0</v>
      </c>
      <c r="H90" s="60">
        <f t="shared" si="9"/>
        <v>0</v>
      </c>
      <c r="I90" s="61"/>
      <c r="J90" s="62">
        <f>ROUNDDOWN(IF(수당현황!$B$8="배수적용",수당현황!$B$6*(표2[[#This Row],[야간]]-표2[[#This Row],[야간제외]])*(수당현황!$M$5+수당현황!$M$6),수당현황!$N$6*(표2[[#This Row],[야간]]-표2[[#This Row],[야간제외]])),-1)</f>
        <v>0</v>
      </c>
      <c r="K90" s="61">
        <f t="shared" si="10"/>
        <v>0</v>
      </c>
      <c r="L90" s="61"/>
      <c r="M90" s="56">
        <f>ROUNDDOWN(IF(수당현황!$B$8="배수적용",수당현황!$B$6*(표2[[#This Row],[휴일]]-표2[[#This Row],[휴일제외]])*수당현황!$M$7,수당현황!$N$7*(표2[[#This Row],[휴일]]-표2[[#This Row],[휴일제외]])),-1)</f>
        <v>0</v>
      </c>
      <c r="N90" s="60">
        <f t="shared" si="11"/>
        <v>0</v>
      </c>
      <c r="O90" s="61"/>
      <c r="P90" s="56">
        <f>ROUNDDOWN(IF(수당현황!$B$8="배수적용",수당현황!$B$6*(표2[[#This Row],[휴일야간]]-표2[[#This Row],[휴일야간제외]])*(수당현황!$M$7+수당현황!$M$8),수당현황!$N$8*(표2[[#This Row],[휴일야간]]-표2[[#This Row],[휴일야간제외]])),-1)</f>
        <v>0</v>
      </c>
      <c r="Q90" s="52"/>
      <c r="R90" s="54"/>
    </row>
    <row r="91" spans="2:18" ht="18.75" customHeight="1" x14ac:dyDescent="0.3">
      <c r="B91" s="59"/>
      <c r="C91" s="59"/>
      <c r="D91" s="59"/>
      <c r="E91" s="60">
        <f t="shared" si="8"/>
        <v>0</v>
      </c>
      <c r="F91" s="61"/>
      <c r="G91" s="56">
        <f>ROUNDDOWN(IF(수당현황!$B$8="배수적용",수당현황!$B$6*(표2[[#This Row],[연장]]-표2[[#This Row],[연장제외]])*수당현황!$M$5,수당현황!$N$5*(표2[[#This Row],[연장]]-표2[[#This Row],[연장제외]])),-1)</f>
        <v>0</v>
      </c>
      <c r="H91" s="60">
        <f t="shared" si="9"/>
        <v>0</v>
      </c>
      <c r="I91" s="61"/>
      <c r="J91" s="62">
        <f>ROUNDDOWN(IF(수당현황!$B$8="배수적용",수당현황!$B$6*(표2[[#This Row],[야간]]-표2[[#This Row],[야간제외]])*(수당현황!$M$5+수당현황!$M$6),수당현황!$N$6*(표2[[#This Row],[야간]]-표2[[#This Row],[야간제외]])),-1)</f>
        <v>0</v>
      </c>
      <c r="K91" s="61">
        <f t="shared" si="10"/>
        <v>0</v>
      </c>
      <c r="L91" s="61"/>
      <c r="M91" s="56">
        <f>ROUNDDOWN(IF(수당현황!$B$8="배수적용",수당현황!$B$6*(표2[[#This Row],[휴일]]-표2[[#This Row],[휴일제외]])*수당현황!$M$7,수당현황!$N$7*(표2[[#This Row],[휴일]]-표2[[#This Row],[휴일제외]])),-1)</f>
        <v>0</v>
      </c>
      <c r="N91" s="60">
        <f t="shared" si="11"/>
        <v>0</v>
      </c>
      <c r="O91" s="61"/>
      <c r="P91" s="56">
        <f>ROUNDDOWN(IF(수당현황!$B$8="배수적용",수당현황!$B$6*(표2[[#This Row],[휴일야간]]-표2[[#This Row],[휴일야간제외]])*(수당현황!$M$7+수당현황!$M$8),수당현황!$N$8*(표2[[#This Row],[휴일야간]]-표2[[#This Row],[휴일야간제외]])),-1)</f>
        <v>0</v>
      </c>
      <c r="Q91" s="52"/>
      <c r="R91" s="54"/>
    </row>
    <row r="92" spans="2:18" ht="18.75" customHeight="1" x14ac:dyDescent="0.3">
      <c r="B92" s="59"/>
      <c r="C92" s="59"/>
      <c r="D92" s="59"/>
      <c r="E92" s="60">
        <f t="shared" si="8"/>
        <v>0</v>
      </c>
      <c r="F92" s="61"/>
      <c r="G92" s="56">
        <f>ROUNDDOWN(IF(수당현황!$B$8="배수적용",수당현황!$B$6*(표2[[#This Row],[연장]]-표2[[#This Row],[연장제외]])*수당현황!$M$5,수당현황!$N$5*(표2[[#This Row],[연장]]-표2[[#This Row],[연장제외]])),-1)</f>
        <v>0</v>
      </c>
      <c r="H92" s="60">
        <f t="shared" si="9"/>
        <v>0</v>
      </c>
      <c r="I92" s="61"/>
      <c r="J92" s="62">
        <f>ROUNDDOWN(IF(수당현황!$B$8="배수적용",수당현황!$B$6*(표2[[#This Row],[야간]]-표2[[#This Row],[야간제외]])*(수당현황!$M$5+수당현황!$M$6),수당현황!$N$6*(표2[[#This Row],[야간]]-표2[[#This Row],[야간제외]])),-1)</f>
        <v>0</v>
      </c>
      <c r="K92" s="61">
        <f t="shared" si="10"/>
        <v>0</v>
      </c>
      <c r="L92" s="61"/>
      <c r="M92" s="56">
        <f>ROUNDDOWN(IF(수당현황!$B$8="배수적용",수당현황!$B$6*(표2[[#This Row],[휴일]]-표2[[#This Row],[휴일제외]])*수당현황!$M$7,수당현황!$N$7*(표2[[#This Row],[휴일]]-표2[[#This Row],[휴일제외]])),-1)</f>
        <v>0</v>
      </c>
      <c r="N92" s="60">
        <f t="shared" si="11"/>
        <v>0</v>
      </c>
      <c r="O92" s="61"/>
      <c r="P92" s="56">
        <f>ROUNDDOWN(IF(수당현황!$B$8="배수적용",수당현황!$B$6*(표2[[#This Row],[휴일야간]]-표2[[#This Row],[휴일야간제외]])*(수당현황!$M$7+수당현황!$M$8),수당현황!$N$8*(표2[[#This Row],[휴일야간]]-표2[[#This Row],[휴일야간제외]])),-1)</f>
        <v>0</v>
      </c>
      <c r="Q92" s="52"/>
      <c r="R92" s="54"/>
    </row>
    <row r="93" spans="2:18" ht="18.75" customHeight="1" x14ac:dyDescent="0.3">
      <c r="B93" s="59"/>
      <c r="C93" s="59"/>
      <c r="D93" s="59"/>
      <c r="E93" s="60">
        <f t="shared" si="8"/>
        <v>0</v>
      </c>
      <c r="F93" s="61"/>
      <c r="G93" s="56">
        <f>ROUNDDOWN(IF(수당현황!$B$8="배수적용",수당현황!$B$6*(표2[[#This Row],[연장]]-표2[[#This Row],[연장제외]])*수당현황!$M$5,수당현황!$N$5*(표2[[#This Row],[연장]]-표2[[#This Row],[연장제외]])),-1)</f>
        <v>0</v>
      </c>
      <c r="H93" s="60">
        <f t="shared" si="9"/>
        <v>0</v>
      </c>
      <c r="I93" s="61"/>
      <c r="J93" s="62">
        <f>ROUNDDOWN(IF(수당현황!$B$8="배수적용",수당현황!$B$6*(표2[[#This Row],[야간]]-표2[[#This Row],[야간제외]])*(수당현황!$M$5+수당현황!$M$6),수당현황!$N$6*(표2[[#This Row],[야간]]-표2[[#This Row],[야간제외]])),-1)</f>
        <v>0</v>
      </c>
      <c r="K93" s="61">
        <f t="shared" si="10"/>
        <v>0</v>
      </c>
      <c r="L93" s="61"/>
      <c r="M93" s="56">
        <f>ROUNDDOWN(IF(수당현황!$B$8="배수적용",수당현황!$B$6*(표2[[#This Row],[휴일]]-표2[[#This Row],[휴일제외]])*수당현황!$M$7,수당현황!$N$7*(표2[[#This Row],[휴일]]-표2[[#This Row],[휴일제외]])),-1)</f>
        <v>0</v>
      </c>
      <c r="N93" s="60">
        <f t="shared" si="11"/>
        <v>0</v>
      </c>
      <c r="O93" s="61"/>
      <c r="P93" s="56">
        <f>ROUNDDOWN(IF(수당현황!$B$8="배수적용",수당현황!$B$6*(표2[[#This Row],[휴일야간]]-표2[[#This Row],[휴일야간제외]])*(수당현황!$M$7+수당현황!$M$8),수당현황!$N$8*(표2[[#This Row],[휴일야간]]-표2[[#This Row],[휴일야간제외]])),-1)</f>
        <v>0</v>
      </c>
      <c r="Q93" s="52"/>
      <c r="R93" s="54"/>
    </row>
    <row r="94" spans="2:18" ht="18.75" customHeight="1" x14ac:dyDescent="0.3">
      <c r="B94" s="59"/>
      <c r="C94" s="59"/>
      <c r="D94" s="59"/>
      <c r="E94" s="60">
        <f t="shared" si="8"/>
        <v>0</v>
      </c>
      <c r="F94" s="61"/>
      <c r="G94" s="56">
        <f>ROUNDDOWN(IF(수당현황!$B$8="배수적용",수당현황!$B$6*(표2[[#This Row],[연장]]-표2[[#This Row],[연장제외]])*수당현황!$M$5,수당현황!$N$5*(표2[[#This Row],[연장]]-표2[[#This Row],[연장제외]])),-1)</f>
        <v>0</v>
      </c>
      <c r="H94" s="60">
        <f t="shared" si="9"/>
        <v>0</v>
      </c>
      <c r="I94" s="61"/>
      <c r="J94" s="62">
        <f>ROUNDDOWN(IF(수당현황!$B$8="배수적용",수당현황!$B$6*(표2[[#This Row],[야간]]-표2[[#This Row],[야간제외]])*(수당현황!$M$5+수당현황!$M$6),수당현황!$N$6*(표2[[#This Row],[야간]]-표2[[#This Row],[야간제외]])),-1)</f>
        <v>0</v>
      </c>
      <c r="K94" s="61">
        <f t="shared" si="10"/>
        <v>0</v>
      </c>
      <c r="L94" s="61"/>
      <c r="M94" s="56">
        <f>ROUNDDOWN(IF(수당현황!$B$8="배수적용",수당현황!$B$6*(표2[[#This Row],[휴일]]-표2[[#This Row],[휴일제외]])*수당현황!$M$7,수당현황!$N$7*(표2[[#This Row],[휴일]]-표2[[#This Row],[휴일제외]])),-1)</f>
        <v>0</v>
      </c>
      <c r="N94" s="60">
        <f t="shared" si="11"/>
        <v>0</v>
      </c>
      <c r="O94" s="61"/>
      <c r="P94" s="56">
        <f>ROUNDDOWN(IF(수당현황!$B$8="배수적용",수당현황!$B$6*(표2[[#This Row],[휴일야간]]-표2[[#This Row],[휴일야간제외]])*(수당현황!$M$7+수당현황!$M$8),수당현황!$N$8*(표2[[#This Row],[휴일야간]]-표2[[#This Row],[휴일야간제외]])),-1)</f>
        <v>0</v>
      </c>
      <c r="Q94" s="52"/>
      <c r="R94" s="54"/>
    </row>
    <row r="95" spans="2:18" ht="18.75" customHeight="1" x14ac:dyDescent="0.3">
      <c r="B95" s="59"/>
      <c r="C95" s="59"/>
      <c r="D95" s="59"/>
      <c r="E95" s="60">
        <f t="shared" si="8"/>
        <v>0</v>
      </c>
      <c r="F95" s="61"/>
      <c r="G95" s="56">
        <f>ROUNDDOWN(IF(수당현황!$B$8="배수적용",수당현황!$B$6*(표2[[#This Row],[연장]]-표2[[#This Row],[연장제외]])*수당현황!$M$5,수당현황!$N$5*(표2[[#This Row],[연장]]-표2[[#This Row],[연장제외]])),-1)</f>
        <v>0</v>
      </c>
      <c r="H95" s="60">
        <f t="shared" si="9"/>
        <v>0</v>
      </c>
      <c r="I95" s="61"/>
      <c r="J95" s="62">
        <f>ROUNDDOWN(IF(수당현황!$B$8="배수적용",수당현황!$B$6*(표2[[#This Row],[야간]]-표2[[#This Row],[야간제외]])*(수당현황!$M$5+수당현황!$M$6),수당현황!$N$6*(표2[[#This Row],[야간]]-표2[[#This Row],[야간제외]])),-1)</f>
        <v>0</v>
      </c>
      <c r="K95" s="61">
        <f t="shared" si="10"/>
        <v>0</v>
      </c>
      <c r="L95" s="61"/>
      <c r="M95" s="56">
        <f>ROUNDDOWN(IF(수당현황!$B$8="배수적용",수당현황!$B$6*(표2[[#This Row],[휴일]]-표2[[#This Row],[휴일제외]])*수당현황!$M$7,수당현황!$N$7*(표2[[#This Row],[휴일]]-표2[[#This Row],[휴일제외]])),-1)</f>
        <v>0</v>
      </c>
      <c r="N95" s="60">
        <f t="shared" si="11"/>
        <v>0</v>
      </c>
      <c r="O95" s="61"/>
      <c r="P95" s="56">
        <f>ROUNDDOWN(IF(수당현황!$B$8="배수적용",수당현황!$B$6*(표2[[#This Row],[휴일야간]]-표2[[#This Row],[휴일야간제외]])*(수당현황!$M$7+수당현황!$M$8),수당현황!$N$8*(표2[[#This Row],[휴일야간]]-표2[[#This Row],[휴일야간제외]])),-1)</f>
        <v>0</v>
      </c>
      <c r="Q95" s="52"/>
      <c r="R95" s="54"/>
    </row>
    <row r="96" spans="2:18" ht="18.75" customHeight="1" x14ac:dyDescent="0.3">
      <c r="B96" s="59"/>
      <c r="C96" s="59"/>
      <c r="D96" s="59"/>
      <c r="E96" s="60">
        <f t="shared" si="8"/>
        <v>0</v>
      </c>
      <c r="F96" s="61"/>
      <c r="G96" s="56">
        <f>ROUNDDOWN(IF(수당현황!$B$8="배수적용",수당현황!$B$6*(표2[[#This Row],[연장]]-표2[[#This Row],[연장제외]])*수당현황!$M$5,수당현황!$N$5*(표2[[#This Row],[연장]]-표2[[#This Row],[연장제외]])),-1)</f>
        <v>0</v>
      </c>
      <c r="H96" s="60">
        <f t="shared" si="9"/>
        <v>0</v>
      </c>
      <c r="I96" s="61"/>
      <c r="J96" s="62">
        <f>ROUNDDOWN(IF(수당현황!$B$8="배수적용",수당현황!$B$6*(표2[[#This Row],[야간]]-표2[[#This Row],[야간제외]])*(수당현황!$M$5+수당현황!$M$6),수당현황!$N$6*(표2[[#This Row],[야간]]-표2[[#This Row],[야간제외]])),-1)</f>
        <v>0</v>
      </c>
      <c r="K96" s="61">
        <f t="shared" si="10"/>
        <v>0</v>
      </c>
      <c r="L96" s="61"/>
      <c r="M96" s="56">
        <f>ROUNDDOWN(IF(수당현황!$B$8="배수적용",수당현황!$B$6*(표2[[#This Row],[휴일]]-표2[[#This Row],[휴일제외]])*수당현황!$M$7,수당현황!$N$7*(표2[[#This Row],[휴일]]-표2[[#This Row],[휴일제외]])),-1)</f>
        <v>0</v>
      </c>
      <c r="N96" s="60">
        <f t="shared" si="11"/>
        <v>0</v>
      </c>
      <c r="O96" s="61"/>
      <c r="P96" s="56">
        <f>ROUNDDOWN(IF(수당현황!$B$8="배수적용",수당현황!$B$6*(표2[[#This Row],[휴일야간]]-표2[[#This Row],[휴일야간제외]])*(수당현황!$M$7+수당현황!$M$8),수당현황!$N$8*(표2[[#This Row],[휴일야간]]-표2[[#This Row],[휴일야간제외]])),-1)</f>
        <v>0</v>
      </c>
      <c r="Q96" s="52"/>
      <c r="R96" s="54"/>
    </row>
    <row r="97" spans="2:18" ht="18.75" customHeight="1" x14ac:dyDescent="0.3">
      <c r="B97" s="59"/>
      <c r="C97" s="59"/>
      <c r="D97" s="59"/>
      <c r="E97" s="60">
        <f t="shared" si="8"/>
        <v>0</v>
      </c>
      <c r="F97" s="61"/>
      <c r="G97" s="56">
        <f>ROUNDDOWN(IF(수당현황!$B$8="배수적용",수당현황!$B$6*(표2[[#This Row],[연장]]-표2[[#This Row],[연장제외]])*수당현황!$M$5,수당현황!$N$5*(표2[[#This Row],[연장]]-표2[[#This Row],[연장제외]])),-1)</f>
        <v>0</v>
      </c>
      <c r="H97" s="60">
        <f t="shared" si="9"/>
        <v>0</v>
      </c>
      <c r="I97" s="61"/>
      <c r="J97" s="62">
        <f>ROUNDDOWN(IF(수당현황!$B$8="배수적용",수당현황!$B$6*(표2[[#This Row],[야간]]-표2[[#This Row],[야간제외]])*(수당현황!$M$5+수당현황!$M$6),수당현황!$N$6*(표2[[#This Row],[야간]]-표2[[#This Row],[야간제외]])),-1)</f>
        <v>0</v>
      </c>
      <c r="K97" s="61">
        <f t="shared" si="10"/>
        <v>0</v>
      </c>
      <c r="L97" s="61"/>
      <c r="M97" s="56">
        <f>ROUNDDOWN(IF(수당현황!$B$8="배수적용",수당현황!$B$6*(표2[[#This Row],[휴일]]-표2[[#This Row],[휴일제외]])*수당현황!$M$7,수당현황!$N$7*(표2[[#This Row],[휴일]]-표2[[#This Row],[휴일제외]])),-1)</f>
        <v>0</v>
      </c>
      <c r="N97" s="60">
        <f t="shared" si="11"/>
        <v>0</v>
      </c>
      <c r="O97" s="61"/>
      <c r="P97" s="56">
        <f>ROUNDDOWN(IF(수당현황!$B$8="배수적용",수당현황!$B$6*(표2[[#This Row],[휴일야간]]-표2[[#This Row],[휴일야간제외]])*(수당현황!$M$7+수당현황!$M$8),수당현황!$N$8*(표2[[#This Row],[휴일야간]]-표2[[#This Row],[휴일야간제외]])),-1)</f>
        <v>0</v>
      </c>
      <c r="Q97" s="52"/>
      <c r="R97" s="54"/>
    </row>
    <row r="98" spans="2:18" ht="18.75" customHeight="1" x14ac:dyDescent="0.3">
      <c r="B98" s="59"/>
      <c r="C98" s="59"/>
      <c r="D98" s="59"/>
      <c r="E98" s="60">
        <f t="shared" si="8"/>
        <v>0</v>
      </c>
      <c r="F98" s="61"/>
      <c r="G98" s="56">
        <f>ROUNDDOWN(IF(수당현황!$B$8="배수적용",수당현황!$B$6*(표2[[#This Row],[연장]]-표2[[#This Row],[연장제외]])*수당현황!$M$5,수당현황!$N$5*(표2[[#This Row],[연장]]-표2[[#This Row],[연장제외]])),-1)</f>
        <v>0</v>
      </c>
      <c r="H98" s="60">
        <f t="shared" si="9"/>
        <v>0</v>
      </c>
      <c r="I98" s="61"/>
      <c r="J98" s="62">
        <f>ROUNDDOWN(IF(수당현황!$B$8="배수적용",수당현황!$B$6*(표2[[#This Row],[야간]]-표2[[#This Row],[야간제외]])*(수당현황!$M$5+수당현황!$M$6),수당현황!$N$6*(표2[[#This Row],[야간]]-표2[[#This Row],[야간제외]])),-1)</f>
        <v>0</v>
      </c>
      <c r="K98" s="61">
        <f t="shared" si="10"/>
        <v>0</v>
      </c>
      <c r="L98" s="61"/>
      <c r="M98" s="56">
        <f>ROUNDDOWN(IF(수당현황!$B$8="배수적용",수당현황!$B$6*(표2[[#This Row],[휴일]]-표2[[#This Row],[휴일제외]])*수당현황!$M$7,수당현황!$N$7*(표2[[#This Row],[휴일]]-표2[[#This Row],[휴일제외]])),-1)</f>
        <v>0</v>
      </c>
      <c r="N98" s="60">
        <f t="shared" si="11"/>
        <v>0</v>
      </c>
      <c r="O98" s="61"/>
      <c r="P98" s="56">
        <f>ROUNDDOWN(IF(수당현황!$B$8="배수적용",수당현황!$B$6*(표2[[#This Row],[휴일야간]]-표2[[#This Row],[휴일야간제외]])*(수당현황!$M$7+수당현황!$M$8),수당현황!$N$8*(표2[[#This Row],[휴일야간]]-표2[[#This Row],[휴일야간제외]])),-1)</f>
        <v>0</v>
      </c>
      <c r="Q98" s="52"/>
      <c r="R98" s="54"/>
    </row>
    <row r="99" spans="2:18" ht="18.75" customHeight="1" x14ac:dyDescent="0.3">
      <c r="B99" s="59"/>
      <c r="C99" s="59"/>
      <c r="D99" s="59"/>
      <c r="E99" s="60">
        <f t="shared" si="8"/>
        <v>0</v>
      </c>
      <c r="F99" s="61"/>
      <c r="G99" s="56">
        <f>ROUNDDOWN(IF(수당현황!$B$8="배수적용",수당현황!$B$6*(표2[[#This Row],[연장]]-표2[[#This Row],[연장제외]])*수당현황!$M$5,수당현황!$N$5*(표2[[#This Row],[연장]]-표2[[#This Row],[연장제외]])),-1)</f>
        <v>0</v>
      </c>
      <c r="H99" s="60">
        <f t="shared" si="9"/>
        <v>0</v>
      </c>
      <c r="I99" s="61"/>
      <c r="J99" s="62">
        <f>ROUNDDOWN(IF(수당현황!$B$8="배수적용",수당현황!$B$6*(표2[[#This Row],[야간]]-표2[[#This Row],[야간제외]])*(수당현황!$M$5+수당현황!$M$6),수당현황!$N$6*(표2[[#This Row],[야간]]-표2[[#This Row],[야간제외]])),-1)</f>
        <v>0</v>
      </c>
      <c r="K99" s="61">
        <f t="shared" si="10"/>
        <v>0</v>
      </c>
      <c r="L99" s="61"/>
      <c r="M99" s="56">
        <f>ROUNDDOWN(IF(수당현황!$B$8="배수적용",수당현황!$B$6*(표2[[#This Row],[휴일]]-표2[[#This Row],[휴일제외]])*수당현황!$M$7,수당현황!$N$7*(표2[[#This Row],[휴일]]-표2[[#This Row],[휴일제외]])),-1)</f>
        <v>0</v>
      </c>
      <c r="N99" s="60">
        <f t="shared" si="11"/>
        <v>0</v>
      </c>
      <c r="O99" s="61"/>
      <c r="P99" s="56">
        <f>ROUNDDOWN(IF(수당현황!$B$8="배수적용",수당현황!$B$6*(표2[[#This Row],[휴일야간]]-표2[[#This Row],[휴일야간제외]])*(수당현황!$M$7+수당현황!$M$8),수당현황!$N$8*(표2[[#This Row],[휴일야간]]-표2[[#This Row],[휴일야간제외]])),-1)</f>
        <v>0</v>
      </c>
      <c r="Q99" s="52"/>
      <c r="R99" s="54"/>
    </row>
    <row r="100" spans="2:18" ht="18.75" customHeight="1" x14ac:dyDescent="0.3">
      <c r="B100" s="59"/>
      <c r="C100" s="59"/>
      <c r="D100" s="59"/>
      <c r="E100" s="60">
        <f t="shared" si="8"/>
        <v>0</v>
      </c>
      <c r="F100" s="61"/>
      <c r="G100" s="56">
        <f>ROUNDDOWN(IF(수당현황!$B$8="배수적용",수당현황!$B$6*(표2[[#This Row],[연장]]-표2[[#This Row],[연장제외]])*수당현황!$M$5,수당현황!$N$5*(표2[[#This Row],[연장]]-표2[[#This Row],[연장제외]])),-1)</f>
        <v>0</v>
      </c>
      <c r="H100" s="60">
        <f t="shared" si="9"/>
        <v>0</v>
      </c>
      <c r="I100" s="61"/>
      <c r="J100" s="62">
        <f>ROUNDDOWN(IF(수당현황!$B$8="배수적용",수당현황!$B$6*(표2[[#This Row],[야간]]-표2[[#This Row],[야간제외]])*(수당현황!$M$5+수당현황!$M$6),수당현황!$N$6*(표2[[#This Row],[야간]]-표2[[#This Row],[야간제외]])),-1)</f>
        <v>0</v>
      </c>
      <c r="K100" s="61">
        <f t="shared" si="10"/>
        <v>0</v>
      </c>
      <c r="L100" s="61"/>
      <c r="M100" s="56">
        <f>ROUNDDOWN(IF(수당현황!$B$8="배수적용",수당현황!$B$6*(표2[[#This Row],[휴일]]-표2[[#This Row],[휴일제외]])*수당현황!$M$7,수당현황!$N$7*(표2[[#This Row],[휴일]]-표2[[#This Row],[휴일제외]])),-1)</f>
        <v>0</v>
      </c>
      <c r="N100" s="60">
        <f t="shared" si="11"/>
        <v>0</v>
      </c>
      <c r="O100" s="61"/>
      <c r="P100" s="56">
        <f>ROUNDDOWN(IF(수당현황!$B$8="배수적용",수당현황!$B$6*(표2[[#This Row],[휴일야간]]-표2[[#This Row],[휴일야간제외]])*(수당현황!$M$7+수당현황!$M$8),수당현황!$N$8*(표2[[#This Row],[휴일야간]]-표2[[#This Row],[휴일야간제외]])),-1)</f>
        <v>0</v>
      </c>
      <c r="Q100" s="52"/>
      <c r="R100" s="54"/>
    </row>
    <row r="101" spans="2:18" ht="18.75" customHeight="1" x14ac:dyDescent="0.3">
      <c r="B101" s="59"/>
      <c r="C101" s="59"/>
      <c r="D101" s="59"/>
      <c r="E101" s="60">
        <f t="shared" ref="E101:E104" si="12">IF(OR(C101="",D101=""),0,IF(B101="평일",IF(D101&gt;=INT(C101)+22/24,((INT(C101)+22/24)-C101)*24,(D101-C101)*24),0))</f>
        <v>0</v>
      </c>
      <c r="F101" s="61"/>
      <c r="G101" s="56">
        <f>ROUNDDOWN(IF(수당현황!$B$8="배수적용",수당현황!$B$6*(표2[[#This Row],[연장]]-표2[[#This Row],[연장제외]])*수당현황!$M$5,수당현황!$N$5*(표2[[#This Row],[연장]]-표2[[#This Row],[연장제외]])),-1)</f>
        <v>0</v>
      </c>
      <c r="H101" s="60">
        <f t="shared" si="9"/>
        <v>0</v>
      </c>
      <c r="I101" s="61"/>
      <c r="J101" s="62">
        <f>ROUNDDOWN(IF(수당현황!$B$8="배수적용",수당현황!$B$6*(표2[[#This Row],[야간]]-표2[[#This Row],[야간제외]])*(수당현황!$M$5+수당현황!$M$6),수당현황!$N$6*(표2[[#This Row],[야간]]-표2[[#This Row],[야간제외]])),-1)</f>
        <v>0</v>
      </c>
      <c r="K101" s="61">
        <f t="shared" si="10"/>
        <v>0</v>
      </c>
      <c r="L101" s="61"/>
      <c r="M101" s="56">
        <f>ROUNDDOWN(IF(수당현황!$B$8="배수적용",수당현황!$B$6*(표2[[#This Row],[휴일]]-표2[[#This Row],[휴일제외]])*수당현황!$M$7,수당현황!$N$7*(표2[[#This Row],[휴일]]-표2[[#This Row],[휴일제외]])),-1)</f>
        <v>0</v>
      </c>
      <c r="N101" s="60">
        <f t="shared" si="11"/>
        <v>0</v>
      </c>
      <c r="O101" s="61"/>
      <c r="P101" s="56">
        <f>ROUNDDOWN(IF(수당현황!$B$8="배수적용",수당현황!$B$6*(표2[[#This Row],[휴일야간]]-표2[[#This Row],[휴일야간제외]])*(수당현황!$M$7+수당현황!$M$8),수당현황!$N$8*(표2[[#This Row],[휴일야간]]-표2[[#This Row],[휴일야간제외]])),-1)</f>
        <v>0</v>
      </c>
      <c r="Q101" s="52"/>
      <c r="R101" s="54"/>
    </row>
    <row r="102" spans="2:18" ht="18.75" customHeight="1" x14ac:dyDescent="0.3">
      <c r="B102" s="59"/>
      <c r="C102" s="59"/>
      <c r="D102" s="59"/>
      <c r="E102" s="60">
        <f t="shared" si="12"/>
        <v>0</v>
      </c>
      <c r="F102" s="61"/>
      <c r="G102" s="56">
        <f>ROUNDDOWN(IF(수당현황!$B$8="배수적용",수당현황!$B$6*(표2[[#This Row],[연장]]-표2[[#This Row],[연장제외]])*수당현황!$M$5,수당현황!$N$5*(표2[[#This Row],[연장]]-표2[[#This Row],[연장제외]])),-1)</f>
        <v>0</v>
      </c>
      <c r="H102" s="60">
        <f t="shared" si="9"/>
        <v>0</v>
      </c>
      <c r="I102" s="61"/>
      <c r="J102" s="62">
        <f>ROUNDDOWN(IF(수당현황!$B$8="배수적용",수당현황!$B$6*(표2[[#This Row],[야간]]-표2[[#This Row],[야간제외]])*(수당현황!$M$5+수당현황!$M$6),수당현황!$N$6*(표2[[#This Row],[야간]]-표2[[#This Row],[야간제외]])),-1)</f>
        <v>0</v>
      </c>
      <c r="K102" s="61">
        <f t="shared" si="10"/>
        <v>0</v>
      </c>
      <c r="L102" s="61"/>
      <c r="M102" s="56">
        <f>ROUNDDOWN(IF(수당현황!$B$8="배수적용",수당현황!$B$6*(표2[[#This Row],[휴일]]-표2[[#This Row],[휴일제외]])*수당현황!$M$7,수당현황!$N$7*(표2[[#This Row],[휴일]]-표2[[#This Row],[휴일제외]])),-1)</f>
        <v>0</v>
      </c>
      <c r="N102" s="60">
        <f t="shared" si="11"/>
        <v>0</v>
      </c>
      <c r="O102" s="61"/>
      <c r="P102" s="56">
        <f>ROUNDDOWN(IF(수당현황!$B$8="배수적용",수당현황!$B$6*(표2[[#This Row],[휴일야간]]-표2[[#This Row],[휴일야간제외]])*(수당현황!$M$7+수당현황!$M$8),수당현황!$N$8*(표2[[#This Row],[휴일야간]]-표2[[#This Row],[휴일야간제외]])),-1)</f>
        <v>0</v>
      </c>
      <c r="Q102" s="52"/>
      <c r="R102" s="54"/>
    </row>
    <row r="103" spans="2:18" ht="18.75" customHeight="1" x14ac:dyDescent="0.3">
      <c r="B103" s="59"/>
      <c r="C103" s="59"/>
      <c r="D103" s="59"/>
      <c r="E103" s="60">
        <f t="shared" si="12"/>
        <v>0</v>
      </c>
      <c r="F103" s="61"/>
      <c r="G103" s="56">
        <f>ROUNDDOWN(IF(수당현황!$B$8="배수적용",수당현황!$B$6*(표2[[#This Row],[연장]]-표2[[#This Row],[연장제외]])*수당현황!$M$5,수당현황!$N$5*(표2[[#This Row],[연장]]-표2[[#This Row],[연장제외]])),-1)</f>
        <v>0</v>
      </c>
      <c r="H103" s="60">
        <f t="shared" si="9"/>
        <v>0</v>
      </c>
      <c r="I103" s="61"/>
      <c r="J103" s="62">
        <f>ROUNDDOWN(IF(수당현황!$B$8="배수적용",수당현황!$B$6*(표2[[#This Row],[야간]]-표2[[#This Row],[야간제외]])*(수당현황!$M$5+수당현황!$M$6),수당현황!$N$6*(표2[[#This Row],[야간]]-표2[[#This Row],[야간제외]])),-1)</f>
        <v>0</v>
      </c>
      <c r="K103" s="61">
        <f t="shared" si="10"/>
        <v>0</v>
      </c>
      <c r="L103" s="61"/>
      <c r="M103" s="56">
        <f>ROUNDDOWN(IF(수당현황!$B$8="배수적용",수당현황!$B$6*(표2[[#This Row],[휴일]]-표2[[#This Row],[휴일제외]])*수당현황!$M$7,수당현황!$N$7*(표2[[#This Row],[휴일]]-표2[[#This Row],[휴일제외]])),-1)</f>
        <v>0</v>
      </c>
      <c r="N103" s="60">
        <f t="shared" si="11"/>
        <v>0</v>
      </c>
      <c r="O103" s="61"/>
      <c r="P103" s="56">
        <f>ROUNDDOWN(IF(수당현황!$B$8="배수적용",수당현황!$B$6*(표2[[#This Row],[휴일야간]]-표2[[#This Row],[휴일야간제외]])*(수당현황!$M$7+수당현황!$M$8),수당현황!$N$8*(표2[[#This Row],[휴일야간]]-표2[[#This Row],[휴일야간제외]])),-1)</f>
        <v>0</v>
      </c>
      <c r="Q103" s="52"/>
      <c r="R103" s="54"/>
    </row>
    <row r="104" spans="2:18" ht="18.75" customHeight="1" x14ac:dyDescent="0.3">
      <c r="B104" s="63"/>
      <c r="C104" s="63"/>
      <c r="D104" s="63"/>
      <c r="E104" s="64">
        <f t="shared" si="12"/>
        <v>0</v>
      </c>
      <c r="F104" s="65"/>
      <c r="G104" s="66">
        <f>ROUNDDOWN(IF(수당현황!$B$8="배수적용",수당현황!$B$6*(표2[[#This Row],[연장]]-표2[[#This Row],[연장제외]])*수당현황!$M$5,수당현황!$N$5*(표2[[#This Row],[연장]]-표2[[#This Row],[연장제외]])),-1)</f>
        <v>0</v>
      </c>
      <c r="H104" s="64">
        <f t="shared" si="9"/>
        <v>0</v>
      </c>
      <c r="I104" s="65"/>
      <c r="J104" s="67">
        <f>ROUNDDOWN(IF(수당현황!$B$8="배수적용",수당현황!$B$6*(표2[[#This Row],[야간]]-표2[[#This Row],[야간제외]])*(수당현황!$M$5+수당현황!$M$6),수당현황!$N$6*(표2[[#This Row],[야간]]-표2[[#This Row],[야간제외]])),-1)</f>
        <v>0</v>
      </c>
      <c r="K104" s="65">
        <f t="shared" si="10"/>
        <v>0</v>
      </c>
      <c r="L104" s="65"/>
      <c r="M104" s="66">
        <f>ROUNDDOWN(IF(수당현황!$B$8="배수적용",수당현황!$B$6*(표2[[#This Row],[휴일]]-표2[[#This Row],[휴일제외]])*수당현황!$M$7,수당현황!$N$7*(표2[[#This Row],[휴일]]-표2[[#This Row],[휴일제외]])),-1)</f>
        <v>0</v>
      </c>
      <c r="N104" s="64">
        <f t="shared" si="11"/>
        <v>0</v>
      </c>
      <c r="O104" s="65"/>
      <c r="P104" s="66">
        <f>ROUNDDOWN(IF(수당현황!$B$8="배수적용",수당현황!$B$6*(표2[[#This Row],[휴일야간]]-표2[[#This Row],[휴일야간제외]])*(수당현황!$M$7+수당현황!$M$8),수당현황!$N$8*(표2[[#This Row],[휴일야간]]-표2[[#This Row],[휴일야간제외]])),-1)</f>
        <v>0</v>
      </c>
      <c r="Q104" s="68"/>
      <c r="R104" s="69"/>
    </row>
  </sheetData>
  <mergeCells count="4">
    <mergeCell ref="Q3:R3"/>
    <mergeCell ref="C3:D3"/>
    <mergeCell ref="E3:J3"/>
    <mergeCell ref="K3:P3"/>
  </mergeCells>
  <phoneticPr fontId="1" type="noConversion"/>
  <conditionalFormatting sqref="B5:B104">
    <cfRule type="cellIs" dxfId="19" priority="1" operator="equal">
      <formula>"휴일"</formula>
    </cfRule>
  </conditionalFormatting>
  <dataValidations count="1">
    <dataValidation type="list" allowBlank="1" showInputMessage="1" showErrorMessage="1" sqref="B5:B10">
      <formula1>"평일,휴일"</formula1>
    </dataValidation>
  </dataValidations>
  <printOptions horizontalCentered="1"/>
  <pageMargins left="0.39370078740157483" right="0.39370078740157483" top="0.59055118110236227" bottom="0.39370078740157483" header="0" footer="0"/>
  <pageSetup paperSize="9" orientation="portrait" verticalDpi="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수당현황</vt:lpstr>
      <vt:lpstr>수당관리</vt:lpstr>
    </vt:vector>
  </TitlesOfParts>
  <Company>GULI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시간외 수당 관리(개인별)</dc:title>
  <dc:subject>시간외 수당 관리(개인별)</dc:subject>
  <dc:creator>㈜ 예스폼 - 안나영</dc:creator>
  <dc:description>본 문서의 저작권은 예스폼(yesform)에 있으며
무단 복제 배포시 법적인 제재를 받을 수 있습니다.</dc:description>
  <cp:lastModifiedBy>zia</cp:lastModifiedBy>
  <cp:lastPrinted>2013-10-29T00:38:40Z</cp:lastPrinted>
  <dcterms:created xsi:type="dcterms:W3CDTF">2013-10-07T01:57:47Z</dcterms:created>
  <dcterms:modified xsi:type="dcterms:W3CDTF">2018-03-19T06:55:40Z</dcterms:modified>
</cp:coreProperties>
</file>