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ie\Documents\"/>
    </mc:Choice>
  </mc:AlternateContent>
  <bookViews>
    <workbookView xWindow="0" yWindow="0" windowWidth="20490" windowHeight="8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8" i="1"/>
  <c r="F26" i="1"/>
  <c r="F25" i="1"/>
  <c r="F24" i="1"/>
  <c r="F23" i="1"/>
  <c r="F22" i="1"/>
  <c r="F21" i="1"/>
  <c r="F20" i="1"/>
  <c r="F19" i="1"/>
  <c r="E30" i="1"/>
  <c r="E28" i="1"/>
  <c r="E26" i="1"/>
  <c r="E25" i="1"/>
  <c r="E24" i="1"/>
  <c r="E23" i="1"/>
  <c r="E22" i="1"/>
  <c r="E21" i="1"/>
  <c r="E20" i="1"/>
  <c r="E19" i="1"/>
  <c r="E8" i="1"/>
  <c r="D30" i="1"/>
  <c r="D28" i="1"/>
  <c r="D26" i="1"/>
  <c r="D25" i="1"/>
  <c r="D24" i="1"/>
  <c r="D23" i="1"/>
  <c r="D22" i="1"/>
  <c r="D21" i="1"/>
  <c r="D20" i="1"/>
  <c r="D19" i="1"/>
  <c r="F17" i="1"/>
  <c r="F16" i="1"/>
  <c r="F15" i="1"/>
  <c r="F14" i="1"/>
  <c r="F13" i="1"/>
  <c r="F12" i="1"/>
  <c r="F11" i="1"/>
  <c r="F10" i="1"/>
  <c r="F9" i="1"/>
  <c r="F8" i="1"/>
  <c r="E17" i="1"/>
  <c r="E16" i="1"/>
  <c r="E15" i="1"/>
  <c r="E14" i="1"/>
  <c r="E13" i="1"/>
  <c r="E12" i="1"/>
  <c r="E11" i="1"/>
  <c r="E10" i="1"/>
  <c r="E9" i="1"/>
  <c r="D17" i="1"/>
  <c r="D16" i="1"/>
  <c r="D15" i="1"/>
  <c r="D14" i="1"/>
  <c r="D13" i="1"/>
  <c r="D12" i="1"/>
  <c r="D11" i="1"/>
  <c r="D10" i="1"/>
  <c r="D9" i="1"/>
  <c r="D8" i="1"/>
  <c r="C17" i="1"/>
</calcChain>
</file>

<file path=xl/sharedStrings.xml><?xml version="1.0" encoding="utf-8"?>
<sst xmlns="http://schemas.openxmlformats.org/spreadsheetml/2006/main" count="43" uniqueCount="42">
  <si>
    <t xml:space="preserve">Circadian Reasearch Laboratory - Primates Diet </t>
  </si>
  <si>
    <t>Category</t>
  </si>
  <si>
    <t>Food</t>
  </si>
  <si>
    <t>Dry Food</t>
  </si>
  <si>
    <t xml:space="preserve">Monkey Diet Jumbo 5038 (biscuits) </t>
  </si>
  <si>
    <t>Dustless Presicion Pellets</t>
  </si>
  <si>
    <t xml:space="preserve">Fruits </t>
  </si>
  <si>
    <t>Apple</t>
  </si>
  <si>
    <t>Banana</t>
  </si>
  <si>
    <t>Cantaloupe</t>
  </si>
  <si>
    <t>Grapes</t>
  </si>
  <si>
    <t>Kiwi</t>
  </si>
  <si>
    <t>Orange</t>
  </si>
  <si>
    <t xml:space="preserve">Pear </t>
  </si>
  <si>
    <t>Pineapple</t>
  </si>
  <si>
    <t xml:space="preserve">Watermelon </t>
  </si>
  <si>
    <t>Raisins</t>
  </si>
  <si>
    <t>Vegetables</t>
  </si>
  <si>
    <t>Carrot</t>
  </si>
  <si>
    <t xml:space="preserve">Celery </t>
  </si>
  <si>
    <t>Green Beans</t>
  </si>
  <si>
    <t>Kale</t>
  </si>
  <si>
    <t>Romaine Lettuce</t>
  </si>
  <si>
    <t>Spinach</t>
  </si>
  <si>
    <t xml:space="preserve">Sweet Potato </t>
  </si>
  <si>
    <t xml:space="preserve">Zucchini </t>
  </si>
  <si>
    <t>Nuts</t>
  </si>
  <si>
    <t>Peanuts</t>
  </si>
  <si>
    <t>Yogurt</t>
  </si>
  <si>
    <t>Liquid Food</t>
  </si>
  <si>
    <t>Total Energy kcal/gram</t>
  </si>
  <si>
    <t>Carbohydrateskcal/gram</t>
  </si>
  <si>
    <t>Proteins kcal/gram</t>
  </si>
  <si>
    <t xml:space="preserve"> Fat               kcal /gram</t>
  </si>
  <si>
    <t>Protein Kilocalorie/gram</t>
  </si>
  <si>
    <t>Fat Kilocalorie/gram</t>
  </si>
  <si>
    <t>Carbohydrate Kilocalorie/gram</t>
  </si>
  <si>
    <t>Fiber (grams)</t>
  </si>
  <si>
    <t>Water (grams)</t>
  </si>
  <si>
    <t>/</t>
  </si>
  <si>
    <t xml:space="preserve">Kilocalories per Gram of Food </t>
  </si>
  <si>
    <t>Sources: USDA Food Database; Healthy Eating SFGate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</si>
</sst>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9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0"/>
      <name val="Arial"/>
      <family val="2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9" fontId="0" fillId="4" borderId="4" xfId="0" applyNumberFormat="1" applyFill="1" applyBorder="1" applyAlignment="1">
      <alignment horizontal="center"/>
    </xf>
    <xf numFmtId="169" fontId="0" fillId="4" borderId="5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9" fontId="0" fillId="4" borderId="7" xfId="0" applyNumberFormat="1" applyFill="1" applyBorder="1" applyAlignment="1">
      <alignment horizontal="center"/>
    </xf>
    <xf numFmtId="169" fontId="0" fillId="4" borderId="8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9" fontId="0" fillId="5" borderId="4" xfId="0" applyNumberFormat="1" applyFill="1" applyBorder="1" applyAlignment="1">
      <alignment horizontal="center"/>
    </xf>
    <xf numFmtId="169" fontId="0" fillId="5" borderId="5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69" fontId="0" fillId="5" borderId="1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9" fontId="0" fillId="5" borderId="7" xfId="0" applyNumberFormat="1" applyFill="1" applyBorder="1" applyAlignment="1">
      <alignment horizontal="center"/>
    </xf>
    <xf numFmtId="169" fontId="0" fillId="5" borderId="8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7" borderId="4" xfId="0" applyFill="1" applyBorder="1" applyAlignment="1">
      <alignment horizontal="center"/>
    </xf>
    <xf numFmtId="169" fontId="0" fillId="7" borderId="4" xfId="0" applyNumberFormat="1" applyFill="1" applyBorder="1" applyAlignment="1">
      <alignment horizontal="center"/>
    </xf>
    <xf numFmtId="169" fontId="0" fillId="7" borderId="5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9" fontId="0" fillId="7" borderId="1" xfId="0" applyNumberFormat="1" applyFill="1" applyBorder="1" applyAlignment="1">
      <alignment horizontal="center"/>
    </xf>
    <xf numFmtId="169" fontId="0" fillId="7" borderId="10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9" fontId="0" fillId="7" borderId="7" xfId="0" applyNumberFormat="1" applyFill="1" applyBorder="1" applyAlignment="1">
      <alignment horizontal="center"/>
    </xf>
    <xf numFmtId="169" fontId="0" fillId="7" borderId="8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9" fontId="0" fillId="3" borderId="12" xfId="0" applyNumberFormat="1" applyFill="1" applyBorder="1" applyAlignment="1">
      <alignment horizontal="center"/>
    </xf>
    <xf numFmtId="169" fontId="0" fillId="3" borderId="13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9" fontId="0" fillId="6" borderId="12" xfId="0" applyNumberFormat="1" applyFill="1" applyBorder="1" applyAlignment="1">
      <alignment horizontal="center"/>
    </xf>
    <xf numFmtId="169" fontId="0" fillId="6" borderId="1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5" workbookViewId="0">
      <selection activeCell="C32" sqref="C32"/>
    </sheetView>
  </sheetViews>
  <sheetFormatPr defaultRowHeight="15" x14ac:dyDescent="0.25"/>
  <cols>
    <col min="1" max="1" width="43.5703125" bestFit="1" customWidth="1"/>
    <col min="2" max="2" width="24.42578125" customWidth="1"/>
    <col min="3" max="3" width="18.5703125" bestFit="1" customWidth="1"/>
    <col min="4" max="4" width="14" customWidth="1"/>
    <col min="5" max="5" width="13.5703125" customWidth="1"/>
    <col min="6" max="6" width="13" customWidth="1"/>
  </cols>
  <sheetData>
    <row r="1" spans="1:8" ht="18.75" x14ac:dyDescent="0.3">
      <c r="A1" s="3" t="s">
        <v>0</v>
      </c>
      <c r="B1" s="3"/>
      <c r="C1" s="3"/>
      <c r="D1" s="3"/>
      <c r="E1" s="3"/>
      <c r="F1" s="3"/>
      <c r="G1" s="3"/>
      <c r="H1" s="3"/>
    </row>
    <row r="2" spans="1:8" ht="18.75" x14ac:dyDescent="0.3">
      <c r="A2" s="3" t="s">
        <v>40</v>
      </c>
      <c r="B2" s="3"/>
      <c r="C2" s="3"/>
      <c r="D2" s="3"/>
      <c r="E2" s="3"/>
      <c r="F2" s="3"/>
      <c r="G2" s="3"/>
      <c r="H2" s="3"/>
    </row>
    <row r="4" spans="1:8" ht="30.75" thickBot="1" x14ac:dyDescent="0.3">
      <c r="A4" s="7" t="s">
        <v>1</v>
      </c>
      <c r="B4" s="7" t="s">
        <v>2</v>
      </c>
      <c r="C4" s="8" t="s">
        <v>30</v>
      </c>
      <c r="D4" s="8" t="s">
        <v>31</v>
      </c>
      <c r="E4" s="8" t="s">
        <v>32</v>
      </c>
      <c r="F4" s="8" t="s">
        <v>33</v>
      </c>
      <c r="G4" s="8" t="s">
        <v>37</v>
      </c>
      <c r="H4" s="8" t="s">
        <v>38</v>
      </c>
    </row>
    <row r="5" spans="1:8" ht="30" x14ac:dyDescent="0.25">
      <c r="A5" s="49" t="s">
        <v>3</v>
      </c>
      <c r="B5" s="23" t="s">
        <v>4</v>
      </c>
      <c r="C5" s="9">
        <v>3.19</v>
      </c>
      <c r="D5" s="9">
        <v>2.19</v>
      </c>
      <c r="E5" s="9">
        <v>0.57999999999999996</v>
      </c>
      <c r="F5" s="9">
        <v>0.42</v>
      </c>
      <c r="G5" s="9">
        <v>0.14000000000000001</v>
      </c>
      <c r="H5" s="10" t="s">
        <v>39</v>
      </c>
    </row>
    <row r="6" spans="1:8" ht="15.75" thickBot="1" x14ac:dyDescent="0.3">
      <c r="A6" s="50"/>
      <c r="B6" s="11" t="s">
        <v>5</v>
      </c>
      <c r="C6" s="12">
        <v>3.35</v>
      </c>
      <c r="D6" s="12">
        <v>2.16</v>
      </c>
      <c r="E6" s="12">
        <v>0.85</v>
      </c>
      <c r="F6" s="12">
        <v>0.34</v>
      </c>
      <c r="G6" s="12">
        <v>0.13</v>
      </c>
      <c r="H6" s="13" t="s">
        <v>39</v>
      </c>
    </row>
    <row r="7" spans="1:8" ht="15.75" thickBot="1" x14ac:dyDescent="0.3">
      <c r="A7" s="4"/>
      <c r="B7" s="4"/>
      <c r="C7" s="5"/>
      <c r="D7" s="6"/>
      <c r="E7" s="6"/>
      <c r="F7" s="6"/>
      <c r="G7" s="5"/>
      <c r="H7" s="5"/>
    </row>
    <row r="8" spans="1:8" x14ac:dyDescent="0.25">
      <c r="A8" s="51" t="s">
        <v>6</v>
      </c>
      <c r="B8" s="14" t="s">
        <v>7</v>
      </c>
      <c r="C8" s="15">
        <v>0.51</v>
      </c>
      <c r="D8" s="15">
        <f>0.14*4</f>
        <v>0.56000000000000005</v>
      </c>
      <c r="E8" s="15">
        <f>0.026*4</f>
        <v>0.104</v>
      </c>
      <c r="F8" s="15">
        <f>0.0017*9</f>
        <v>1.5299999999999999E-2</v>
      </c>
      <c r="G8" s="15">
        <v>2.4E-2</v>
      </c>
      <c r="H8" s="16">
        <v>0.86</v>
      </c>
    </row>
    <row r="9" spans="1:8" x14ac:dyDescent="0.25">
      <c r="A9" s="52"/>
      <c r="B9" s="17" t="s">
        <v>8</v>
      </c>
      <c r="C9" s="18">
        <v>0.89</v>
      </c>
      <c r="D9" s="18">
        <f>0.23*4</f>
        <v>0.92</v>
      </c>
      <c r="E9" s="18">
        <f>0.11*4</f>
        <v>0.44</v>
      </c>
      <c r="F9" s="18">
        <f>0.0033*9</f>
        <v>2.9700000000000001E-2</v>
      </c>
      <c r="G9" s="18">
        <v>2.5999999999999999E-2</v>
      </c>
      <c r="H9" s="19">
        <v>0.75</v>
      </c>
    </row>
    <row r="10" spans="1:8" x14ac:dyDescent="0.25">
      <c r="A10" s="52"/>
      <c r="B10" s="17" t="s">
        <v>9</v>
      </c>
      <c r="C10" s="18">
        <v>0.34</v>
      </c>
      <c r="D10" s="18">
        <f>0.0816*4</f>
        <v>0.32640000000000002</v>
      </c>
      <c r="E10" s="18">
        <f>0.0084*4</f>
        <v>3.3599999999999998E-2</v>
      </c>
      <c r="F10" s="18">
        <f>0.0019*9</f>
        <v>1.7100000000000001E-2</v>
      </c>
      <c r="G10" s="18">
        <v>8.9999999999999993E-3</v>
      </c>
      <c r="H10" s="19">
        <v>0.9</v>
      </c>
    </row>
    <row r="11" spans="1:8" x14ac:dyDescent="0.25">
      <c r="A11" s="52"/>
      <c r="B11" s="17" t="s">
        <v>10</v>
      </c>
      <c r="C11" s="18">
        <v>0.69</v>
      </c>
      <c r="D11" s="18">
        <f>0.18*4</f>
        <v>0.72</v>
      </c>
      <c r="E11" s="18">
        <f>0.072*4</f>
        <v>0.28799999999999998</v>
      </c>
      <c r="F11" s="18">
        <f>0.016*9</f>
        <v>0.14400000000000002</v>
      </c>
      <c r="G11" s="18">
        <v>8.9999999999999993E-3</v>
      </c>
      <c r="H11" s="19">
        <v>0.81</v>
      </c>
    </row>
    <row r="12" spans="1:8" x14ac:dyDescent="0.25">
      <c r="A12" s="52"/>
      <c r="B12" s="17" t="s">
        <v>11</v>
      </c>
      <c r="C12" s="18">
        <v>0.61</v>
      </c>
      <c r="D12" s="18">
        <f>0.14*4</f>
        <v>0.56000000000000005</v>
      </c>
      <c r="E12" s="18">
        <f>0.011*4</f>
        <v>4.3999999999999997E-2</v>
      </c>
      <c r="F12" s="18">
        <f>0.052*9</f>
        <v>0.46799999999999997</v>
      </c>
      <c r="G12" s="18">
        <v>0.03</v>
      </c>
      <c r="H12" s="19">
        <v>0.83</v>
      </c>
    </row>
    <row r="13" spans="1:8" x14ac:dyDescent="0.25">
      <c r="A13" s="52"/>
      <c r="B13" s="17" t="s">
        <v>12</v>
      </c>
      <c r="C13" s="18">
        <v>0.49</v>
      </c>
      <c r="D13" s="18">
        <f>0.12*4</f>
        <v>0.48</v>
      </c>
      <c r="E13" s="18">
        <f>0.01*4</f>
        <v>0.04</v>
      </c>
      <c r="F13" s="18">
        <f>0.003*9</f>
        <v>2.7E-2</v>
      </c>
      <c r="G13" s="18">
        <v>2.5000000000000001E-2</v>
      </c>
      <c r="H13" s="19">
        <v>0.86</v>
      </c>
    </row>
    <row r="14" spans="1:8" x14ac:dyDescent="0.25">
      <c r="A14" s="52"/>
      <c r="B14" s="17" t="s">
        <v>13</v>
      </c>
      <c r="C14" s="18">
        <v>0.56999999999999995</v>
      </c>
      <c r="D14" s="18">
        <f>0.15*4</f>
        <v>0.6</v>
      </c>
      <c r="E14" s="18">
        <f>0.0036*4</f>
        <v>1.44E-2</v>
      </c>
      <c r="F14" s="18">
        <f>0.0014*9</f>
        <v>1.26E-2</v>
      </c>
      <c r="G14" s="18">
        <v>3.1E-2</v>
      </c>
      <c r="H14" s="19">
        <v>0.84</v>
      </c>
    </row>
    <row r="15" spans="1:8" x14ac:dyDescent="0.25">
      <c r="A15" s="52"/>
      <c r="B15" s="17" t="s">
        <v>14</v>
      </c>
      <c r="C15" s="18">
        <v>0.5</v>
      </c>
      <c r="D15" s="18">
        <f>0.13*4</f>
        <v>0.52</v>
      </c>
      <c r="E15" s="18">
        <f>0.054*4</f>
        <v>0.216</v>
      </c>
      <c r="F15" s="18">
        <f>0.012*9</f>
        <v>0.108</v>
      </c>
      <c r="G15" s="18">
        <v>1.4E-2</v>
      </c>
      <c r="H15" s="19">
        <v>0.86</v>
      </c>
    </row>
    <row r="16" spans="1:8" x14ac:dyDescent="0.25">
      <c r="A16" s="52"/>
      <c r="B16" s="17" t="s">
        <v>15</v>
      </c>
      <c r="C16" s="18">
        <v>0.3</v>
      </c>
      <c r="D16" s="18">
        <f>0.76*4</f>
        <v>3.04</v>
      </c>
      <c r="E16" s="18">
        <f>0.061*4</f>
        <v>0.24399999999999999</v>
      </c>
      <c r="F16" s="18">
        <f>0.015*9</f>
        <v>0.13500000000000001</v>
      </c>
      <c r="G16" s="18">
        <v>4.0000000000000001E-3</v>
      </c>
      <c r="H16" s="19">
        <v>0.91</v>
      </c>
    </row>
    <row r="17" spans="1:8" ht="15.75" thickBot="1" x14ac:dyDescent="0.3">
      <c r="A17" s="53"/>
      <c r="B17" s="20" t="s">
        <v>16</v>
      </c>
      <c r="C17" s="21">
        <f>299/100</f>
        <v>2.99</v>
      </c>
      <c r="D17" s="21">
        <f>0.49*4</f>
        <v>1.96</v>
      </c>
      <c r="E17" s="21">
        <f>0.037*4</f>
        <v>0.14799999999999999</v>
      </c>
      <c r="F17" s="21">
        <f>0.0046*9</f>
        <v>4.1399999999999999E-2</v>
      </c>
      <c r="G17" s="21">
        <v>3.6999999999999998E-2</v>
      </c>
      <c r="H17" s="22">
        <v>0.15</v>
      </c>
    </row>
    <row r="18" spans="1:8" ht="15.75" thickBot="1" x14ac:dyDescent="0.3">
      <c r="A18" s="4"/>
      <c r="B18" s="4"/>
      <c r="C18" s="5"/>
      <c r="D18" s="5"/>
      <c r="E18" s="5"/>
      <c r="F18" s="5"/>
      <c r="G18" s="5"/>
      <c r="H18" s="5"/>
    </row>
    <row r="19" spans="1:8" x14ac:dyDescent="0.25">
      <c r="A19" s="45" t="s">
        <v>17</v>
      </c>
      <c r="B19" s="24" t="s">
        <v>18</v>
      </c>
      <c r="C19" s="25">
        <v>0.41</v>
      </c>
      <c r="D19" s="25">
        <f>0.096*B35</f>
        <v>0.38400000000000001</v>
      </c>
      <c r="E19" s="25">
        <f>0.0093*4</f>
        <v>3.7199999999999997E-2</v>
      </c>
      <c r="F19" s="25">
        <f>0.0024*9</f>
        <v>2.1599999999999998E-2</v>
      </c>
      <c r="G19" s="25">
        <v>0.28999999999999998</v>
      </c>
      <c r="H19" s="26">
        <v>0.88</v>
      </c>
    </row>
    <row r="20" spans="1:8" x14ac:dyDescent="0.25">
      <c r="A20" s="46"/>
      <c r="B20" s="27" t="s">
        <v>19</v>
      </c>
      <c r="C20" s="28">
        <v>0.16</v>
      </c>
      <c r="D20" s="28">
        <f>0.3*B35</f>
        <v>1.2</v>
      </c>
      <c r="E20" s="28">
        <f>0.0069*4</f>
        <v>2.76E-2</v>
      </c>
      <c r="F20" s="28">
        <f>0.0017*9</f>
        <v>1.5299999999999999E-2</v>
      </c>
      <c r="G20" s="28">
        <v>1.6E-2</v>
      </c>
      <c r="H20" s="29">
        <v>0.95</v>
      </c>
    </row>
    <row r="21" spans="1:8" x14ac:dyDescent="0.25">
      <c r="A21" s="46"/>
      <c r="B21" s="27" t="s">
        <v>20</v>
      </c>
      <c r="C21" s="28">
        <v>0.31</v>
      </c>
      <c r="D21" s="28">
        <f>0.7*B35</f>
        <v>2.8</v>
      </c>
      <c r="E21" s="28">
        <f>0.018*4</f>
        <v>7.1999999999999995E-2</v>
      </c>
      <c r="F21" s="28">
        <f>0.0022*9</f>
        <v>1.9800000000000002E-2</v>
      </c>
      <c r="G21" s="28">
        <v>2.7E-2</v>
      </c>
      <c r="H21" s="29">
        <v>0.9</v>
      </c>
    </row>
    <row r="22" spans="1:8" x14ac:dyDescent="0.25">
      <c r="A22" s="46"/>
      <c r="B22" s="27" t="s">
        <v>21</v>
      </c>
      <c r="C22" s="28">
        <v>0.49</v>
      </c>
      <c r="D22" s="28">
        <f>0.088*B35</f>
        <v>0.35199999999999998</v>
      </c>
      <c r="E22" s="28">
        <f>0.04*4</f>
        <v>0.16</v>
      </c>
      <c r="F22" s="28">
        <f>0.0093*9</f>
        <v>8.3699999999999997E-2</v>
      </c>
      <c r="G22" s="28">
        <v>3.5999999999999997E-2</v>
      </c>
      <c r="H22" s="29">
        <v>0.84</v>
      </c>
    </row>
    <row r="23" spans="1:8" x14ac:dyDescent="0.25">
      <c r="A23" s="46"/>
      <c r="B23" s="27" t="s">
        <v>22</v>
      </c>
      <c r="C23" s="28">
        <v>0.94</v>
      </c>
      <c r="D23" s="28">
        <f>0.033*B35</f>
        <v>0.13200000000000001</v>
      </c>
      <c r="E23" s="28">
        <f>0.012*4</f>
        <v>4.8000000000000001E-2</v>
      </c>
      <c r="F23" s="28">
        <f>0.003*9</f>
        <v>2.7E-2</v>
      </c>
      <c r="G23" s="28">
        <v>0.01</v>
      </c>
      <c r="H23" s="29">
        <v>0.44</v>
      </c>
    </row>
    <row r="24" spans="1:8" x14ac:dyDescent="0.25">
      <c r="A24" s="46"/>
      <c r="B24" s="27" t="s">
        <v>23</v>
      </c>
      <c r="C24" s="28">
        <v>0.23</v>
      </c>
      <c r="D24" s="28">
        <f>0.037*B35</f>
        <v>0.14799999999999999</v>
      </c>
      <c r="E24" s="28">
        <f>0.029*4</f>
        <v>0.11600000000000001</v>
      </c>
      <c r="F24" s="28">
        <f>0.0039*9</f>
        <v>3.5099999999999999E-2</v>
      </c>
      <c r="G24" s="28">
        <v>2.1999999999999999E-2</v>
      </c>
      <c r="H24" s="29">
        <v>0.91</v>
      </c>
    </row>
    <row r="25" spans="1:8" x14ac:dyDescent="0.25">
      <c r="A25" s="46"/>
      <c r="B25" s="27" t="s">
        <v>24</v>
      </c>
      <c r="C25" s="28">
        <v>0.86</v>
      </c>
      <c r="D25" s="28">
        <f>0.2*B35</f>
        <v>0.8</v>
      </c>
      <c r="E25" s="28">
        <f>0.016*4</f>
        <v>6.4000000000000001E-2</v>
      </c>
      <c r="F25" s="28">
        <f>0.0005*9</f>
        <v>4.5000000000000005E-3</v>
      </c>
      <c r="G25" s="28">
        <v>0.03</v>
      </c>
      <c r="H25" s="29">
        <v>0.77</v>
      </c>
    </row>
    <row r="26" spans="1:8" ht="15.75" thickBot="1" x14ac:dyDescent="0.3">
      <c r="A26" s="47"/>
      <c r="B26" s="30" t="s">
        <v>25</v>
      </c>
      <c r="C26" s="31">
        <v>0.17</v>
      </c>
      <c r="D26" s="31">
        <f>0.03*B35</f>
        <v>0.12</v>
      </c>
      <c r="E26" s="31">
        <f>0.012*4</f>
        <v>4.8000000000000001E-2</v>
      </c>
      <c r="F26" s="31">
        <f>0.0032*9</f>
        <v>2.8800000000000003E-2</v>
      </c>
      <c r="G26" s="31">
        <v>0.01</v>
      </c>
      <c r="H26" s="32">
        <v>0.95</v>
      </c>
    </row>
    <row r="27" spans="1:8" ht="15.75" thickBot="1" x14ac:dyDescent="0.3">
      <c r="A27" s="4"/>
      <c r="B27" s="4"/>
      <c r="C27" s="5"/>
      <c r="D27" s="5"/>
      <c r="E27" s="5"/>
      <c r="F27" s="5"/>
      <c r="G27" s="5"/>
      <c r="H27" s="5"/>
    </row>
    <row r="28" spans="1:8" ht="24" thickBot="1" x14ac:dyDescent="0.4">
      <c r="A28" s="54" t="s">
        <v>26</v>
      </c>
      <c r="B28" s="33" t="s">
        <v>27</v>
      </c>
      <c r="C28" s="34">
        <v>5.67</v>
      </c>
      <c r="D28" s="34">
        <f>0.16*B35</f>
        <v>0.64</v>
      </c>
      <c r="E28" s="34">
        <f>0.26*4</f>
        <v>1.04</v>
      </c>
      <c r="F28" s="34">
        <f>0.49*9</f>
        <v>4.41</v>
      </c>
      <c r="G28" s="34">
        <v>8.5000000000000006E-3</v>
      </c>
      <c r="H28" s="35">
        <v>0.65</v>
      </c>
    </row>
    <row r="29" spans="1:8" ht="15.75" thickBot="1" x14ac:dyDescent="0.3">
      <c r="A29" s="4"/>
      <c r="B29" s="4"/>
      <c r="C29" s="5"/>
      <c r="D29" s="5"/>
      <c r="E29" s="5"/>
      <c r="F29" s="5"/>
      <c r="G29" s="5"/>
      <c r="H29" s="5"/>
    </row>
    <row r="30" spans="1:8" ht="24" thickBot="1" x14ac:dyDescent="0.4">
      <c r="A30" s="48" t="s">
        <v>29</v>
      </c>
      <c r="B30" s="36" t="s">
        <v>28</v>
      </c>
      <c r="C30" s="37">
        <v>0.61</v>
      </c>
      <c r="D30" s="37">
        <f>0.047*4</f>
        <v>0.188</v>
      </c>
      <c r="E30" s="37">
        <f>0.035*4</f>
        <v>0.14000000000000001</v>
      </c>
      <c r="F30" s="37">
        <f>0.033*9</f>
        <v>0.29700000000000004</v>
      </c>
      <c r="G30" s="37">
        <v>0</v>
      </c>
      <c r="H30" s="38">
        <v>0.88</v>
      </c>
    </row>
    <row r="31" spans="1:8" x14ac:dyDescent="0.25">
      <c r="A31" s="1"/>
      <c r="B31" s="1"/>
      <c r="C31" s="2"/>
      <c r="D31" s="2"/>
      <c r="E31" s="2"/>
      <c r="F31" s="2"/>
      <c r="G31" s="1"/>
      <c r="H31" s="1"/>
    </row>
    <row r="32" spans="1:8" ht="15.75" thickBot="1" x14ac:dyDescent="0.3">
      <c r="A32" s="1"/>
      <c r="B32" s="1"/>
      <c r="C32" s="2"/>
      <c r="D32" s="2"/>
      <c r="E32" s="2"/>
      <c r="F32" s="2"/>
      <c r="G32" s="1"/>
      <c r="H32" s="1"/>
    </row>
    <row r="33" spans="1:8" x14ac:dyDescent="0.25">
      <c r="A33" s="39" t="s">
        <v>34</v>
      </c>
      <c r="B33" s="40">
        <v>4</v>
      </c>
      <c r="C33" s="2"/>
      <c r="D33" s="2"/>
      <c r="E33" s="2"/>
      <c r="F33" s="2"/>
      <c r="G33" s="1"/>
      <c r="H33" s="1"/>
    </row>
    <row r="34" spans="1:8" x14ac:dyDescent="0.25">
      <c r="A34" s="41" t="s">
        <v>35</v>
      </c>
      <c r="B34" s="42">
        <v>9</v>
      </c>
      <c r="C34" s="1"/>
      <c r="D34" s="1"/>
      <c r="E34" s="1"/>
      <c r="F34" s="1"/>
      <c r="G34" s="1"/>
      <c r="H34" s="1"/>
    </row>
    <row r="35" spans="1:8" ht="15.75" thickBot="1" x14ac:dyDescent="0.3">
      <c r="A35" s="43" t="s">
        <v>36</v>
      </c>
      <c r="B35" s="44">
        <v>4</v>
      </c>
      <c r="C35" s="1"/>
      <c r="D35" s="1"/>
      <c r="E35" s="1"/>
      <c r="F35" s="1"/>
      <c r="G35" s="1"/>
      <c r="H35" s="1"/>
    </row>
    <row r="36" spans="1:8" x14ac:dyDescent="0.25">
      <c r="B36" s="1"/>
      <c r="C36" s="1"/>
      <c r="D36" s="1"/>
      <c r="E36" s="1"/>
      <c r="F36" s="1"/>
      <c r="G36" s="1"/>
      <c r="H36" s="1"/>
    </row>
    <row r="38" spans="1:8" x14ac:dyDescent="0.25">
      <c r="A38" s="55" t="s">
        <v>41</v>
      </c>
      <c r="B38" s="55"/>
    </row>
  </sheetData>
  <mergeCells count="7">
    <mergeCell ref="A8:A17"/>
    <mergeCell ref="A19:A26"/>
    <mergeCell ref="A38:B38"/>
    <mergeCell ref="D7:F7"/>
    <mergeCell ref="A1:H1"/>
    <mergeCell ref="A2:H2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2015-09-11T19:08:42Z</dcterms:created>
  <dcterms:modified xsi:type="dcterms:W3CDTF">2015-09-14T19:14:05Z</dcterms:modified>
</cp:coreProperties>
</file>