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formanek/Dropbox/Childhood_metabolic_disorders/Analysis/"/>
    </mc:Choice>
  </mc:AlternateContent>
  <xr:revisionPtr revIDLastSave="0" documentId="13_ncr:1_{E30DAA61-ED03-1E44-95E0-91F72438C5DF}" xr6:coauthVersionLast="47" xr6:coauthVersionMax="47" xr10:uidLastSave="{00000000-0000-0000-0000-000000000000}"/>
  <bookViews>
    <workbookView xWindow="0" yWindow="500" windowWidth="28800" windowHeight="15700" xr2:uid="{C77E5BE5-C3EC-1049-BB2C-00202C5D2D65}"/>
  </bookViews>
  <sheets>
    <sheet name="External adjustment" sheetId="2" r:id="rId1"/>
    <sheet name="Source data and calculation" sheetId="1" r:id="rId2"/>
  </sheets>
  <definedNames>
    <definedName name="_xlnm._FilterDatabase" localSheetId="1" hidden="1">'Source data and calculation'!$A$1:$K$27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90" i="2"/>
  <c r="E89" i="2"/>
  <c r="E88" i="2"/>
  <c r="E83" i="2"/>
  <c r="E78" i="2"/>
  <c r="E77" i="2"/>
  <c r="E76" i="2"/>
  <c r="E75" i="2"/>
  <c r="E70" i="2"/>
  <c r="E69" i="2"/>
  <c r="E68" i="2"/>
  <c r="E67" i="2"/>
  <c r="E62" i="2"/>
  <c r="E61" i="2"/>
  <c r="E60" i="2"/>
  <c r="E55" i="2"/>
  <c r="E54" i="2"/>
  <c r="E53" i="2"/>
  <c r="E48" i="2"/>
  <c r="E47" i="2"/>
  <c r="E46" i="2"/>
  <c r="E45" i="2"/>
  <c r="E40" i="2"/>
  <c r="E39" i="2"/>
  <c r="E38" i="2"/>
  <c r="E37" i="2"/>
  <c r="E32" i="2"/>
  <c r="E27" i="2"/>
  <c r="E26" i="2"/>
  <c r="E25" i="2"/>
  <c r="E20" i="2"/>
  <c r="E19" i="2"/>
  <c r="E18" i="2"/>
  <c r="E17" i="2"/>
  <c r="E16" i="2"/>
  <c r="E15" i="2"/>
  <c r="E10" i="2"/>
  <c r="E9" i="2"/>
  <c r="E4" i="2"/>
  <c r="F89" i="2"/>
  <c r="F92" i="2" s="1"/>
  <c r="F90" i="2"/>
  <c r="F88" i="2"/>
  <c r="F83" i="2"/>
  <c r="F87" i="2" s="1"/>
  <c r="F76" i="2"/>
  <c r="F77" i="2"/>
  <c r="F78" i="2"/>
  <c r="F75" i="2"/>
  <c r="F68" i="2"/>
  <c r="F69" i="2"/>
  <c r="F72" i="2" s="1"/>
  <c r="F70" i="2"/>
  <c r="F67" i="2"/>
  <c r="F61" i="2"/>
  <c r="F64" i="2" s="1"/>
  <c r="F62" i="2"/>
  <c r="F60" i="2"/>
  <c r="F54" i="2"/>
  <c r="F55" i="2"/>
  <c r="F53" i="2"/>
  <c r="F46" i="2"/>
  <c r="F47" i="2"/>
  <c r="F48" i="2"/>
  <c r="F45" i="2"/>
  <c r="F38" i="2"/>
  <c r="F39" i="2"/>
  <c r="F40" i="2"/>
  <c r="F42" i="2" s="1"/>
  <c r="F37" i="2"/>
  <c r="F32" i="2"/>
  <c r="F36" i="2" s="1"/>
  <c r="F26" i="2"/>
  <c r="F27" i="2"/>
  <c r="F25" i="2"/>
  <c r="F30" i="2" s="1"/>
  <c r="F16" i="2"/>
  <c r="F17" i="2"/>
  <c r="F18" i="2"/>
  <c r="F22" i="2" s="1"/>
  <c r="F19" i="2"/>
  <c r="F20" i="2"/>
  <c r="F15" i="2"/>
  <c r="F10" i="2"/>
  <c r="F9" i="2"/>
  <c r="F4" i="2"/>
  <c r="F3" i="2"/>
  <c r="F31" i="2" l="1"/>
  <c r="F24" i="2"/>
  <c r="F82" i="2"/>
  <c r="F65" i="2"/>
  <c r="F66" i="2"/>
  <c r="F52" i="2"/>
  <c r="F14" i="2"/>
  <c r="F59" i="2"/>
  <c r="F74" i="2"/>
  <c r="F23" i="2"/>
  <c r="F51" i="2"/>
  <c r="F58" i="2"/>
  <c r="F94" i="2"/>
  <c r="F81" i="2"/>
  <c r="F8" i="2"/>
  <c r="F44" i="2"/>
  <c r="F93" i="2"/>
  <c r="F13" i="2"/>
  <c r="F43" i="2"/>
  <c r="F73" i="2"/>
  <c r="F35" i="2"/>
  <c r="F86" i="2"/>
  <c r="F7" i="2"/>
  <c r="L37" i="1" l="1"/>
  <c r="M37" i="1"/>
  <c r="O37" i="1" s="1"/>
  <c r="P37" i="1" s="1"/>
  <c r="Q37" i="1" s="1"/>
  <c r="N37" i="1"/>
  <c r="L38" i="1"/>
  <c r="M38" i="1"/>
  <c r="N38" i="1"/>
  <c r="L39" i="1"/>
  <c r="O39" i="1" s="1"/>
  <c r="P39" i="1" s="1"/>
  <c r="Q39" i="1" s="1"/>
  <c r="M39" i="1"/>
  <c r="N39" i="1"/>
  <c r="L40" i="1"/>
  <c r="M40" i="1"/>
  <c r="N40" i="1"/>
  <c r="L41" i="1"/>
  <c r="M41" i="1"/>
  <c r="N41" i="1"/>
  <c r="L36" i="1"/>
  <c r="M36" i="1"/>
  <c r="N36" i="1"/>
  <c r="N2" i="1"/>
  <c r="N6" i="1"/>
  <c r="N7" i="1"/>
  <c r="N8" i="1"/>
  <c r="M9" i="1"/>
  <c r="M10" i="1"/>
  <c r="N13" i="1"/>
  <c r="N14" i="1"/>
  <c r="N15" i="1"/>
  <c r="M16" i="1"/>
  <c r="M17" i="1"/>
  <c r="M18" i="1"/>
  <c r="N21" i="1"/>
  <c r="M23" i="1"/>
  <c r="M24" i="1"/>
  <c r="M25" i="1"/>
  <c r="M26" i="1"/>
  <c r="N32" i="1"/>
  <c r="M33" i="1"/>
  <c r="N34" i="1"/>
  <c r="N5" i="1"/>
  <c r="N11" i="1"/>
  <c r="M27" i="1"/>
  <c r="M32" i="1"/>
  <c r="N35" i="1"/>
  <c r="M19" i="1"/>
  <c r="N3" i="1"/>
  <c r="N22" i="1"/>
  <c r="N29" i="1"/>
  <c r="N30" i="1"/>
  <c r="N31" i="1"/>
  <c r="M2" i="1"/>
  <c r="N4" i="1"/>
  <c r="N12" i="1"/>
  <c r="N20" i="1"/>
  <c r="N28" i="1"/>
  <c r="M3" i="1"/>
  <c r="M4" i="1"/>
  <c r="M12" i="1"/>
  <c r="M13" i="1"/>
  <c r="M14" i="1"/>
  <c r="M15" i="1"/>
  <c r="M20" i="1"/>
  <c r="M22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O36" i="1" l="1"/>
  <c r="P36" i="1" s="1"/>
  <c r="Q36" i="1" s="1"/>
  <c r="O41" i="1"/>
  <c r="P41" i="1" s="1"/>
  <c r="Q41" i="1" s="1"/>
  <c r="O40" i="1"/>
  <c r="P40" i="1" s="1"/>
  <c r="Q40" i="1" s="1"/>
  <c r="O38" i="1"/>
  <c r="P38" i="1" s="1"/>
  <c r="Q38" i="1" s="1"/>
  <c r="O13" i="1"/>
  <c r="P13" i="1" s="1"/>
  <c r="Q13" i="1" s="1"/>
  <c r="O22" i="1"/>
  <c r="P22" i="1" s="1"/>
  <c r="Q22" i="1" s="1"/>
  <c r="O28" i="1"/>
  <c r="P28" i="1" s="1"/>
  <c r="Q28" i="1" s="1"/>
  <c r="O12" i="1"/>
  <c r="P12" i="1" s="1"/>
  <c r="Q12" i="1" s="1"/>
  <c r="O3" i="1"/>
  <c r="P3" i="1" s="1"/>
  <c r="Q3" i="1" s="1"/>
  <c r="O32" i="1"/>
  <c r="P32" i="1" s="1"/>
  <c r="Q32" i="1" s="1"/>
  <c r="O20" i="1"/>
  <c r="P20" i="1" s="1"/>
  <c r="Q20" i="1" s="1"/>
  <c r="O31" i="1"/>
  <c r="P31" i="1" s="1"/>
  <c r="Q31" i="1" s="1"/>
  <c r="O29" i="1"/>
  <c r="P29" i="1" s="1"/>
  <c r="Q29" i="1" s="1"/>
  <c r="O4" i="1"/>
  <c r="P4" i="1" s="1"/>
  <c r="Q4" i="1" s="1"/>
  <c r="O15" i="1"/>
  <c r="P15" i="1" s="1"/>
  <c r="Q15" i="1" s="1"/>
  <c r="O30" i="1"/>
  <c r="P30" i="1" s="1"/>
  <c r="Q30" i="1" s="1"/>
  <c r="O2" i="1"/>
  <c r="P2" i="1" s="1"/>
  <c r="Q2" i="1" s="1"/>
  <c r="O14" i="1"/>
  <c r="P14" i="1" s="1"/>
  <c r="Q14" i="1" s="1"/>
  <c r="N16" i="1"/>
  <c r="O16" i="1" s="1"/>
  <c r="P16" i="1" s="1"/>
  <c r="Q16" i="1" s="1"/>
  <c r="N24" i="1"/>
  <c r="M6" i="1"/>
  <c r="O6" i="1" s="1"/>
  <c r="P6" i="1" s="1"/>
  <c r="Q6" i="1" s="1"/>
  <c r="N33" i="1"/>
  <c r="O33" i="1" s="1"/>
  <c r="P33" i="1" s="1"/>
  <c r="Q33" i="1" s="1"/>
  <c r="N23" i="1"/>
  <c r="N10" i="1"/>
  <c r="M8" i="1"/>
  <c r="N27" i="1"/>
  <c r="O27" i="1" s="1"/>
  <c r="P27" i="1" s="1"/>
  <c r="Q27" i="1" s="1"/>
  <c r="N9" i="1"/>
  <c r="O9" i="1" s="1"/>
  <c r="P9" i="1" s="1"/>
  <c r="Q9" i="1" s="1"/>
  <c r="M21" i="1"/>
  <c r="M7" i="1"/>
  <c r="M5" i="1"/>
  <c r="N18" i="1"/>
  <c r="N19" i="1"/>
  <c r="O19" i="1" s="1"/>
  <c r="P19" i="1" s="1"/>
  <c r="Q19" i="1" s="1"/>
  <c r="N17" i="1"/>
  <c r="M35" i="1"/>
  <c r="M11" i="1"/>
  <c r="N26" i="1"/>
  <c r="M34" i="1"/>
  <c r="N25" i="1"/>
  <c r="O7" i="1" l="1"/>
  <c r="P7" i="1" s="1"/>
  <c r="Q7" i="1" s="1"/>
  <c r="O26" i="1"/>
  <c r="P26" i="1" s="1"/>
  <c r="Q26" i="1" s="1"/>
  <c r="O21" i="1"/>
  <c r="P21" i="1" s="1"/>
  <c r="Q21" i="1" s="1"/>
  <c r="O11" i="1"/>
  <c r="P11" i="1" s="1"/>
  <c r="Q11" i="1" s="1"/>
  <c r="O8" i="1"/>
  <c r="P8" i="1" s="1"/>
  <c r="Q8" i="1" s="1"/>
  <c r="O10" i="1"/>
  <c r="P10" i="1" s="1"/>
  <c r="Q10" i="1" s="1"/>
  <c r="O34" i="1"/>
  <c r="P34" i="1" s="1"/>
  <c r="Q34" i="1" s="1"/>
  <c r="O24" i="1"/>
  <c r="P24" i="1" s="1"/>
  <c r="Q24" i="1" s="1"/>
  <c r="O35" i="1"/>
  <c r="P35" i="1" s="1"/>
  <c r="Q35" i="1" s="1"/>
  <c r="O17" i="1"/>
  <c r="P17" i="1" s="1"/>
  <c r="Q17" i="1" s="1"/>
  <c r="O18" i="1"/>
  <c r="P18" i="1" s="1"/>
  <c r="Q18" i="1" s="1"/>
  <c r="O25" i="1"/>
  <c r="P25" i="1" s="1"/>
  <c r="Q25" i="1" s="1"/>
  <c r="O5" i="1"/>
  <c r="P5" i="1" s="1"/>
  <c r="Q5" i="1" s="1"/>
  <c r="O23" i="1"/>
  <c r="P23" i="1" s="1"/>
  <c r="Q23" i="1" s="1"/>
</calcChain>
</file>

<file path=xl/sharedStrings.xml><?xml version="1.0" encoding="utf-8"?>
<sst xmlns="http://schemas.openxmlformats.org/spreadsheetml/2006/main" count="487" uniqueCount="71">
  <si>
    <t>Confounder</t>
  </si>
  <si>
    <t>Maternal age (&gt;= 35 years)</t>
  </si>
  <si>
    <t>RR confounder - exposure</t>
  </si>
  <si>
    <t>PRV confounder</t>
  </si>
  <si>
    <t>PRV exposure</t>
  </si>
  <si>
    <t>RR confounder - outcome</t>
  </si>
  <si>
    <t>Exposure</t>
  </si>
  <si>
    <t>Outcome</t>
  </si>
  <si>
    <t>Type 1 diabetes</t>
  </si>
  <si>
    <t>Source</t>
  </si>
  <si>
    <t>Own estimate</t>
  </si>
  <si>
    <t>Table 1 in 10.1007/BF00400261</t>
  </si>
  <si>
    <t>Table 2 in 10.1007/BF00400261</t>
  </si>
  <si>
    <t xml:space="preserve">Source </t>
  </si>
  <si>
    <t>eTable 3 in 10.1001/jamapsychiatry.2013.4081, taking the average value between age groups 35-39 and 40-44</t>
  </si>
  <si>
    <t>Substance use disorders</t>
  </si>
  <si>
    <t>Alcohol use disorders</t>
  </si>
  <si>
    <t>Cannabis use disorders</t>
  </si>
  <si>
    <t>Psychotic disorders</t>
  </si>
  <si>
    <t>Schizophrenia</t>
  </si>
  <si>
    <t>Mood disorders</t>
  </si>
  <si>
    <t>Bipolar disorder</t>
  </si>
  <si>
    <t>Anxiety disorders</t>
  </si>
  <si>
    <t>Eating disorders</t>
  </si>
  <si>
    <t>Anorexia nervosa</t>
  </si>
  <si>
    <t>Specific personality disorders</t>
  </si>
  <si>
    <t>Maternal diabetes</t>
  </si>
  <si>
    <t>Table 1 in 10.1001/jamanetworkopen.2021.28005</t>
  </si>
  <si>
    <t>Figure 3 in 10.1001/jamanetworkopen.2021.28005</t>
  </si>
  <si>
    <t>Anxiety disroders</t>
  </si>
  <si>
    <t>Personality disorders</t>
  </si>
  <si>
    <t>Caesarean section </t>
  </si>
  <si>
    <t>Table 1 in 10.1002/eat.22921906</t>
  </si>
  <si>
    <t>Table 1 in 10.1001/jamanetworkopen.2021.0837</t>
  </si>
  <si>
    <t>Depression</t>
  </si>
  <si>
    <t>Figure 3 in 10.1001/jamanetworkopen.2021.0837, taking the average of planned and intrapartum cs</t>
  </si>
  <si>
    <t>Table 1 in 10.1002/eat.22921906, taking the average of planned and intrapartum cs</t>
  </si>
  <si>
    <t>Asthma</t>
  </si>
  <si>
    <t>Table 1 in 10.1016/j.genhosppsych.2006.12.006</t>
  </si>
  <si>
    <t>10.1093/ije/dyx245</t>
  </si>
  <si>
    <t>Table 2 in 10.1093/ije/dyx245</t>
  </si>
  <si>
    <t>Table 1 in 10.1016/j.genhosppsych.2006.12.007</t>
  </si>
  <si>
    <t>Table 4 in 10.1093/ije/dyx245</t>
  </si>
  <si>
    <t>Maternal non-smoking</t>
  </si>
  <si>
    <t>Table 1 in 10.1007/s00127-021-02094-w</t>
  </si>
  <si>
    <t>Table 2 in 10.1007/s00125-019-05044-z</t>
  </si>
  <si>
    <t>Table 3 in 10.1001/archgenpsychiatry.2011.1374, taking the average value between gestational age &lt;32 weeks and 32-36 weeks</t>
  </si>
  <si>
    <t>Gestational age (&lt; 37 weeks)</t>
  </si>
  <si>
    <t>Step 3</t>
  </si>
  <si>
    <t>Step 1</t>
  </si>
  <si>
    <t>Step 2</t>
  </si>
  <si>
    <t>Step 4</t>
  </si>
  <si>
    <t>Step 5</t>
  </si>
  <si>
    <t>Step 6</t>
  </si>
  <si>
    <t>Table 1 in 10.1016/j.diabet.2022.101392</t>
  </si>
  <si>
    <t>Table 2 in 10.1016/j.diabet.2022.101392</t>
  </si>
  <si>
    <t>Table 1 in 10.1001/archgenpsychiatry.2010.86</t>
  </si>
  <si>
    <t>Parental history of mental disorders (both parents)</t>
  </si>
  <si>
    <t>Net confounding</t>
  </si>
  <si>
    <t>Sum of all negative biases</t>
  </si>
  <si>
    <t>N/A</t>
  </si>
  <si>
    <t>Sum of all positive biases</t>
  </si>
  <si>
    <t>Potential confounder Data source</t>
  </si>
  <si>
    <r>
      <t>Percent bias</t>
    </r>
    <r>
      <rPr>
        <vertAlign val="superscript"/>
        <sz val="12"/>
        <color theme="1"/>
        <rFont val="Arial"/>
        <family val="2"/>
      </rPr>
      <t>†</t>
    </r>
  </si>
  <si>
    <r>
      <t>ARR</t>
    </r>
    <r>
      <rPr>
        <vertAlign val="superscript"/>
        <sz val="12"/>
        <color theme="1"/>
        <rFont val="Calibri"/>
        <family val="2"/>
      </rPr>
      <t>*</t>
    </r>
  </si>
  <si>
    <r>
      <t>Weighted average</t>
    </r>
    <r>
      <rPr>
        <vertAlign val="superscript"/>
        <sz val="12"/>
        <color theme="1"/>
        <rFont val="Arial"/>
        <family val="2"/>
      </rPr>
      <t>‡</t>
    </r>
  </si>
  <si>
    <t>Weighted average‡</t>
  </si>
  <si>
    <t>External adjustment: quantitative assessment of confounding bias in relative risk estimates of the association between T1D and psychiatric disorders</t>
  </si>
  <si>
    <t>*Apparent relative risk between exposure (type 1 diabetes) and psychiatric disorders outcome if the potential confounder was not controlled for, under the assumption that the fully adjusted relative risk RR equals 1.0.</t>
  </si>
  <si>
    <r>
      <rPr>
        <sz val="12"/>
        <color theme="1"/>
        <rFont val="Arial"/>
        <family val="2"/>
      </rPr>
      <t xml:space="preserve">† </t>
    </r>
    <r>
      <rPr>
        <sz val="12"/>
        <color theme="1"/>
        <rFont val="Calibri"/>
        <family val="2"/>
        <scheme val="minor"/>
      </rPr>
      <t xml:space="preserve">Bias = [(ARR-RR)/RR] </t>
    </r>
    <r>
      <rPr>
        <sz val="12"/>
        <color theme="1"/>
        <rFont val="Calibri"/>
        <family val="2"/>
      </rPr>
      <t>*</t>
    </r>
    <r>
      <rPr>
        <sz val="12"/>
        <color theme="1"/>
        <rFont val="Calibri"/>
        <family val="2"/>
        <scheme val="minor"/>
      </rPr>
      <t>100.</t>
    </r>
  </si>
  <si>
    <t>‡ Weighted average of net confounding equals to the sum of all component biases weighted by the popluation prevalence of each confounder.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</si>
</sst>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right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left" indent="1"/>
    </xf>
    <xf numFmtId="2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indent="1"/>
    </xf>
    <xf numFmtId="2" fontId="0" fillId="0" borderId="1" xfId="0" applyNumberFormat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95F0-1591-48A5-934D-50E2BEEF10CC}">
  <dimension ref="A1:F98"/>
  <sheetViews>
    <sheetView tabSelected="1" workbookViewId="0">
      <selection activeCell="A99" sqref="A99"/>
    </sheetView>
  </sheetViews>
  <sheetFormatPr baseColWidth="10" defaultColWidth="8.83203125" defaultRowHeight="16" x14ac:dyDescent="0.2"/>
  <cols>
    <col min="1" max="1" width="42.6640625" customWidth="1"/>
    <col min="2" max="2" width="14.1640625" customWidth="1"/>
    <col min="3" max="3" width="25.1640625" customWidth="1"/>
    <col min="4" max="4" width="14.5" customWidth="1"/>
    <col min="5" max="5" width="8" customWidth="1"/>
    <col min="6" max="6" width="13.5" customWidth="1"/>
  </cols>
  <sheetData>
    <row r="1" spans="1:6" x14ac:dyDescent="0.2">
      <c r="A1" t="s">
        <v>67</v>
      </c>
    </row>
    <row r="2" spans="1:6" ht="19" x14ac:dyDescent="0.2">
      <c r="A2" s="9" t="s">
        <v>62</v>
      </c>
      <c r="B2" s="9" t="s">
        <v>6</v>
      </c>
      <c r="C2" s="9" t="s">
        <v>7</v>
      </c>
      <c r="D2" s="9" t="s">
        <v>3</v>
      </c>
      <c r="E2" s="9" t="s">
        <v>64</v>
      </c>
      <c r="F2" s="12" t="s">
        <v>63</v>
      </c>
    </row>
    <row r="3" spans="1:6" x14ac:dyDescent="0.2">
      <c r="A3" t="s">
        <v>37</v>
      </c>
      <c r="B3" t="s">
        <v>8</v>
      </c>
      <c r="C3" t="s">
        <v>16</v>
      </c>
      <c r="D3" s="1">
        <v>8.5000000000000006E-2</v>
      </c>
      <c r="E3" s="1">
        <f>'Source data and calculation'!P2</f>
        <v>1.0222606264124467</v>
      </c>
      <c r="F3" s="1">
        <f>'Source data and calculation'!Q2</f>
        <v>2.2260626412446749</v>
      </c>
    </row>
    <row r="4" spans="1:6" x14ac:dyDescent="0.2">
      <c r="A4" t="s">
        <v>1</v>
      </c>
      <c r="B4" t="s">
        <v>8</v>
      </c>
      <c r="C4" t="s">
        <v>16</v>
      </c>
      <c r="D4" s="1">
        <v>7.3499999999999996E-2</v>
      </c>
      <c r="E4" s="1">
        <f>'Source data and calculation'!P3</f>
        <v>1.0035418935504805</v>
      </c>
      <c r="F4" s="1">
        <f>'Source data and calculation'!Q3</f>
        <v>0.35418935504805127</v>
      </c>
    </row>
    <row r="5" spans="1:6" x14ac:dyDescent="0.2">
      <c r="A5" t="s">
        <v>58</v>
      </c>
      <c r="D5" s="1"/>
      <c r="E5" s="1"/>
      <c r="F5" s="1"/>
    </row>
    <row r="6" spans="1:6" x14ac:dyDescent="0.2">
      <c r="A6" s="2" t="s">
        <v>59</v>
      </c>
      <c r="D6" s="1"/>
      <c r="E6" s="1"/>
      <c r="F6" s="3" t="s">
        <v>60</v>
      </c>
    </row>
    <row r="7" spans="1:6" ht="18" x14ac:dyDescent="0.2">
      <c r="A7" s="2" t="s">
        <v>65</v>
      </c>
      <c r="D7" s="1"/>
      <c r="E7" s="1"/>
      <c r="F7" s="1">
        <f>F3*D3/(D3+D4)+F4*D4/(D3+D4)</f>
        <v>1.3580330731976602</v>
      </c>
    </row>
    <row r="8" spans="1:6" x14ac:dyDescent="0.2">
      <c r="A8" s="2" t="s">
        <v>61</v>
      </c>
      <c r="D8" s="1"/>
      <c r="E8" s="1"/>
      <c r="F8" s="1">
        <f>F3+F4</f>
        <v>2.5802519962927262</v>
      </c>
    </row>
    <row r="9" spans="1:6" x14ac:dyDescent="0.2">
      <c r="A9" s="4" t="s">
        <v>31</v>
      </c>
      <c r="B9" s="4" t="s">
        <v>8</v>
      </c>
      <c r="C9" s="4" t="s">
        <v>24</v>
      </c>
      <c r="D9" s="5">
        <v>0.1115</v>
      </c>
      <c r="E9" s="5">
        <f>'Source data and calculation'!P4</f>
        <v>1.0048100553233419</v>
      </c>
      <c r="F9" s="5">
        <f>'Source data and calculation'!Q4</f>
        <v>0.48100553233418886</v>
      </c>
    </row>
    <row r="10" spans="1:6" x14ac:dyDescent="0.2">
      <c r="A10" s="4" t="s">
        <v>1</v>
      </c>
      <c r="B10" s="4" t="s">
        <v>8</v>
      </c>
      <c r="C10" s="4" t="s">
        <v>24</v>
      </c>
      <c r="D10" s="5">
        <v>7.3499999999999996E-2</v>
      </c>
      <c r="E10" s="5">
        <f>'Source data and calculation'!P5</f>
        <v>1.0028397051249178</v>
      </c>
      <c r="F10" s="5">
        <f>'Source data and calculation'!Q5</f>
        <v>0.2839705124917824</v>
      </c>
    </row>
    <row r="11" spans="1:6" x14ac:dyDescent="0.2">
      <c r="A11" s="4" t="s">
        <v>58</v>
      </c>
      <c r="B11" s="4"/>
      <c r="C11" s="4"/>
      <c r="D11" s="5"/>
      <c r="E11" s="5"/>
      <c r="F11" s="5"/>
    </row>
    <row r="12" spans="1:6" x14ac:dyDescent="0.2">
      <c r="A12" s="6" t="s">
        <v>59</v>
      </c>
      <c r="B12" s="4"/>
      <c r="C12" s="4"/>
      <c r="D12" s="5"/>
      <c r="E12" s="5"/>
      <c r="F12" s="7" t="s">
        <v>60</v>
      </c>
    </row>
    <row r="13" spans="1:6" x14ac:dyDescent="0.2">
      <c r="A13" s="6" t="s">
        <v>66</v>
      </c>
      <c r="B13" s="4"/>
      <c r="C13" s="4"/>
      <c r="D13" s="5"/>
      <c r="E13" s="5"/>
      <c r="F13" s="5">
        <f>F9*D9/(D9+D10)+F10*D10/(D9+D10)</f>
        <v>0.40272405147788143</v>
      </c>
    </row>
    <row r="14" spans="1:6" x14ac:dyDescent="0.2">
      <c r="A14" s="6" t="s">
        <v>61</v>
      </c>
      <c r="B14" s="4"/>
      <c r="C14" s="4"/>
      <c r="D14" s="5"/>
      <c r="E14" s="5"/>
      <c r="F14" s="5">
        <f>F9+F10</f>
        <v>0.76497604482597126</v>
      </c>
    </row>
    <row r="15" spans="1:6" x14ac:dyDescent="0.2">
      <c r="A15" t="s">
        <v>37</v>
      </c>
      <c r="B15" t="s">
        <v>8</v>
      </c>
      <c r="C15" t="s">
        <v>22</v>
      </c>
      <c r="D15" s="1">
        <v>8.5000000000000006E-2</v>
      </c>
      <c r="E15" s="1">
        <f>'Source data and calculation'!P6</f>
        <v>1.0161595874275193</v>
      </c>
      <c r="F15" s="1">
        <f>'Source data and calculation'!Q6</f>
        <v>1.6159587427519329</v>
      </c>
    </row>
    <row r="16" spans="1:6" x14ac:dyDescent="0.2">
      <c r="A16" t="s">
        <v>31</v>
      </c>
      <c r="B16" t="s">
        <v>8</v>
      </c>
      <c r="C16" t="s">
        <v>22</v>
      </c>
      <c r="D16" s="1">
        <v>0.1106</v>
      </c>
      <c r="E16" s="1">
        <f>'Source data and calculation'!P7</f>
        <v>1.0027082542977725</v>
      </c>
      <c r="F16" s="1">
        <f>'Source data and calculation'!Q7</f>
        <v>0.27082542977725499</v>
      </c>
    </row>
    <row r="17" spans="1:6" x14ac:dyDescent="0.2">
      <c r="A17" t="s">
        <v>1</v>
      </c>
      <c r="B17" t="s">
        <v>8</v>
      </c>
      <c r="C17" t="s">
        <v>22</v>
      </c>
      <c r="D17" s="1">
        <v>7.3499999999999996E-2</v>
      </c>
      <c r="E17" s="1">
        <f>'Source data and calculation'!P8</f>
        <v>1.0033081711456089</v>
      </c>
      <c r="F17" s="1">
        <f>'Source data and calculation'!Q8</f>
        <v>0.33081711456088847</v>
      </c>
    </row>
    <row r="18" spans="1:6" x14ac:dyDescent="0.2">
      <c r="A18" t="s">
        <v>43</v>
      </c>
      <c r="B18" t="s">
        <v>8</v>
      </c>
      <c r="C18" t="s">
        <v>22</v>
      </c>
      <c r="D18" s="1">
        <v>0.71</v>
      </c>
      <c r="E18" s="1">
        <f>'Source data and calculation'!P9</f>
        <v>0.98126041080428072</v>
      </c>
      <c r="F18" s="1">
        <f>'Source data and calculation'!Q9</f>
        <v>-1.8739589195719275</v>
      </c>
    </row>
    <row r="19" spans="1:6" x14ac:dyDescent="0.2">
      <c r="A19" t="s">
        <v>57</v>
      </c>
      <c r="B19" t="s">
        <v>8</v>
      </c>
      <c r="C19" t="s">
        <v>22</v>
      </c>
      <c r="D19">
        <v>1.6200000000000003E-2</v>
      </c>
      <c r="E19" s="1">
        <f>'Source data and calculation'!P10</f>
        <v>1.0054861001191615</v>
      </c>
      <c r="F19" s="1">
        <f>'Source data and calculation'!Q10</f>
        <v>0.54861001191615077</v>
      </c>
    </row>
    <row r="20" spans="1:6" x14ac:dyDescent="0.2">
      <c r="A20" t="s">
        <v>26</v>
      </c>
      <c r="B20" t="s">
        <v>8</v>
      </c>
      <c r="C20" t="s">
        <v>29</v>
      </c>
      <c r="D20" s="1">
        <v>9.3999999999999986E-3</v>
      </c>
      <c r="E20" s="1">
        <f>'Source data and calculation'!P11</f>
        <v>1.0218207021223493</v>
      </c>
      <c r="F20" s="1">
        <f>'Source data and calculation'!Q11</f>
        <v>2.1820702122349322</v>
      </c>
    </row>
    <row r="21" spans="1:6" x14ac:dyDescent="0.2">
      <c r="A21" t="s">
        <v>58</v>
      </c>
      <c r="D21" s="1"/>
      <c r="E21" s="1"/>
      <c r="F21" s="1"/>
    </row>
    <row r="22" spans="1:6" x14ac:dyDescent="0.2">
      <c r="A22" s="2" t="s">
        <v>59</v>
      </c>
      <c r="D22" s="1"/>
      <c r="E22" s="1"/>
      <c r="F22" s="3">
        <f>F18</f>
        <v>-1.8739589195719275</v>
      </c>
    </row>
    <row r="23" spans="1:6" x14ac:dyDescent="0.2">
      <c r="A23" s="2" t="s">
        <v>66</v>
      </c>
      <c r="D23" s="1"/>
      <c r="E23" s="1"/>
      <c r="F23" s="1">
        <f>F15*D15/SUM(D15:D20)+F16*D16/SUM(D15:D20)+F17*D17/SUM(D15:D20)+F18*D18/SUM(D15:D20)+F19*D19/SUM(D15:D20)+F20*D20/SUM(D15:D20)</f>
        <v>-1.1042968519165068</v>
      </c>
    </row>
    <row r="24" spans="1:6" x14ac:dyDescent="0.2">
      <c r="A24" s="2" t="s">
        <v>61</v>
      </c>
      <c r="D24" s="1"/>
      <c r="E24" s="1"/>
      <c r="F24" s="1">
        <f>SUM(F15:F17,F19:F20)</f>
        <v>4.9482815112411593</v>
      </c>
    </row>
    <row r="25" spans="1:6" x14ac:dyDescent="0.2">
      <c r="A25" s="4" t="s">
        <v>31</v>
      </c>
      <c r="B25" s="4" t="s">
        <v>8</v>
      </c>
      <c r="C25" s="4" t="s">
        <v>21</v>
      </c>
      <c r="D25" s="5">
        <v>0.1106</v>
      </c>
      <c r="E25" s="5">
        <f>'Source data and calculation'!P12</f>
        <v>1.0041899075558223</v>
      </c>
      <c r="F25" s="5">
        <f>'Source data and calculation'!Q12</f>
        <v>0.41899075558222698</v>
      </c>
    </row>
    <row r="26" spans="1:6" x14ac:dyDescent="0.2">
      <c r="A26" s="4" t="s">
        <v>47</v>
      </c>
      <c r="B26" s="4" t="s">
        <v>8</v>
      </c>
      <c r="C26" s="4" t="s">
        <v>21</v>
      </c>
      <c r="D26" s="5">
        <v>5.8099999999999999E-2</v>
      </c>
      <c r="E26" s="5">
        <f>'Source data and calculation'!P13</f>
        <v>1.0360914440604467</v>
      </c>
      <c r="F26" s="5">
        <f>'Source data and calculation'!Q13</f>
        <v>3.6091444060446731</v>
      </c>
    </row>
    <row r="27" spans="1:6" x14ac:dyDescent="0.2">
      <c r="A27" s="4" t="s">
        <v>1</v>
      </c>
      <c r="B27" s="4" t="s">
        <v>8</v>
      </c>
      <c r="C27" s="4" t="s">
        <v>21</v>
      </c>
      <c r="D27" s="5">
        <v>7.3499999999999996E-2</v>
      </c>
      <c r="E27" s="5">
        <f>'Source data and calculation'!P14</f>
        <v>1.0035418935504805</v>
      </c>
      <c r="F27" s="5">
        <f>'Source data and calculation'!Q14</f>
        <v>0.35418935504805127</v>
      </c>
    </row>
    <row r="28" spans="1:6" x14ac:dyDescent="0.2">
      <c r="A28" s="4" t="s">
        <v>58</v>
      </c>
      <c r="B28" s="4"/>
      <c r="C28" s="4"/>
      <c r="D28" s="5"/>
      <c r="E28" s="5"/>
      <c r="F28" s="5"/>
    </row>
    <row r="29" spans="1:6" x14ac:dyDescent="0.2">
      <c r="A29" s="6" t="s">
        <v>59</v>
      </c>
      <c r="B29" s="4"/>
      <c r="C29" s="4"/>
      <c r="D29" s="5"/>
      <c r="E29" s="5"/>
      <c r="F29" s="7" t="s">
        <v>60</v>
      </c>
    </row>
    <row r="30" spans="1:6" x14ac:dyDescent="0.2">
      <c r="A30" s="6" t="s">
        <v>66</v>
      </c>
      <c r="B30" s="4"/>
      <c r="C30" s="4"/>
      <c r="D30" s="5"/>
      <c r="E30" s="5"/>
      <c r="F30" s="5">
        <f>F25*D25/(D26+D27+D25)+F26*D26/(D26+D27+D25)+F27*D27/(D26+D27+D25)</f>
        <v>1.1645936629009974</v>
      </c>
    </row>
    <row r="31" spans="1:6" x14ac:dyDescent="0.2">
      <c r="A31" s="6" t="s">
        <v>61</v>
      </c>
      <c r="B31" s="4"/>
      <c r="C31" s="4"/>
      <c r="D31" s="5"/>
      <c r="E31" s="5"/>
      <c r="F31" s="5">
        <f>F26+F27+F25</f>
        <v>4.3823245166749514</v>
      </c>
    </row>
    <row r="32" spans="1:6" x14ac:dyDescent="0.2">
      <c r="A32" t="s">
        <v>1</v>
      </c>
      <c r="B32" t="s">
        <v>8</v>
      </c>
      <c r="C32" t="s">
        <v>17</v>
      </c>
      <c r="D32" s="1">
        <v>7.3499999999999996E-2</v>
      </c>
      <c r="E32" s="1">
        <f>'Source data and calculation'!P15</f>
        <v>1.0028397051249178</v>
      </c>
      <c r="F32" s="1">
        <f>'Source data and calculation'!Q15</f>
        <v>0.2839705124917824</v>
      </c>
    </row>
    <row r="33" spans="1:6" x14ac:dyDescent="0.2">
      <c r="A33" t="s">
        <v>58</v>
      </c>
      <c r="D33" s="1"/>
      <c r="E33" s="1"/>
      <c r="F33" s="1"/>
    </row>
    <row r="34" spans="1:6" x14ac:dyDescent="0.2">
      <c r="A34" s="2" t="s">
        <v>59</v>
      </c>
      <c r="D34" s="1"/>
      <c r="E34" s="1"/>
      <c r="F34" s="3" t="s">
        <v>60</v>
      </c>
    </row>
    <row r="35" spans="1:6" x14ac:dyDescent="0.2">
      <c r="A35" s="2" t="s">
        <v>66</v>
      </c>
      <c r="D35" s="1"/>
      <c r="E35" s="1"/>
      <c r="F35" s="1">
        <f>F32</f>
        <v>0.2839705124917824</v>
      </c>
    </row>
    <row r="36" spans="1:6" x14ac:dyDescent="0.2">
      <c r="A36" s="2" t="s">
        <v>61</v>
      </c>
      <c r="D36" s="1"/>
      <c r="E36" s="1"/>
      <c r="F36" s="1">
        <f>F32</f>
        <v>0.2839705124917824</v>
      </c>
    </row>
    <row r="37" spans="1:6" x14ac:dyDescent="0.2">
      <c r="A37" s="4" t="s">
        <v>37</v>
      </c>
      <c r="B37" s="4" t="s">
        <v>8</v>
      </c>
      <c r="C37" s="4" t="s">
        <v>34</v>
      </c>
      <c r="D37" s="5">
        <v>8.5000000000000006E-2</v>
      </c>
      <c r="E37" s="5">
        <f>'Source data and calculation'!P16</f>
        <v>1.0192347641480328</v>
      </c>
      <c r="F37" s="5">
        <f>'Source data and calculation'!Q16</f>
        <v>1.9234764148032824</v>
      </c>
    </row>
    <row r="38" spans="1:6" x14ac:dyDescent="0.2">
      <c r="A38" s="4" t="s">
        <v>31</v>
      </c>
      <c r="B38" s="4" t="s">
        <v>8</v>
      </c>
      <c r="C38" s="4" t="s">
        <v>34</v>
      </c>
      <c r="D38" s="5">
        <v>0.1106</v>
      </c>
      <c r="E38" s="5">
        <f>'Source data and calculation'!P17</f>
        <v>1.0024099752388844</v>
      </c>
      <c r="F38" s="5">
        <f>'Source data and calculation'!Q17</f>
        <v>0.24099752388844209</v>
      </c>
    </row>
    <row r="39" spans="1:6" x14ac:dyDescent="0.2">
      <c r="A39" s="4" t="s">
        <v>47</v>
      </c>
      <c r="B39" s="4" t="s">
        <v>8</v>
      </c>
      <c r="C39" s="4" t="s">
        <v>34</v>
      </c>
      <c r="D39" s="5">
        <v>5.8099999999999999E-2</v>
      </c>
      <c r="E39" s="5">
        <f>'Source data and calculation'!P18</f>
        <v>1.0127331245173377</v>
      </c>
      <c r="F39" s="5">
        <f>'Source data and calculation'!Q18</f>
        <v>1.2733124517337657</v>
      </c>
    </row>
    <row r="40" spans="1:6" x14ac:dyDescent="0.2">
      <c r="A40" s="4" t="s">
        <v>43</v>
      </c>
      <c r="B40" s="4" t="s">
        <v>8</v>
      </c>
      <c r="C40" s="4" t="s">
        <v>34</v>
      </c>
      <c r="D40" s="5">
        <v>0.71</v>
      </c>
      <c r="E40" s="5">
        <f>'Source data and calculation'!P19</f>
        <v>0.97674282752295671</v>
      </c>
      <c r="F40" s="5">
        <f>'Source data and calculation'!Q19</f>
        <v>-2.3257172477043286</v>
      </c>
    </row>
    <row r="41" spans="1:6" x14ac:dyDescent="0.2">
      <c r="A41" s="4" t="s">
        <v>58</v>
      </c>
      <c r="B41" s="4"/>
      <c r="C41" s="4"/>
      <c r="D41" s="5"/>
      <c r="E41" s="5"/>
      <c r="F41" s="5"/>
    </row>
    <row r="42" spans="1:6" x14ac:dyDescent="0.2">
      <c r="A42" s="6" t="s">
        <v>59</v>
      </c>
      <c r="B42" s="4"/>
      <c r="C42" s="4"/>
      <c r="D42" s="5"/>
      <c r="E42" s="5"/>
      <c r="F42" s="5">
        <f>F40</f>
        <v>-2.3257172477043286</v>
      </c>
    </row>
    <row r="43" spans="1:6" x14ac:dyDescent="0.2">
      <c r="A43" s="6" t="s">
        <v>66</v>
      </c>
      <c r="B43" s="4"/>
      <c r="C43" s="4"/>
      <c r="D43" s="5"/>
      <c r="E43" s="5"/>
      <c r="F43" s="5">
        <f>F37*D37/SUM(D37:D40)+F38*D38/SUM(D37:D40)+F39*D39/SUM(D37:D40)+F40*D40/SUM(D37:D40)</f>
        <v>-1.4393794448728865</v>
      </c>
    </row>
    <row r="44" spans="1:6" x14ac:dyDescent="0.2">
      <c r="A44" s="6" t="s">
        <v>61</v>
      </c>
      <c r="B44" s="4"/>
      <c r="C44" s="4"/>
      <c r="D44" s="5"/>
      <c r="E44" s="5"/>
      <c r="F44" s="5">
        <f>F37+F38+F39</f>
        <v>3.4377863904254902</v>
      </c>
    </row>
    <row r="45" spans="1:6" x14ac:dyDescent="0.2">
      <c r="A45" t="s">
        <v>31</v>
      </c>
      <c r="B45" t="s">
        <v>8</v>
      </c>
      <c r="C45" t="s">
        <v>23</v>
      </c>
      <c r="D45" s="1">
        <v>0.1106</v>
      </c>
      <c r="E45" s="1">
        <f>'Source data and calculation'!P20</f>
        <v>1.0000000000000002</v>
      </c>
      <c r="F45" s="1">
        <f>'Source data and calculation'!Q20</f>
        <v>2.2204460492503131E-14</v>
      </c>
    </row>
    <row r="46" spans="1:6" x14ac:dyDescent="0.2">
      <c r="A46" t="s">
        <v>47</v>
      </c>
      <c r="B46" t="s">
        <v>8</v>
      </c>
      <c r="C46" t="s">
        <v>23</v>
      </c>
      <c r="D46" s="1">
        <v>5.8099999999999999E-2</v>
      </c>
      <c r="E46" s="1">
        <f>'Source data and calculation'!P21</f>
        <v>1.0161402167257181</v>
      </c>
      <c r="F46" s="1">
        <f>'Source data and calculation'!Q21</f>
        <v>1.6140216725718082</v>
      </c>
    </row>
    <row r="47" spans="1:6" x14ac:dyDescent="0.2">
      <c r="A47" t="s">
        <v>1</v>
      </c>
      <c r="B47" t="s">
        <v>8</v>
      </c>
      <c r="C47" t="s">
        <v>23</v>
      </c>
      <c r="D47" s="1">
        <v>7.3499999999999996E-2</v>
      </c>
      <c r="E47" s="1">
        <f>'Source data and calculation'!P22</f>
        <v>1.0007146098334059</v>
      </c>
      <c r="F47" s="1">
        <f>'Source data and calculation'!Q22</f>
        <v>7.1460983340587703E-2</v>
      </c>
    </row>
    <row r="48" spans="1:6" x14ac:dyDescent="0.2">
      <c r="A48" t="s">
        <v>26</v>
      </c>
      <c r="B48" t="s">
        <v>8</v>
      </c>
      <c r="C48" t="s">
        <v>23</v>
      </c>
      <c r="D48" s="1">
        <v>9.3999999999999986E-3</v>
      </c>
      <c r="E48" s="1">
        <f>'Source data and calculation'!P23</f>
        <v>1.0112128192525396</v>
      </c>
      <c r="F48" s="1">
        <f>'Source data and calculation'!Q23</f>
        <v>1.1212819252539585</v>
      </c>
    </row>
    <row r="49" spans="1:6" x14ac:dyDescent="0.2">
      <c r="A49" t="s">
        <v>58</v>
      </c>
      <c r="D49" s="1"/>
      <c r="E49" s="1"/>
      <c r="F49" s="1"/>
    </row>
    <row r="50" spans="1:6" x14ac:dyDescent="0.2">
      <c r="A50" s="2" t="s">
        <v>59</v>
      </c>
      <c r="D50" s="1"/>
      <c r="E50" s="1"/>
      <c r="F50" s="3" t="s">
        <v>60</v>
      </c>
    </row>
    <row r="51" spans="1:6" x14ac:dyDescent="0.2">
      <c r="A51" s="2" t="s">
        <v>66</v>
      </c>
      <c r="D51" s="1"/>
      <c r="E51" s="1"/>
      <c r="F51" s="1">
        <f>F45*D45/SUM(D45:D48)+F46*D46/SUM(D45:D48)+F47*D47/SUM(D45:D48)+F48*D48/SUM(D45:D48)</f>
        <v>0.4354812859671896</v>
      </c>
    </row>
    <row r="52" spans="1:6" x14ac:dyDescent="0.2">
      <c r="A52" s="2" t="s">
        <v>61</v>
      </c>
      <c r="D52" s="1"/>
      <c r="E52" s="1"/>
      <c r="F52" s="1">
        <f>SUM(F45:F48)</f>
        <v>2.8067645811663766</v>
      </c>
    </row>
    <row r="53" spans="1:6" x14ac:dyDescent="0.2">
      <c r="A53" s="4" t="s">
        <v>1</v>
      </c>
      <c r="B53" s="4" t="s">
        <v>8</v>
      </c>
      <c r="C53" s="4" t="s">
        <v>20</v>
      </c>
      <c r="D53" s="5">
        <v>7.3499999999999996E-2</v>
      </c>
      <c r="E53" s="5">
        <f>'Source data and calculation'!P24</f>
        <v>1.003074108584797</v>
      </c>
      <c r="F53" s="5">
        <f>'Source data and calculation'!Q24</f>
        <v>0.30741085847969529</v>
      </c>
    </row>
    <row r="54" spans="1:6" x14ac:dyDescent="0.2">
      <c r="A54" s="4" t="s">
        <v>26</v>
      </c>
      <c r="B54" s="4" t="s">
        <v>8</v>
      </c>
      <c r="C54" s="4" t="s">
        <v>20</v>
      </c>
      <c r="D54" s="5">
        <v>9.3999999999999986E-3</v>
      </c>
      <c r="E54" s="5">
        <f>'Source data and calculation'!P25</f>
        <v>1.0106932866889293</v>
      </c>
      <c r="F54" s="5">
        <f>'Source data and calculation'!Q25</f>
        <v>1.0693286688929327</v>
      </c>
    </row>
    <row r="55" spans="1:6" x14ac:dyDescent="0.2">
      <c r="A55" s="4" t="s">
        <v>57</v>
      </c>
      <c r="B55" s="4" t="s">
        <v>8</v>
      </c>
      <c r="C55" s="4" t="s">
        <v>20</v>
      </c>
      <c r="D55" s="4">
        <v>1.6200000000000003E-2</v>
      </c>
      <c r="E55" s="5">
        <f>'Source data and calculation'!P26</f>
        <v>1.0046480236654951</v>
      </c>
      <c r="F55" s="5">
        <f>'Source data and calculation'!Q26</f>
        <v>0.46480236654951046</v>
      </c>
    </row>
    <row r="56" spans="1:6" x14ac:dyDescent="0.2">
      <c r="A56" s="4" t="s">
        <v>58</v>
      </c>
      <c r="B56" s="4"/>
      <c r="C56" s="4"/>
      <c r="D56" s="5"/>
      <c r="E56" s="5"/>
      <c r="F56" s="5"/>
    </row>
    <row r="57" spans="1:6" x14ac:dyDescent="0.2">
      <c r="A57" s="6" t="s">
        <v>59</v>
      </c>
      <c r="B57" s="4"/>
      <c r="C57" s="4"/>
      <c r="D57" s="5"/>
      <c r="E57" s="5"/>
      <c r="F57" s="7" t="s">
        <v>60</v>
      </c>
    </row>
    <row r="58" spans="1:6" x14ac:dyDescent="0.2">
      <c r="A58" s="6" t="s">
        <v>66</v>
      </c>
      <c r="B58" s="4"/>
      <c r="C58" s="4"/>
      <c r="D58" s="5"/>
      <c r="E58" s="5"/>
      <c r="F58" s="5">
        <f>F53*D53/(D54+D55+D53)+F54*D54/(D54+D55+D53)+F55*D55/(D54+D55+D53)</f>
        <v>0.40541055422758066</v>
      </c>
    </row>
    <row r="59" spans="1:6" x14ac:dyDescent="0.2">
      <c r="A59" s="6" t="s">
        <v>61</v>
      </c>
      <c r="B59" s="4"/>
      <c r="C59" s="4"/>
      <c r="D59" s="5"/>
      <c r="E59" s="5"/>
      <c r="F59" s="5">
        <f>F54+F55+F53</f>
        <v>1.8415418939221384</v>
      </c>
    </row>
    <row r="60" spans="1:6" x14ac:dyDescent="0.2">
      <c r="A60" t="s">
        <v>26</v>
      </c>
      <c r="B60" t="s">
        <v>8</v>
      </c>
      <c r="C60" t="s">
        <v>30</v>
      </c>
      <c r="D60" s="1">
        <v>9.3999999999999986E-3</v>
      </c>
      <c r="E60" s="1">
        <f>'Source data and calculation'!P27</f>
        <v>1.0119917549215403</v>
      </c>
      <c r="F60" s="1">
        <f>'Source data and calculation'!Q27</f>
        <v>1.1991754921540254</v>
      </c>
    </row>
    <row r="61" spans="1:6" x14ac:dyDescent="0.2">
      <c r="A61" t="s">
        <v>43</v>
      </c>
      <c r="B61" t="s">
        <v>8</v>
      </c>
      <c r="C61" t="s">
        <v>30</v>
      </c>
      <c r="D61" s="1">
        <v>0.71</v>
      </c>
      <c r="E61" s="1">
        <f>'Source data and calculation'!P28</f>
        <v>0.92746104608198121</v>
      </c>
      <c r="F61" s="1">
        <f>'Source data and calculation'!Q28</f>
        <v>-7.2538953918018789</v>
      </c>
    </row>
    <row r="62" spans="1:6" x14ac:dyDescent="0.2">
      <c r="A62" t="s">
        <v>57</v>
      </c>
      <c r="B62" t="s">
        <v>8</v>
      </c>
      <c r="C62" t="s">
        <v>30</v>
      </c>
      <c r="D62">
        <v>1.6200000000000003E-2</v>
      </c>
      <c r="E62" s="1">
        <f>'Source data and calculation'!P29</f>
        <v>1.008802011585894</v>
      </c>
      <c r="F62" s="1">
        <f>'Source data and calculation'!Q29</f>
        <v>0.88020115858939985</v>
      </c>
    </row>
    <row r="63" spans="1:6" x14ac:dyDescent="0.2">
      <c r="A63" t="s">
        <v>58</v>
      </c>
      <c r="D63" s="1"/>
      <c r="E63" s="1"/>
      <c r="F63" s="1"/>
    </row>
    <row r="64" spans="1:6" x14ac:dyDescent="0.2">
      <c r="A64" s="2" t="s">
        <v>59</v>
      </c>
      <c r="D64" s="1"/>
      <c r="E64" s="1"/>
      <c r="F64" s="3">
        <f>F61</f>
        <v>-7.2538953918018789</v>
      </c>
    </row>
    <row r="65" spans="1:6" x14ac:dyDescent="0.2">
      <c r="A65" s="2" t="s">
        <v>66</v>
      </c>
      <c r="D65" s="1"/>
      <c r="E65" s="1"/>
      <c r="F65" s="1">
        <f>F60*D60/(D61+D62+D60)+F61*D61/(D61+D62+D60)+F62*D62/(D61+D62+D60)</f>
        <v>-6.9667403749101933</v>
      </c>
    </row>
    <row r="66" spans="1:6" x14ac:dyDescent="0.2">
      <c r="A66" s="2" t="s">
        <v>61</v>
      </c>
      <c r="D66" s="1"/>
      <c r="E66" s="1"/>
      <c r="F66" s="1">
        <f>F62+F60</f>
        <v>2.0793766507434253</v>
      </c>
    </row>
    <row r="67" spans="1:6" x14ac:dyDescent="0.2">
      <c r="A67" s="4" t="s">
        <v>47</v>
      </c>
      <c r="B67" s="4" t="s">
        <v>8</v>
      </c>
      <c r="C67" s="4" t="s">
        <v>18</v>
      </c>
      <c r="D67" s="5">
        <v>5.8099999999999999E-2</v>
      </c>
      <c r="E67" s="5">
        <f>'Source data and calculation'!P30</f>
        <v>1.0137197223311081</v>
      </c>
      <c r="F67" s="5">
        <f>'Source data and calculation'!Q30</f>
        <v>1.3719722331108075</v>
      </c>
    </row>
    <row r="68" spans="1:6" x14ac:dyDescent="0.2">
      <c r="A68" s="4" t="s">
        <v>1</v>
      </c>
      <c r="B68" s="4" t="s">
        <v>8</v>
      </c>
      <c r="C68" s="4" t="s">
        <v>18</v>
      </c>
      <c r="D68" s="5">
        <v>7.3499999999999996E-2</v>
      </c>
      <c r="E68" s="5">
        <f>'Source data and calculation'!P31</f>
        <v>1.0047054290945407</v>
      </c>
      <c r="F68" s="5">
        <f>'Source data and calculation'!Q31</f>
        <v>0.47054290945407473</v>
      </c>
    </row>
    <row r="69" spans="1:6" x14ac:dyDescent="0.2">
      <c r="A69" s="4" t="s">
        <v>43</v>
      </c>
      <c r="B69" s="4" t="s">
        <v>8</v>
      </c>
      <c r="C69" s="4" t="s">
        <v>18</v>
      </c>
      <c r="D69" s="5">
        <v>0.71</v>
      </c>
      <c r="E69" s="5">
        <f>'Source data and calculation'!P32</f>
        <v>0.98548856542707752</v>
      </c>
      <c r="F69" s="5">
        <f>'Source data and calculation'!Q32</f>
        <v>-1.4511434572922477</v>
      </c>
    </row>
    <row r="70" spans="1:6" x14ac:dyDescent="0.2">
      <c r="A70" s="4" t="s">
        <v>57</v>
      </c>
      <c r="B70" s="4" t="s">
        <v>8</v>
      </c>
      <c r="C70" s="4" t="s">
        <v>18</v>
      </c>
      <c r="D70" s="4">
        <v>1.6200000000000003E-2</v>
      </c>
      <c r="E70" s="5">
        <f>'Source data and calculation'!P33</f>
        <v>1.0233675803019262</v>
      </c>
      <c r="F70" s="5">
        <f>'Source data and calculation'!Q33</f>
        <v>2.3367580301926205</v>
      </c>
    </row>
    <row r="71" spans="1:6" x14ac:dyDescent="0.2">
      <c r="A71" s="4" t="s">
        <v>58</v>
      </c>
      <c r="B71" s="4"/>
      <c r="C71" s="4"/>
      <c r="D71" s="5"/>
      <c r="E71" s="5"/>
      <c r="F71" s="5"/>
    </row>
    <row r="72" spans="1:6" x14ac:dyDescent="0.2">
      <c r="A72" s="6" t="s">
        <v>59</v>
      </c>
      <c r="B72" s="4"/>
      <c r="C72" s="4"/>
      <c r="D72" s="5"/>
      <c r="E72" s="5"/>
      <c r="F72" s="5">
        <f>F69</f>
        <v>-1.4511434572922477</v>
      </c>
    </row>
    <row r="73" spans="1:6" x14ac:dyDescent="0.2">
      <c r="A73" s="6" t="s">
        <v>66</v>
      </c>
      <c r="B73" s="4"/>
      <c r="C73" s="4"/>
      <c r="D73" s="5"/>
      <c r="E73" s="5"/>
      <c r="F73" s="5">
        <f>F67*D67/SUM(D67:D70)+F68*D68/SUM(D67:D70)+F69*D69/SUM(D67:D70)+F70*D70/SUM(D67:D70)</f>
        <v>-1.0237350011654966</v>
      </c>
    </row>
    <row r="74" spans="1:6" x14ac:dyDescent="0.2">
      <c r="A74" s="6" t="s">
        <v>61</v>
      </c>
      <c r="B74" s="4"/>
      <c r="C74" s="4"/>
      <c r="D74" s="5"/>
      <c r="E74" s="5"/>
      <c r="F74" s="5">
        <f>F67+F68+F70</f>
        <v>4.1792731727575028</v>
      </c>
    </row>
    <row r="75" spans="1:6" x14ac:dyDescent="0.2">
      <c r="A75" t="s">
        <v>31</v>
      </c>
      <c r="B75" t="s">
        <v>8</v>
      </c>
      <c r="C75" t="s">
        <v>19</v>
      </c>
      <c r="D75" s="1">
        <v>0.1106</v>
      </c>
      <c r="E75" s="1">
        <f>'Source data and calculation'!P34</f>
        <v>1.0071053432395471</v>
      </c>
      <c r="F75" s="1">
        <f>'Source data and calculation'!Q34</f>
        <v>0.71053432395471461</v>
      </c>
    </row>
    <row r="76" spans="1:6" x14ac:dyDescent="0.2">
      <c r="A76" t="s">
        <v>1</v>
      </c>
      <c r="B76" t="s">
        <v>8</v>
      </c>
      <c r="C76" t="s">
        <v>19</v>
      </c>
      <c r="D76" s="1">
        <v>7.3499999999999996E-2</v>
      </c>
      <c r="E76" s="1">
        <f>'Source data and calculation'!P35</f>
        <v>1.0049371260491209</v>
      </c>
      <c r="F76" s="1">
        <f>'Source data and calculation'!Q35</f>
        <v>0.49371260491208879</v>
      </c>
    </row>
    <row r="77" spans="1:6" x14ac:dyDescent="0.2">
      <c r="A77" t="s">
        <v>26</v>
      </c>
      <c r="B77" t="s">
        <v>8</v>
      </c>
      <c r="C77" t="s">
        <v>19</v>
      </c>
      <c r="D77" s="1">
        <v>9.3999999999999986E-3</v>
      </c>
      <c r="E77" s="1">
        <f>'Source data and calculation'!P36</f>
        <v>1.0251673284924132</v>
      </c>
      <c r="F77" s="1">
        <f>'Source data and calculation'!Q36</f>
        <v>2.516732849241321</v>
      </c>
    </row>
    <row r="78" spans="1:6" x14ac:dyDescent="0.2">
      <c r="A78" t="s">
        <v>57</v>
      </c>
      <c r="B78" t="s">
        <v>8</v>
      </c>
      <c r="C78" t="s">
        <v>19</v>
      </c>
      <c r="D78">
        <v>1.6200000000000003E-2</v>
      </c>
      <c r="E78" s="1">
        <f>'Source data and calculation'!P37</f>
        <v>1.0274240426312071</v>
      </c>
      <c r="F78" s="1">
        <f>'Source data and calculation'!Q37</f>
        <v>2.7424042631207124</v>
      </c>
    </row>
    <row r="79" spans="1:6" x14ac:dyDescent="0.2">
      <c r="A79" t="s">
        <v>58</v>
      </c>
      <c r="D79" s="1"/>
      <c r="E79" s="1"/>
      <c r="F79" s="1"/>
    </row>
    <row r="80" spans="1:6" x14ac:dyDescent="0.2">
      <c r="A80" s="2" t="s">
        <v>59</v>
      </c>
      <c r="D80" s="1"/>
      <c r="E80" s="1"/>
      <c r="F80" s="3" t="s">
        <v>60</v>
      </c>
    </row>
    <row r="81" spans="1:6" x14ac:dyDescent="0.2">
      <c r="A81" s="2" t="s">
        <v>66</v>
      </c>
      <c r="D81" s="1"/>
      <c r="E81" s="1"/>
      <c r="F81" s="1">
        <f>F75*D75/SUM(D75:D78)+F76*D76/SUM(D75:D78)+F77*D77/SUM(D75:D78)+F78*D78/SUM(D75:D78)</f>
        <v>0.87247119950335694</v>
      </c>
    </row>
    <row r="82" spans="1:6" x14ac:dyDescent="0.2">
      <c r="A82" s="2" t="s">
        <v>61</v>
      </c>
      <c r="D82" s="1"/>
      <c r="E82" s="1"/>
      <c r="F82" s="1">
        <f>F75+F76+F77+F78</f>
        <v>6.4633840412288368</v>
      </c>
    </row>
    <row r="83" spans="1:6" x14ac:dyDescent="0.2">
      <c r="A83" s="4" t="s">
        <v>1</v>
      </c>
      <c r="B83" s="4" t="s">
        <v>8</v>
      </c>
      <c r="C83" s="4" t="s">
        <v>25</v>
      </c>
      <c r="D83" s="5">
        <v>7.3499999999999996E-2</v>
      </c>
      <c r="E83" s="5">
        <f>'Source data and calculation'!P38</f>
        <v>1.0035418935504805</v>
      </c>
      <c r="F83" s="5">
        <f>'Source data and calculation'!Q38</f>
        <v>0.35418935504805127</v>
      </c>
    </row>
    <row r="84" spans="1:6" x14ac:dyDescent="0.2">
      <c r="A84" s="4" t="s">
        <v>58</v>
      </c>
      <c r="B84" s="4"/>
      <c r="C84" s="4"/>
      <c r="D84" s="5"/>
      <c r="E84" s="5"/>
      <c r="F84" s="5"/>
    </row>
    <row r="85" spans="1:6" x14ac:dyDescent="0.2">
      <c r="A85" s="6" t="s">
        <v>59</v>
      </c>
      <c r="B85" s="4"/>
      <c r="C85" s="4"/>
      <c r="D85" s="5"/>
      <c r="E85" s="5"/>
      <c r="F85" s="7" t="s">
        <v>60</v>
      </c>
    </row>
    <row r="86" spans="1:6" x14ac:dyDescent="0.2">
      <c r="A86" s="6" t="s">
        <v>66</v>
      </c>
      <c r="B86" s="4"/>
      <c r="C86" s="4"/>
      <c r="D86" s="5"/>
      <c r="E86" s="5"/>
      <c r="F86" s="5">
        <f>F83</f>
        <v>0.35418935504805127</v>
      </c>
    </row>
    <row r="87" spans="1:6" x14ac:dyDescent="0.2">
      <c r="A87" s="6" t="s">
        <v>61</v>
      </c>
      <c r="B87" s="4"/>
      <c r="C87" s="4"/>
      <c r="D87" s="5"/>
      <c r="E87" s="5"/>
      <c r="F87" s="5">
        <f>F83</f>
        <v>0.35418935504805127</v>
      </c>
    </row>
    <row r="88" spans="1:6" x14ac:dyDescent="0.2">
      <c r="A88" t="s">
        <v>1</v>
      </c>
      <c r="B88" t="s">
        <v>8</v>
      </c>
      <c r="C88" t="s">
        <v>15</v>
      </c>
      <c r="D88" s="1">
        <v>7.3499999999999996E-2</v>
      </c>
      <c r="E88" s="1">
        <f>'Source data and calculation'!P39</f>
        <v>1.0028397051249178</v>
      </c>
      <c r="F88" s="1">
        <f>'Source data and calculation'!Q39</f>
        <v>0.2839705124917824</v>
      </c>
    </row>
    <row r="89" spans="1:6" x14ac:dyDescent="0.2">
      <c r="A89" t="s">
        <v>26</v>
      </c>
      <c r="B89" t="s">
        <v>8</v>
      </c>
      <c r="C89" t="s">
        <v>15</v>
      </c>
      <c r="D89" s="1">
        <v>9.3999999999999986E-3</v>
      </c>
      <c r="E89" s="1">
        <f>'Source data and calculation'!P40</f>
        <v>0.99869032282365044</v>
      </c>
      <c r="F89" s="1">
        <f>'Source data and calculation'!Q40</f>
        <v>-0.13096771763495552</v>
      </c>
    </row>
    <row r="90" spans="1:6" x14ac:dyDescent="0.2">
      <c r="A90" t="s">
        <v>57</v>
      </c>
      <c r="B90" t="s">
        <v>8</v>
      </c>
      <c r="C90" t="s">
        <v>15</v>
      </c>
      <c r="D90">
        <v>1.6200000000000003E-2</v>
      </c>
      <c r="E90" s="1">
        <f>'Source data and calculation'!P41</f>
        <v>1.0173313754534286</v>
      </c>
      <c r="F90" s="1">
        <f>'Source data and calculation'!Q41</f>
        <v>1.7331375453428555</v>
      </c>
    </row>
    <row r="91" spans="1:6" x14ac:dyDescent="0.2">
      <c r="A91" t="s">
        <v>58</v>
      </c>
      <c r="D91" s="1"/>
      <c r="E91" s="1"/>
      <c r="F91" s="1"/>
    </row>
    <row r="92" spans="1:6" x14ac:dyDescent="0.2">
      <c r="A92" s="2" t="s">
        <v>59</v>
      </c>
      <c r="D92" s="1"/>
      <c r="E92" s="1"/>
      <c r="F92" s="1">
        <f>F89</f>
        <v>-0.13096771763495552</v>
      </c>
    </row>
    <row r="93" spans="1:6" x14ac:dyDescent="0.2">
      <c r="A93" s="2" t="s">
        <v>66</v>
      </c>
      <c r="D93" s="1"/>
      <c r="E93" s="1"/>
      <c r="F93" s="1">
        <f>F88*D88/(D89+D90+D88)+F89*D89/(D89+D90+D88)+F90*D90/(D89+D90+D88)</f>
        <v>0.48150922660879603</v>
      </c>
    </row>
    <row r="94" spans="1:6" x14ac:dyDescent="0.2">
      <c r="A94" s="10" t="s">
        <v>61</v>
      </c>
      <c r="B94" s="8"/>
      <c r="C94" s="8"/>
      <c r="D94" s="11"/>
      <c r="E94" s="11"/>
      <c r="F94" s="11">
        <f>F88+F90</f>
        <v>2.0171080578346379</v>
      </c>
    </row>
    <row r="96" spans="1:6" x14ac:dyDescent="0.2">
      <c r="A96" t="s">
        <v>68</v>
      </c>
    </row>
    <row r="97" spans="1:1" x14ac:dyDescent="0.2">
      <c r="A97" t="s">
        <v>69</v>
      </c>
    </row>
    <row r="98" spans="1:1" x14ac:dyDescent="0.2">
      <c r="A9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A3B-600A-7A4E-9ABE-445FF05AE876}">
  <dimension ref="A1:Q41"/>
  <sheetViews>
    <sheetView topLeftCell="I1" zoomScale="113" workbookViewId="0">
      <selection activeCell="Q6" sqref="Q6"/>
    </sheetView>
  </sheetViews>
  <sheetFormatPr baseColWidth="10" defaultColWidth="10.6640625" defaultRowHeight="16" x14ac:dyDescent="0.2"/>
  <cols>
    <col min="1" max="3" width="27.5" customWidth="1"/>
    <col min="4" max="4" width="10" customWidth="1"/>
    <col min="5" max="5" width="27.5" customWidth="1"/>
    <col min="6" max="6" width="8.83203125" customWidth="1"/>
    <col min="7" max="7" width="16.83203125" customWidth="1"/>
    <col min="8" max="8" width="17.1640625" style="1" customWidth="1"/>
    <col min="9" max="9" width="29.83203125" style="1" customWidth="1"/>
    <col min="10" max="10" width="28.33203125" style="1" customWidth="1"/>
    <col min="11" max="11" width="27.83203125" style="1" customWidth="1"/>
    <col min="12" max="13" width="22.83203125" style="1" customWidth="1"/>
    <col min="14" max="14" width="27.6640625" style="1" customWidth="1"/>
    <col min="15" max="17" width="18.1640625" style="1" customWidth="1"/>
  </cols>
  <sheetData>
    <row r="1" spans="1:17" x14ac:dyDescent="0.2">
      <c r="A1" t="s">
        <v>0</v>
      </c>
      <c r="B1" t="s">
        <v>6</v>
      </c>
      <c r="C1" t="s">
        <v>7</v>
      </c>
      <c r="D1" t="s">
        <v>3</v>
      </c>
      <c r="E1" t="s">
        <v>9</v>
      </c>
      <c r="F1" t="s">
        <v>4</v>
      </c>
      <c r="G1" t="s">
        <v>9</v>
      </c>
      <c r="H1" t="s">
        <v>2</v>
      </c>
      <c r="I1" t="s">
        <v>9</v>
      </c>
      <c r="J1" t="s">
        <v>5</v>
      </c>
      <c r="K1" t="s">
        <v>13</v>
      </c>
      <c r="L1" t="s">
        <v>49</v>
      </c>
      <c r="M1" t="s">
        <v>50</v>
      </c>
      <c r="N1" t="s">
        <v>48</v>
      </c>
      <c r="O1" t="s">
        <v>51</v>
      </c>
      <c r="P1" t="s">
        <v>52</v>
      </c>
      <c r="Q1" t="s">
        <v>53</v>
      </c>
    </row>
    <row r="2" spans="1:17" x14ac:dyDescent="0.2">
      <c r="A2" t="s">
        <v>37</v>
      </c>
      <c r="B2" t="s">
        <v>8</v>
      </c>
      <c r="C2" t="s">
        <v>16</v>
      </c>
      <c r="D2" s="1">
        <v>8.5000000000000006E-2</v>
      </c>
      <c r="E2" s="1" t="s">
        <v>41</v>
      </c>
      <c r="F2">
        <v>1.5E-3</v>
      </c>
      <c r="G2" t="s">
        <v>10</v>
      </c>
      <c r="H2" s="1">
        <v>1.45</v>
      </c>
      <c r="I2" s="1" t="s">
        <v>39</v>
      </c>
      <c r="J2" s="1">
        <v>1.7</v>
      </c>
      <c r="K2" s="1" t="s">
        <v>42</v>
      </c>
      <c r="L2" s="1">
        <f t="shared" ref="L2:L36" si="0">H2-1</f>
        <v>0.44999999999999996</v>
      </c>
      <c r="M2" s="1">
        <f t="shared" ref="M2:M36" si="1">-D2*H2-F2*H2+F2+D2-1</f>
        <v>-1.0389250000000001</v>
      </c>
      <c r="N2" s="1">
        <f t="shared" ref="N2:N36" si="2">D2*F2*H2</f>
        <v>1.8487500000000001E-4</v>
      </c>
      <c r="O2" s="1">
        <f>(-M2-SQRT(M2*M2-4*L2*N2))/(2*L2)</f>
        <v>1.7796207784550848E-4</v>
      </c>
      <c r="P2" s="1">
        <f t="shared" ref="P2:P36" si="3">(O2*(J2-1)+F2)/((D2-O2)*(J2-1)-F2+1)*((1-F2)/F2)</f>
        <v>1.0222606264124467</v>
      </c>
      <c r="Q2" s="1">
        <f>(P2-1)*100</f>
        <v>2.2260626412446749</v>
      </c>
    </row>
    <row r="3" spans="1:17" x14ac:dyDescent="0.2">
      <c r="A3" t="s">
        <v>1</v>
      </c>
      <c r="B3" t="s">
        <v>8</v>
      </c>
      <c r="C3" t="s">
        <v>16</v>
      </c>
      <c r="D3" s="1">
        <v>7.3499999999999996E-2</v>
      </c>
      <c r="E3" s="1" t="s">
        <v>11</v>
      </c>
      <c r="F3">
        <v>1.5E-3</v>
      </c>
      <c r="G3" t="s">
        <v>10</v>
      </c>
      <c r="H3" s="1">
        <v>1.36</v>
      </c>
      <c r="I3" s="1" t="s">
        <v>12</v>
      </c>
      <c r="J3" s="1">
        <v>1.1499999999999999</v>
      </c>
      <c r="K3" t="s">
        <v>14</v>
      </c>
      <c r="L3" s="1">
        <f t="shared" si="0"/>
        <v>0.3600000000000001</v>
      </c>
      <c r="M3" s="1">
        <f t="shared" si="1"/>
        <v>-1.0269999999999999</v>
      </c>
      <c r="N3" s="1">
        <f t="shared" si="2"/>
        <v>1.4994000000000002E-4</v>
      </c>
      <c r="O3" s="1">
        <f t="shared" ref="O3:O36" si="4">(-M3-SQRT(M3*M3-4*L3*N3))/(2*L3)</f>
        <v>1.460055251614436E-4</v>
      </c>
      <c r="P3" s="1">
        <f t="shared" si="3"/>
        <v>1.0035418935504805</v>
      </c>
      <c r="Q3" s="1">
        <f t="shared" ref="Q3:Q41" si="5">(P3-1)*100</f>
        <v>0.35418935504805127</v>
      </c>
    </row>
    <row r="4" spans="1:17" x14ac:dyDescent="0.2">
      <c r="A4" t="s">
        <v>31</v>
      </c>
      <c r="B4" t="s">
        <v>8</v>
      </c>
      <c r="C4" t="s">
        <v>24</v>
      </c>
      <c r="D4" s="1">
        <v>0.1115</v>
      </c>
      <c r="E4" s="1" t="s">
        <v>32</v>
      </c>
      <c r="F4">
        <v>1.5E-3</v>
      </c>
      <c r="G4" t="s">
        <v>10</v>
      </c>
      <c r="H4" s="1">
        <v>1.32</v>
      </c>
      <c r="I4" s="1" t="s">
        <v>12</v>
      </c>
      <c r="J4" s="1">
        <v>1.1599999999999999</v>
      </c>
      <c r="K4" s="1" t="s">
        <v>36</v>
      </c>
      <c r="L4" s="1">
        <f t="shared" si="0"/>
        <v>0.32000000000000006</v>
      </c>
      <c r="M4" s="1">
        <f t="shared" si="1"/>
        <v>-1.03616</v>
      </c>
      <c r="N4" s="1">
        <f t="shared" si="2"/>
        <v>2.2077000000000002E-4</v>
      </c>
      <c r="O4" s="1">
        <f t="shared" si="4"/>
        <v>2.1307957161938168E-4</v>
      </c>
      <c r="P4" s="1">
        <f t="shared" si="3"/>
        <v>1.0048100553233419</v>
      </c>
      <c r="Q4" s="1">
        <f t="shared" si="5"/>
        <v>0.48100553233418886</v>
      </c>
    </row>
    <row r="5" spans="1:17" x14ac:dyDescent="0.2">
      <c r="A5" t="s">
        <v>1</v>
      </c>
      <c r="B5" t="s">
        <v>8</v>
      </c>
      <c r="C5" t="s">
        <v>24</v>
      </c>
      <c r="D5" s="1">
        <v>7.3499999999999996E-2</v>
      </c>
      <c r="E5" s="1" t="s">
        <v>11</v>
      </c>
      <c r="F5">
        <v>1.5E-3</v>
      </c>
      <c r="G5" t="s">
        <v>10</v>
      </c>
      <c r="H5" s="1">
        <v>1.36</v>
      </c>
      <c r="I5" s="1" t="s">
        <v>12</v>
      </c>
      <c r="J5" s="1">
        <v>1.1200000000000001</v>
      </c>
      <c r="K5" t="s">
        <v>14</v>
      </c>
      <c r="L5" s="1">
        <f t="shared" si="0"/>
        <v>0.3600000000000001</v>
      </c>
      <c r="M5" s="1">
        <f t="shared" si="1"/>
        <v>-1.0269999999999999</v>
      </c>
      <c r="N5" s="1">
        <f t="shared" si="2"/>
        <v>1.4994000000000002E-4</v>
      </c>
      <c r="O5" s="1">
        <f t="shared" si="4"/>
        <v>1.460055251614436E-4</v>
      </c>
      <c r="P5" s="1">
        <f t="shared" si="3"/>
        <v>1.0028397051249178</v>
      </c>
      <c r="Q5" s="1">
        <f t="shared" si="5"/>
        <v>0.2839705124917824</v>
      </c>
    </row>
    <row r="6" spans="1:17" x14ac:dyDescent="0.2">
      <c r="A6" t="s">
        <v>37</v>
      </c>
      <c r="B6" t="s">
        <v>8</v>
      </c>
      <c r="C6" t="s">
        <v>22</v>
      </c>
      <c r="D6" s="1">
        <v>8.5000000000000006E-2</v>
      </c>
      <c r="E6" s="1" t="s">
        <v>41</v>
      </c>
      <c r="F6">
        <v>1.5E-3</v>
      </c>
      <c r="G6" t="s">
        <v>10</v>
      </c>
      <c r="H6" s="1">
        <v>1.45</v>
      </c>
      <c r="I6" s="1" t="s">
        <v>39</v>
      </c>
      <c r="J6" s="1">
        <v>1.5</v>
      </c>
      <c r="K6" s="1" t="s">
        <v>39</v>
      </c>
      <c r="L6" s="1">
        <f t="shared" si="0"/>
        <v>0.44999999999999996</v>
      </c>
      <c r="M6" s="1">
        <f t="shared" si="1"/>
        <v>-1.0389250000000001</v>
      </c>
      <c r="N6" s="1">
        <f t="shared" si="2"/>
        <v>1.8487500000000001E-4</v>
      </c>
      <c r="O6" s="1">
        <f t="shared" si="4"/>
        <v>1.7796207784550848E-4</v>
      </c>
      <c r="P6" s="1">
        <f t="shared" si="3"/>
        <v>1.0161595874275193</v>
      </c>
      <c r="Q6" s="1">
        <f t="shared" si="5"/>
        <v>1.6159587427519329</v>
      </c>
    </row>
    <row r="7" spans="1:17" x14ac:dyDescent="0.2">
      <c r="A7" t="s">
        <v>31</v>
      </c>
      <c r="B7" t="s">
        <v>8</v>
      </c>
      <c r="C7" t="s">
        <v>22</v>
      </c>
      <c r="D7" s="1">
        <v>0.1106</v>
      </c>
      <c r="E7" s="1" t="s">
        <v>33</v>
      </c>
      <c r="F7">
        <v>1.5E-3</v>
      </c>
      <c r="G7" t="s">
        <v>10</v>
      </c>
      <c r="H7" s="1">
        <v>1.32</v>
      </c>
      <c r="I7" s="1" t="s">
        <v>12</v>
      </c>
      <c r="J7" s="1">
        <v>1.0900000000000001</v>
      </c>
      <c r="K7" s="1" t="s">
        <v>35</v>
      </c>
      <c r="L7" s="1">
        <f t="shared" si="0"/>
        <v>0.32000000000000006</v>
      </c>
      <c r="M7" s="1">
        <f t="shared" si="1"/>
        <v>-1.0358719999999999</v>
      </c>
      <c r="N7" s="1">
        <f t="shared" si="2"/>
        <v>2.1898800000000004E-4</v>
      </c>
      <c r="O7" s="1">
        <f t="shared" si="4"/>
        <v>2.1141830579829429E-4</v>
      </c>
      <c r="P7" s="1">
        <f t="shared" si="3"/>
        <v>1.0027082542977725</v>
      </c>
      <c r="Q7" s="1">
        <f t="shared" si="5"/>
        <v>0.27082542977725499</v>
      </c>
    </row>
    <row r="8" spans="1:17" x14ac:dyDescent="0.2">
      <c r="A8" t="s">
        <v>1</v>
      </c>
      <c r="B8" t="s">
        <v>8</v>
      </c>
      <c r="C8" t="s">
        <v>22</v>
      </c>
      <c r="D8" s="1">
        <v>7.3499999999999996E-2</v>
      </c>
      <c r="E8" s="1" t="s">
        <v>11</v>
      </c>
      <c r="F8">
        <v>1.5E-3</v>
      </c>
      <c r="G8" t="s">
        <v>10</v>
      </c>
      <c r="H8" s="1">
        <v>1.36</v>
      </c>
      <c r="I8" s="1" t="s">
        <v>12</v>
      </c>
      <c r="J8" s="1">
        <v>1.1399999999999999</v>
      </c>
      <c r="K8" t="s">
        <v>14</v>
      </c>
      <c r="L8" s="1">
        <f t="shared" si="0"/>
        <v>0.3600000000000001</v>
      </c>
      <c r="M8" s="1">
        <f t="shared" si="1"/>
        <v>-1.0269999999999999</v>
      </c>
      <c r="N8" s="1">
        <f t="shared" si="2"/>
        <v>1.4994000000000002E-4</v>
      </c>
      <c r="O8" s="1">
        <f t="shared" si="4"/>
        <v>1.460055251614436E-4</v>
      </c>
      <c r="P8" s="1">
        <f t="shared" si="3"/>
        <v>1.0033081711456089</v>
      </c>
      <c r="Q8" s="1">
        <f t="shared" si="5"/>
        <v>0.33081711456088847</v>
      </c>
    </row>
    <row r="9" spans="1:17" x14ac:dyDescent="0.2">
      <c r="A9" t="s">
        <v>43</v>
      </c>
      <c r="B9" t="s">
        <v>8</v>
      </c>
      <c r="C9" t="s">
        <v>22</v>
      </c>
      <c r="D9" s="1">
        <v>0.71</v>
      </c>
      <c r="E9" t="s">
        <v>44</v>
      </c>
      <c r="F9">
        <v>1.5E-3</v>
      </c>
      <c r="G9" t="s">
        <v>10</v>
      </c>
      <c r="H9" s="1">
        <v>1.54</v>
      </c>
      <c r="I9" s="1" t="s">
        <v>12</v>
      </c>
      <c r="J9" s="1">
        <v>0.8</v>
      </c>
      <c r="K9" s="1" t="s">
        <v>44</v>
      </c>
      <c r="L9" s="1">
        <f t="shared" si="0"/>
        <v>0.54</v>
      </c>
      <c r="M9" s="1">
        <f t="shared" si="1"/>
        <v>-1.3842099999999999</v>
      </c>
      <c r="N9" s="1">
        <f t="shared" si="2"/>
        <v>1.6401E-3</v>
      </c>
      <c r="O9" s="1">
        <f t="shared" si="4"/>
        <v>1.1854117572900418E-3</v>
      </c>
      <c r="P9" s="1">
        <f t="shared" si="3"/>
        <v>0.98126041080428072</v>
      </c>
      <c r="Q9" s="1">
        <f t="shared" si="5"/>
        <v>-1.8739589195719275</v>
      </c>
    </row>
    <row r="10" spans="1:17" x14ac:dyDescent="0.2">
      <c r="A10" t="s">
        <v>57</v>
      </c>
      <c r="B10" t="s">
        <v>8</v>
      </c>
      <c r="C10" t="s">
        <v>22</v>
      </c>
      <c r="D10">
        <v>1.6200000000000003E-2</v>
      </c>
      <c r="E10" t="s">
        <v>54</v>
      </c>
      <c r="F10">
        <v>1.5E-3</v>
      </c>
      <c r="G10" t="s">
        <v>10</v>
      </c>
      <c r="H10" s="1">
        <v>1.17</v>
      </c>
      <c r="I10" s="1" t="s">
        <v>55</v>
      </c>
      <c r="J10" s="1">
        <v>3.1</v>
      </c>
      <c r="K10" s="1" t="s">
        <v>56</v>
      </c>
      <c r="L10" s="1">
        <f t="shared" si="0"/>
        <v>0.16999999999999993</v>
      </c>
      <c r="M10" s="1">
        <f t="shared" si="1"/>
        <v>-1.003009</v>
      </c>
      <c r="N10" s="1">
        <f t="shared" si="2"/>
        <v>2.8431000000000003E-5</v>
      </c>
      <c r="O10" s="1">
        <f t="shared" si="4"/>
        <v>2.8345843948533501E-5</v>
      </c>
      <c r="P10" s="1">
        <f t="shared" si="3"/>
        <v>1.0054861001191615</v>
      </c>
      <c r="Q10" s="1">
        <f t="shared" si="5"/>
        <v>0.54861001191615077</v>
      </c>
    </row>
    <row r="11" spans="1:17" x14ac:dyDescent="0.2">
      <c r="A11" t="s">
        <v>26</v>
      </c>
      <c r="B11" t="s">
        <v>8</v>
      </c>
      <c r="C11" t="s">
        <v>29</v>
      </c>
      <c r="D11" s="1">
        <v>9.3999999999999986E-3</v>
      </c>
      <c r="E11" s="1" t="s">
        <v>27</v>
      </c>
      <c r="F11">
        <v>1.5E-3</v>
      </c>
      <c r="G11" t="s">
        <v>10</v>
      </c>
      <c r="H11" s="1">
        <v>3.9</v>
      </c>
      <c r="I11" s="1" t="s">
        <v>12</v>
      </c>
      <c r="J11" s="1">
        <v>1.84</v>
      </c>
      <c r="K11" s="1" t="s">
        <v>28</v>
      </c>
      <c r="L11" s="1">
        <f t="shared" si="0"/>
        <v>2.9</v>
      </c>
      <c r="M11" s="1">
        <f t="shared" si="1"/>
        <v>-1.0316099999999999</v>
      </c>
      <c r="N11" s="1">
        <f t="shared" si="2"/>
        <v>5.4989999999999994E-5</v>
      </c>
      <c r="O11" s="1">
        <f t="shared" si="4"/>
        <v>5.3313018103632813E-5</v>
      </c>
      <c r="P11" s="1">
        <f t="shared" si="3"/>
        <v>1.0218207021223493</v>
      </c>
      <c r="Q11" s="1">
        <f t="shared" si="5"/>
        <v>2.1820702122349322</v>
      </c>
    </row>
    <row r="12" spans="1:17" x14ac:dyDescent="0.2">
      <c r="A12" t="s">
        <v>31</v>
      </c>
      <c r="B12" t="s">
        <v>8</v>
      </c>
      <c r="C12" t="s">
        <v>21</v>
      </c>
      <c r="D12" s="1">
        <v>0.1106</v>
      </c>
      <c r="E12" s="1" t="s">
        <v>33</v>
      </c>
      <c r="F12">
        <v>1.5E-3</v>
      </c>
      <c r="G12" t="s">
        <v>10</v>
      </c>
      <c r="H12" s="1">
        <v>1.32</v>
      </c>
      <c r="I12" s="1" t="s">
        <v>12</v>
      </c>
      <c r="J12" s="1">
        <v>1.1399999999999999</v>
      </c>
      <c r="K12" s="1" t="s">
        <v>35</v>
      </c>
      <c r="L12" s="1">
        <f t="shared" si="0"/>
        <v>0.32000000000000006</v>
      </c>
      <c r="M12" s="1">
        <f t="shared" si="1"/>
        <v>-1.0358719999999999</v>
      </c>
      <c r="N12" s="1">
        <f t="shared" si="2"/>
        <v>2.1898800000000004E-4</v>
      </c>
      <c r="O12" s="1">
        <f t="shared" si="4"/>
        <v>2.1141830579829429E-4</v>
      </c>
      <c r="P12" s="1">
        <f t="shared" si="3"/>
        <v>1.0041899075558223</v>
      </c>
      <c r="Q12" s="1">
        <f t="shared" si="5"/>
        <v>0.41899075558222698</v>
      </c>
    </row>
    <row r="13" spans="1:17" x14ac:dyDescent="0.2">
      <c r="A13" t="s">
        <v>47</v>
      </c>
      <c r="B13" t="s">
        <v>8</v>
      </c>
      <c r="C13" t="s">
        <v>21</v>
      </c>
      <c r="D13" s="1">
        <v>5.8099999999999999E-2</v>
      </c>
      <c r="E13" t="s">
        <v>45</v>
      </c>
      <c r="F13">
        <v>1.5E-3</v>
      </c>
      <c r="G13" t="s">
        <v>10</v>
      </c>
      <c r="H13" s="1">
        <v>1.21</v>
      </c>
      <c r="I13" s="1" t="s">
        <v>45</v>
      </c>
      <c r="J13" s="1">
        <v>4.9000000000000004</v>
      </c>
      <c r="K13" s="1" t="s">
        <v>46</v>
      </c>
      <c r="L13" s="1">
        <f t="shared" si="0"/>
        <v>0.20999999999999996</v>
      </c>
      <c r="M13" s="1">
        <f t="shared" si="1"/>
        <v>-1.012516</v>
      </c>
      <c r="N13" s="1">
        <f t="shared" si="2"/>
        <v>1.054515E-4</v>
      </c>
      <c r="O13" s="1">
        <f t="shared" si="4"/>
        <v>1.0415023360304824E-4</v>
      </c>
      <c r="P13" s="1">
        <f t="shared" si="3"/>
        <v>1.0360914440604467</v>
      </c>
      <c r="Q13" s="1">
        <f t="shared" si="5"/>
        <v>3.6091444060446731</v>
      </c>
    </row>
    <row r="14" spans="1:17" x14ac:dyDescent="0.2">
      <c r="A14" t="s">
        <v>1</v>
      </c>
      <c r="B14" t="s">
        <v>8</v>
      </c>
      <c r="C14" t="s">
        <v>21</v>
      </c>
      <c r="D14" s="1">
        <v>7.3499999999999996E-2</v>
      </c>
      <c r="E14" s="1" t="s">
        <v>11</v>
      </c>
      <c r="F14">
        <v>1.5E-3</v>
      </c>
      <c r="G14" t="s">
        <v>10</v>
      </c>
      <c r="H14" s="1">
        <v>1.36</v>
      </c>
      <c r="I14" s="1" t="s">
        <v>12</v>
      </c>
      <c r="J14" s="1">
        <v>1.1499999999999999</v>
      </c>
      <c r="K14" t="s">
        <v>14</v>
      </c>
      <c r="L14" s="1">
        <f t="shared" si="0"/>
        <v>0.3600000000000001</v>
      </c>
      <c r="M14" s="1">
        <f t="shared" si="1"/>
        <v>-1.0269999999999999</v>
      </c>
      <c r="N14" s="1">
        <f t="shared" si="2"/>
        <v>1.4994000000000002E-4</v>
      </c>
      <c r="O14" s="1">
        <f t="shared" si="4"/>
        <v>1.460055251614436E-4</v>
      </c>
      <c r="P14" s="1">
        <f t="shared" si="3"/>
        <v>1.0035418935504805</v>
      </c>
      <c r="Q14" s="1">
        <f t="shared" si="5"/>
        <v>0.35418935504805127</v>
      </c>
    </row>
    <row r="15" spans="1:17" x14ac:dyDescent="0.2">
      <c r="A15" t="s">
        <v>1</v>
      </c>
      <c r="B15" t="s">
        <v>8</v>
      </c>
      <c r="C15" t="s">
        <v>17</v>
      </c>
      <c r="D15" s="1">
        <v>7.3499999999999996E-2</v>
      </c>
      <c r="E15" s="1" t="s">
        <v>11</v>
      </c>
      <c r="F15">
        <v>1.5E-3</v>
      </c>
      <c r="G15" t="s">
        <v>10</v>
      </c>
      <c r="H15" s="1">
        <v>1.36</v>
      </c>
      <c r="I15" s="1" t="s">
        <v>12</v>
      </c>
      <c r="J15" s="1">
        <v>1.1200000000000001</v>
      </c>
      <c r="K15" t="s">
        <v>14</v>
      </c>
      <c r="L15" s="1">
        <f t="shared" si="0"/>
        <v>0.3600000000000001</v>
      </c>
      <c r="M15" s="1">
        <f t="shared" si="1"/>
        <v>-1.0269999999999999</v>
      </c>
      <c r="N15" s="1">
        <f t="shared" si="2"/>
        <v>1.4994000000000002E-4</v>
      </c>
      <c r="O15" s="1">
        <f t="shared" si="4"/>
        <v>1.460055251614436E-4</v>
      </c>
      <c r="P15" s="1">
        <f t="shared" si="3"/>
        <v>1.0028397051249178</v>
      </c>
      <c r="Q15" s="1">
        <f t="shared" si="5"/>
        <v>0.2839705124917824</v>
      </c>
    </row>
    <row r="16" spans="1:17" x14ac:dyDescent="0.2">
      <c r="A16" t="s">
        <v>37</v>
      </c>
      <c r="B16" t="s">
        <v>8</v>
      </c>
      <c r="C16" t="s">
        <v>34</v>
      </c>
      <c r="D16" s="1">
        <v>8.5000000000000006E-2</v>
      </c>
      <c r="E16" s="1" t="s">
        <v>38</v>
      </c>
      <c r="F16">
        <v>1.5E-3</v>
      </c>
      <c r="G16" t="s">
        <v>10</v>
      </c>
      <c r="H16" s="1">
        <v>1.45</v>
      </c>
      <c r="I16" s="1" t="s">
        <v>39</v>
      </c>
      <c r="J16" s="1">
        <v>1.6</v>
      </c>
      <c r="K16" s="1" t="s">
        <v>40</v>
      </c>
      <c r="L16" s="1">
        <f t="shared" si="0"/>
        <v>0.44999999999999996</v>
      </c>
      <c r="M16" s="1">
        <f t="shared" si="1"/>
        <v>-1.0389250000000001</v>
      </c>
      <c r="N16" s="1">
        <f t="shared" si="2"/>
        <v>1.8487500000000001E-4</v>
      </c>
      <c r="O16" s="1">
        <f t="shared" si="4"/>
        <v>1.7796207784550848E-4</v>
      </c>
      <c r="P16" s="1">
        <f t="shared" si="3"/>
        <v>1.0192347641480328</v>
      </c>
      <c r="Q16" s="1">
        <f t="shared" si="5"/>
        <v>1.9234764148032824</v>
      </c>
    </row>
    <row r="17" spans="1:17" x14ac:dyDescent="0.2">
      <c r="A17" t="s">
        <v>31</v>
      </c>
      <c r="B17" t="s">
        <v>8</v>
      </c>
      <c r="C17" t="s">
        <v>34</v>
      </c>
      <c r="D17" s="1">
        <v>0.1106</v>
      </c>
      <c r="E17" s="1" t="s">
        <v>33</v>
      </c>
      <c r="F17">
        <v>1.5E-3</v>
      </c>
      <c r="G17" t="s">
        <v>10</v>
      </c>
      <c r="H17" s="1">
        <v>1.32</v>
      </c>
      <c r="I17" s="1" t="s">
        <v>12</v>
      </c>
      <c r="J17" s="1">
        <v>1.08</v>
      </c>
      <c r="K17" s="1" t="s">
        <v>35</v>
      </c>
      <c r="L17" s="1">
        <f t="shared" si="0"/>
        <v>0.32000000000000006</v>
      </c>
      <c r="M17" s="1">
        <f t="shared" si="1"/>
        <v>-1.0358719999999999</v>
      </c>
      <c r="N17" s="1">
        <f t="shared" si="2"/>
        <v>2.1898800000000004E-4</v>
      </c>
      <c r="O17" s="1">
        <f t="shared" si="4"/>
        <v>2.1141830579829429E-4</v>
      </c>
      <c r="P17" s="1">
        <f t="shared" si="3"/>
        <v>1.0024099752388844</v>
      </c>
      <c r="Q17" s="1">
        <f t="shared" si="5"/>
        <v>0.24099752388844209</v>
      </c>
    </row>
    <row r="18" spans="1:17" x14ac:dyDescent="0.2">
      <c r="A18" t="s">
        <v>47</v>
      </c>
      <c r="B18" t="s">
        <v>8</v>
      </c>
      <c r="C18" t="s">
        <v>34</v>
      </c>
      <c r="D18" s="1">
        <v>5.8099999999999999E-2</v>
      </c>
      <c r="E18" t="s">
        <v>45</v>
      </c>
      <c r="F18">
        <v>1.5E-3</v>
      </c>
      <c r="G18" t="s">
        <v>10</v>
      </c>
      <c r="H18" s="1">
        <v>1.21</v>
      </c>
      <c r="I18" s="1" t="s">
        <v>45</v>
      </c>
      <c r="J18" s="1">
        <v>2.2000000000000002</v>
      </c>
      <c r="K18" s="1" t="s">
        <v>46</v>
      </c>
      <c r="L18" s="1">
        <f t="shared" si="0"/>
        <v>0.20999999999999996</v>
      </c>
      <c r="M18" s="1">
        <f t="shared" si="1"/>
        <v>-1.012516</v>
      </c>
      <c r="N18" s="1">
        <f t="shared" si="2"/>
        <v>1.054515E-4</v>
      </c>
      <c r="O18" s="1">
        <f t="shared" si="4"/>
        <v>1.0415023360304824E-4</v>
      </c>
      <c r="P18" s="1">
        <f t="shared" si="3"/>
        <v>1.0127331245173377</v>
      </c>
      <c r="Q18" s="1">
        <f t="shared" si="5"/>
        <v>1.2733124517337657</v>
      </c>
    </row>
    <row r="19" spans="1:17" x14ac:dyDescent="0.2">
      <c r="A19" t="s">
        <v>43</v>
      </c>
      <c r="B19" t="s">
        <v>8</v>
      </c>
      <c r="C19" t="s">
        <v>34</v>
      </c>
      <c r="D19" s="1">
        <v>0.71</v>
      </c>
      <c r="E19" t="s">
        <v>44</v>
      </c>
      <c r="F19">
        <v>1.5E-3</v>
      </c>
      <c r="G19" t="s">
        <v>10</v>
      </c>
      <c r="H19" s="1">
        <v>1.54</v>
      </c>
      <c r="I19" s="1" t="s">
        <v>12</v>
      </c>
      <c r="J19" s="1">
        <v>0.76</v>
      </c>
      <c r="K19" s="1" t="s">
        <v>44</v>
      </c>
      <c r="L19" s="1">
        <f t="shared" si="0"/>
        <v>0.54</v>
      </c>
      <c r="M19" s="1">
        <f t="shared" si="1"/>
        <v>-1.3842099999999999</v>
      </c>
      <c r="N19" s="1">
        <f t="shared" si="2"/>
        <v>1.6401E-3</v>
      </c>
      <c r="O19" s="1">
        <f t="shared" si="4"/>
        <v>1.1854117572900418E-3</v>
      </c>
      <c r="P19" s="1">
        <f t="shared" si="3"/>
        <v>0.97674282752295671</v>
      </c>
      <c r="Q19" s="1">
        <f t="shared" si="5"/>
        <v>-2.3257172477043286</v>
      </c>
    </row>
    <row r="20" spans="1:17" x14ac:dyDescent="0.2">
      <c r="A20" t="s">
        <v>31</v>
      </c>
      <c r="B20" t="s">
        <v>8</v>
      </c>
      <c r="C20" t="s">
        <v>23</v>
      </c>
      <c r="D20" s="1">
        <v>0.1106</v>
      </c>
      <c r="E20" s="1" t="s">
        <v>33</v>
      </c>
      <c r="F20">
        <v>1.5E-3</v>
      </c>
      <c r="G20" t="s">
        <v>10</v>
      </c>
      <c r="H20" s="1">
        <v>1.32</v>
      </c>
      <c r="I20" s="1" t="s">
        <v>12</v>
      </c>
      <c r="J20" s="1">
        <v>1</v>
      </c>
      <c r="K20" s="1" t="s">
        <v>35</v>
      </c>
      <c r="L20" s="1">
        <f t="shared" si="0"/>
        <v>0.32000000000000006</v>
      </c>
      <c r="M20" s="1">
        <f t="shared" si="1"/>
        <v>-1.0358719999999999</v>
      </c>
      <c r="N20" s="1">
        <f t="shared" si="2"/>
        <v>2.1898800000000004E-4</v>
      </c>
      <c r="O20" s="1">
        <f t="shared" si="4"/>
        <v>2.1141830579829429E-4</v>
      </c>
      <c r="P20" s="1">
        <f t="shared" si="3"/>
        <v>1.0000000000000002</v>
      </c>
      <c r="Q20" s="1">
        <f t="shared" si="5"/>
        <v>2.2204460492503131E-14</v>
      </c>
    </row>
    <row r="21" spans="1:17" x14ac:dyDescent="0.2">
      <c r="A21" t="s">
        <v>47</v>
      </c>
      <c r="B21" t="s">
        <v>8</v>
      </c>
      <c r="C21" t="s">
        <v>23</v>
      </c>
      <c r="D21" s="1">
        <v>5.8099999999999999E-2</v>
      </c>
      <c r="E21" t="s">
        <v>45</v>
      </c>
      <c r="F21">
        <v>1.5E-3</v>
      </c>
      <c r="G21" t="s">
        <v>10</v>
      </c>
      <c r="H21" s="1">
        <v>1.21</v>
      </c>
      <c r="I21" s="1" t="s">
        <v>45</v>
      </c>
      <c r="J21" s="1">
        <v>2.5499999999999998</v>
      </c>
      <c r="K21" s="1" t="s">
        <v>46</v>
      </c>
      <c r="L21" s="1">
        <f t="shared" si="0"/>
        <v>0.20999999999999996</v>
      </c>
      <c r="M21" s="1">
        <f t="shared" si="1"/>
        <v>-1.012516</v>
      </c>
      <c r="N21" s="1">
        <f t="shared" si="2"/>
        <v>1.054515E-4</v>
      </c>
      <c r="O21" s="1">
        <f t="shared" si="4"/>
        <v>1.0415023360304824E-4</v>
      </c>
      <c r="P21" s="1">
        <f t="shared" si="3"/>
        <v>1.0161402167257181</v>
      </c>
      <c r="Q21" s="1">
        <f t="shared" si="5"/>
        <v>1.6140216725718082</v>
      </c>
    </row>
    <row r="22" spans="1:17" x14ac:dyDescent="0.2">
      <c r="A22" t="s">
        <v>1</v>
      </c>
      <c r="B22" t="s">
        <v>8</v>
      </c>
      <c r="C22" t="s">
        <v>23</v>
      </c>
      <c r="D22" s="1">
        <v>7.3499999999999996E-2</v>
      </c>
      <c r="E22" s="1" t="s">
        <v>11</v>
      </c>
      <c r="F22">
        <v>1.5E-3</v>
      </c>
      <c r="G22" t="s">
        <v>10</v>
      </c>
      <c r="H22" s="1">
        <v>1.36</v>
      </c>
      <c r="I22" s="1" t="s">
        <v>12</v>
      </c>
      <c r="J22" s="1">
        <v>1.03</v>
      </c>
      <c r="K22" t="s">
        <v>14</v>
      </c>
      <c r="L22" s="1">
        <f t="shared" si="0"/>
        <v>0.3600000000000001</v>
      </c>
      <c r="M22" s="1">
        <f t="shared" si="1"/>
        <v>-1.0269999999999999</v>
      </c>
      <c r="N22" s="1">
        <f t="shared" si="2"/>
        <v>1.4994000000000002E-4</v>
      </c>
      <c r="O22" s="1">
        <f t="shared" si="4"/>
        <v>1.460055251614436E-4</v>
      </c>
      <c r="P22" s="1">
        <f t="shared" si="3"/>
        <v>1.0007146098334059</v>
      </c>
      <c r="Q22" s="1">
        <f t="shared" si="5"/>
        <v>7.1460983340587703E-2</v>
      </c>
    </row>
    <row r="23" spans="1:17" x14ac:dyDescent="0.2">
      <c r="A23" t="s">
        <v>26</v>
      </c>
      <c r="B23" t="s">
        <v>8</v>
      </c>
      <c r="C23" t="s">
        <v>23</v>
      </c>
      <c r="D23" s="1">
        <v>9.3999999999999986E-3</v>
      </c>
      <c r="E23" s="1" t="s">
        <v>27</v>
      </c>
      <c r="F23">
        <v>1.5E-3</v>
      </c>
      <c r="G23" t="s">
        <v>10</v>
      </c>
      <c r="H23" s="1">
        <v>3.9</v>
      </c>
      <c r="I23" s="1" t="s">
        <v>12</v>
      </c>
      <c r="J23" s="1">
        <v>1.43</v>
      </c>
      <c r="K23" s="1" t="s">
        <v>28</v>
      </c>
      <c r="L23" s="1">
        <f t="shared" si="0"/>
        <v>2.9</v>
      </c>
      <c r="M23" s="1">
        <f t="shared" si="1"/>
        <v>-1.0316099999999999</v>
      </c>
      <c r="N23" s="1">
        <f t="shared" si="2"/>
        <v>5.4989999999999994E-5</v>
      </c>
      <c r="O23" s="1">
        <f t="shared" si="4"/>
        <v>5.3313018103632813E-5</v>
      </c>
      <c r="P23" s="1">
        <f t="shared" si="3"/>
        <v>1.0112128192525396</v>
      </c>
      <c r="Q23" s="1">
        <f t="shared" si="5"/>
        <v>1.1212819252539585</v>
      </c>
    </row>
    <row r="24" spans="1:17" x14ac:dyDescent="0.2">
      <c r="A24" t="s">
        <v>1</v>
      </c>
      <c r="B24" t="s">
        <v>8</v>
      </c>
      <c r="C24" t="s">
        <v>20</v>
      </c>
      <c r="D24" s="1">
        <v>7.3499999999999996E-2</v>
      </c>
      <c r="E24" s="1" t="s">
        <v>11</v>
      </c>
      <c r="F24">
        <v>1.5E-3</v>
      </c>
      <c r="G24" t="s">
        <v>10</v>
      </c>
      <c r="H24" s="1">
        <v>1.36</v>
      </c>
      <c r="I24" s="1" t="s">
        <v>12</v>
      </c>
      <c r="J24" s="1">
        <v>1.1299999999999999</v>
      </c>
      <c r="K24" t="s">
        <v>14</v>
      </c>
      <c r="L24" s="1">
        <f t="shared" si="0"/>
        <v>0.3600000000000001</v>
      </c>
      <c r="M24" s="1">
        <f t="shared" si="1"/>
        <v>-1.0269999999999999</v>
      </c>
      <c r="N24" s="1">
        <f t="shared" si="2"/>
        <v>1.4994000000000002E-4</v>
      </c>
      <c r="O24" s="1">
        <f t="shared" si="4"/>
        <v>1.460055251614436E-4</v>
      </c>
      <c r="P24" s="1">
        <f t="shared" si="3"/>
        <v>1.003074108584797</v>
      </c>
      <c r="Q24" s="1">
        <f t="shared" si="5"/>
        <v>0.30741085847969529</v>
      </c>
    </row>
    <row r="25" spans="1:17" x14ac:dyDescent="0.2">
      <c r="A25" t="s">
        <v>26</v>
      </c>
      <c r="B25" t="s">
        <v>8</v>
      </c>
      <c r="C25" t="s">
        <v>20</v>
      </c>
      <c r="D25" s="1">
        <v>9.3999999999999986E-3</v>
      </c>
      <c r="E25" s="1" t="s">
        <v>27</v>
      </c>
      <c r="F25">
        <v>1.5E-3</v>
      </c>
      <c r="G25" t="s">
        <v>10</v>
      </c>
      <c r="H25" s="1">
        <v>3.9</v>
      </c>
      <c r="I25" s="1" t="s">
        <v>12</v>
      </c>
      <c r="J25" s="1">
        <v>1.41</v>
      </c>
      <c r="K25" s="1" t="s">
        <v>28</v>
      </c>
      <c r="L25" s="1">
        <f t="shared" si="0"/>
        <v>2.9</v>
      </c>
      <c r="M25" s="1">
        <f t="shared" si="1"/>
        <v>-1.0316099999999999</v>
      </c>
      <c r="N25" s="1">
        <f t="shared" si="2"/>
        <v>5.4989999999999994E-5</v>
      </c>
      <c r="O25" s="1">
        <f t="shared" si="4"/>
        <v>5.3313018103632813E-5</v>
      </c>
      <c r="P25" s="1">
        <f t="shared" si="3"/>
        <v>1.0106932866889293</v>
      </c>
      <c r="Q25" s="1">
        <f t="shared" si="5"/>
        <v>1.0693286688929327</v>
      </c>
    </row>
    <row r="26" spans="1:17" x14ac:dyDescent="0.2">
      <c r="A26" t="s">
        <v>57</v>
      </c>
      <c r="B26" t="s">
        <v>8</v>
      </c>
      <c r="C26" t="s">
        <v>20</v>
      </c>
      <c r="D26">
        <v>1.6200000000000003E-2</v>
      </c>
      <c r="E26" t="s">
        <v>54</v>
      </c>
      <c r="F26">
        <v>1.5E-3</v>
      </c>
      <c r="G26" t="s">
        <v>10</v>
      </c>
      <c r="H26" s="1">
        <v>1.17</v>
      </c>
      <c r="I26" s="1" t="s">
        <v>55</v>
      </c>
      <c r="J26" s="1">
        <v>2.77</v>
      </c>
      <c r="K26" s="1" t="s">
        <v>56</v>
      </c>
      <c r="L26" s="1">
        <f t="shared" si="0"/>
        <v>0.16999999999999993</v>
      </c>
      <c r="M26" s="1">
        <f t="shared" si="1"/>
        <v>-1.003009</v>
      </c>
      <c r="N26" s="1">
        <f t="shared" si="2"/>
        <v>2.8431000000000003E-5</v>
      </c>
      <c r="O26" s="1">
        <f t="shared" si="4"/>
        <v>2.8345843948533501E-5</v>
      </c>
      <c r="P26" s="1">
        <f t="shared" si="3"/>
        <v>1.0046480236654951</v>
      </c>
      <c r="Q26" s="1">
        <f t="shared" si="5"/>
        <v>0.46480236654951046</v>
      </c>
    </row>
    <row r="27" spans="1:17" x14ac:dyDescent="0.2">
      <c r="A27" t="s">
        <v>26</v>
      </c>
      <c r="B27" t="s">
        <v>8</v>
      </c>
      <c r="C27" t="s">
        <v>30</v>
      </c>
      <c r="D27" s="1">
        <v>9.3999999999999986E-3</v>
      </c>
      <c r="E27" s="1" t="s">
        <v>27</v>
      </c>
      <c r="F27">
        <v>1.5E-3</v>
      </c>
      <c r="G27" t="s">
        <v>10</v>
      </c>
      <c r="H27" s="1">
        <v>3.9</v>
      </c>
      <c r="I27" s="1" t="s">
        <v>12</v>
      </c>
      <c r="J27" s="1">
        <v>1.46</v>
      </c>
      <c r="K27" s="1" t="s">
        <v>28</v>
      </c>
      <c r="L27" s="1">
        <f t="shared" si="0"/>
        <v>2.9</v>
      </c>
      <c r="M27" s="1">
        <f t="shared" si="1"/>
        <v>-1.0316099999999999</v>
      </c>
      <c r="N27" s="1">
        <f t="shared" si="2"/>
        <v>5.4989999999999994E-5</v>
      </c>
      <c r="O27" s="1">
        <f t="shared" si="4"/>
        <v>5.3313018103632813E-5</v>
      </c>
      <c r="P27" s="1">
        <f t="shared" si="3"/>
        <v>1.0119917549215403</v>
      </c>
      <c r="Q27" s="1">
        <f t="shared" si="5"/>
        <v>1.1991754921540254</v>
      </c>
    </row>
    <row r="28" spans="1:17" x14ac:dyDescent="0.2">
      <c r="A28" t="s">
        <v>43</v>
      </c>
      <c r="B28" t="s">
        <v>8</v>
      </c>
      <c r="C28" t="s">
        <v>30</v>
      </c>
      <c r="D28" s="1">
        <v>0.71</v>
      </c>
      <c r="E28" t="s">
        <v>44</v>
      </c>
      <c r="F28">
        <v>1.5E-3</v>
      </c>
      <c r="G28" t="s">
        <v>10</v>
      </c>
      <c r="H28" s="1">
        <v>1.54</v>
      </c>
      <c r="I28" s="1" t="s">
        <v>12</v>
      </c>
      <c r="J28" s="1">
        <v>0.45</v>
      </c>
      <c r="K28" s="1" t="s">
        <v>44</v>
      </c>
      <c r="L28" s="1">
        <f t="shared" si="0"/>
        <v>0.54</v>
      </c>
      <c r="M28" s="1">
        <f t="shared" si="1"/>
        <v>-1.3842099999999999</v>
      </c>
      <c r="N28" s="1">
        <f t="shared" si="2"/>
        <v>1.6401E-3</v>
      </c>
      <c r="O28" s="1">
        <f t="shared" si="4"/>
        <v>1.1854117572900418E-3</v>
      </c>
      <c r="P28" s="1">
        <f t="shared" si="3"/>
        <v>0.92746104608198121</v>
      </c>
      <c r="Q28" s="1">
        <f t="shared" si="5"/>
        <v>-7.2538953918018789</v>
      </c>
    </row>
    <row r="29" spans="1:17" x14ac:dyDescent="0.2">
      <c r="A29" t="s">
        <v>57</v>
      </c>
      <c r="B29" t="s">
        <v>8</v>
      </c>
      <c r="C29" t="s">
        <v>30</v>
      </c>
      <c r="D29">
        <v>1.6200000000000003E-2</v>
      </c>
      <c r="E29" t="s">
        <v>54</v>
      </c>
      <c r="F29">
        <v>1.5E-3</v>
      </c>
      <c r="G29" t="s">
        <v>10</v>
      </c>
      <c r="H29" s="1">
        <v>1.17</v>
      </c>
      <c r="I29" s="1" t="s">
        <v>55</v>
      </c>
      <c r="J29" s="1">
        <v>4.4400000000000004</v>
      </c>
      <c r="K29" s="1" t="s">
        <v>56</v>
      </c>
      <c r="L29" s="1">
        <f t="shared" si="0"/>
        <v>0.16999999999999993</v>
      </c>
      <c r="M29" s="1">
        <f t="shared" si="1"/>
        <v>-1.003009</v>
      </c>
      <c r="N29" s="1">
        <f t="shared" si="2"/>
        <v>2.8431000000000003E-5</v>
      </c>
      <c r="O29" s="1">
        <f t="shared" si="4"/>
        <v>2.8345843948533501E-5</v>
      </c>
      <c r="P29" s="1">
        <f t="shared" si="3"/>
        <v>1.008802011585894</v>
      </c>
      <c r="Q29" s="1">
        <f t="shared" si="5"/>
        <v>0.88020115858939985</v>
      </c>
    </row>
    <row r="30" spans="1:17" x14ac:dyDescent="0.2">
      <c r="A30" t="s">
        <v>47</v>
      </c>
      <c r="B30" t="s">
        <v>8</v>
      </c>
      <c r="C30" t="s">
        <v>18</v>
      </c>
      <c r="D30" s="1">
        <v>5.8099999999999999E-2</v>
      </c>
      <c r="E30" t="s">
        <v>45</v>
      </c>
      <c r="F30">
        <v>1.5E-3</v>
      </c>
      <c r="G30" t="s">
        <v>10</v>
      </c>
      <c r="H30" s="1">
        <v>1.21</v>
      </c>
      <c r="I30" s="1" t="s">
        <v>45</v>
      </c>
      <c r="J30" s="1">
        <v>2.2999999999999998</v>
      </c>
      <c r="K30" s="1" t="s">
        <v>46</v>
      </c>
      <c r="L30" s="1">
        <f t="shared" si="0"/>
        <v>0.20999999999999996</v>
      </c>
      <c r="M30" s="1">
        <f t="shared" si="1"/>
        <v>-1.012516</v>
      </c>
      <c r="N30" s="1">
        <f t="shared" si="2"/>
        <v>1.054515E-4</v>
      </c>
      <c r="O30" s="1">
        <f t="shared" si="4"/>
        <v>1.0415023360304824E-4</v>
      </c>
      <c r="P30" s="1">
        <f t="shared" si="3"/>
        <v>1.0137197223311081</v>
      </c>
      <c r="Q30" s="1">
        <f t="shared" si="5"/>
        <v>1.3719722331108075</v>
      </c>
    </row>
    <row r="31" spans="1:17" x14ac:dyDescent="0.2">
      <c r="A31" t="s">
        <v>1</v>
      </c>
      <c r="B31" t="s">
        <v>8</v>
      </c>
      <c r="C31" t="s">
        <v>18</v>
      </c>
      <c r="D31" s="1">
        <v>7.3499999999999996E-2</v>
      </c>
      <c r="E31" s="1" t="s">
        <v>11</v>
      </c>
      <c r="F31">
        <v>1.5E-3</v>
      </c>
      <c r="G31" t="s">
        <v>10</v>
      </c>
      <c r="H31" s="1">
        <v>1.36</v>
      </c>
      <c r="I31" s="1" t="s">
        <v>12</v>
      </c>
      <c r="J31" s="1">
        <v>1.2</v>
      </c>
      <c r="K31" t="s">
        <v>14</v>
      </c>
      <c r="L31" s="1">
        <f t="shared" si="0"/>
        <v>0.3600000000000001</v>
      </c>
      <c r="M31" s="1">
        <f t="shared" si="1"/>
        <v>-1.0269999999999999</v>
      </c>
      <c r="N31" s="1">
        <f t="shared" si="2"/>
        <v>1.4994000000000002E-4</v>
      </c>
      <c r="O31" s="1">
        <f t="shared" si="4"/>
        <v>1.460055251614436E-4</v>
      </c>
      <c r="P31" s="1">
        <f t="shared" si="3"/>
        <v>1.0047054290945407</v>
      </c>
      <c r="Q31" s="1">
        <f t="shared" si="5"/>
        <v>0.47054290945407473</v>
      </c>
    </row>
    <row r="32" spans="1:17" x14ac:dyDescent="0.2">
      <c r="A32" t="s">
        <v>43</v>
      </c>
      <c r="B32" t="s">
        <v>8</v>
      </c>
      <c r="C32" t="s">
        <v>18</v>
      </c>
      <c r="D32" s="1">
        <v>0.71</v>
      </c>
      <c r="E32" t="s">
        <v>44</v>
      </c>
      <c r="F32">
        <v>1.5E-3</v>
      </c>
      <c r="G32" t="s">
        <v>10</v>
      </c>
      <c r="H32" s="1">
        <v>1.54</v>
      </c>
      <c r="I32" s="1" t="s">
        <v>12</v>
      </c>
      <c r="J32" s="1">
        <v>0.84</v>
      </c>
      <c r="K32" s="1" t="s">
        <v>44</v>
      </c>
      <c r="L32" s="1">
        <f t="shared" si="0"/>
        <v>0.54</v>
      </c>
      <c r="M32" s="1">
        <f t="shared" si="1"/>
        <v>-1.3842099999999999</v>
      </c>
      <c r="N32" s="1">
        <f t="shared" si="2"/>
        <v>1.6401E-3</v>
      </c>
      <c r="O32" s="1">
        <f t="shared" si="4"/>
        <v>1.1854117572900418E-3</v>
      </c>
      <c r="P32" s="1">
        <f t="shared" si="3"/>
        <v>0.98548856542707752</v>
      </c>
      <c r="Q32" s="1">
        <f t="shared" si="5"/>
        <v>-1.4511434572922477</v>
      </c>
    </row>
    <row r="33" spans="1:17" x14ac:dyDescent="0.2">
      <c r="A33" t="s">
        <v>57</v>
      </c>
      <c r="B33" t="s">
        <v>8</v>
      </c>
      <c r="C33" t="s">
        <v>18</v>
      </c>
      <c r="D33">
        <v>1.6200000000000003E-2</v>
      </c>
      <c r="E33" t="s">
        <v>54</v>
      </c>
      <c r="F33">
        <v>1.5E-3</v>
      </c>
      <c r="G33" t="s">
        <v>10</v>
      </c>
      <c r="H33" s="1">
        <v>1.17</v>
      </c>
      <c r="I33" s="1" t="s">
        <v>55</v>
      </c>
      <c r="J33" s="1">
        <v>11.06</v>
      </c>
      <c r="K33" s="1" t="s">
        <v>56</v>
      </c>
      <c r="L33" s="1">
        <f t="shared" si="0"/>
        <v>0.16999999999999993</v>
      </c>
      <c r="M33" s="1">
        <f t="shared" si="1"/>
        <v>-1.003009</v>
      </c>
      <c r="N33" s="1">
        <f t="shared" si="2"/>
        <v>2.8431000000000003E-5</v>
      </c>
      <c r="O33" s="1">
        <f t="shared" si="4"/>
        <v>2.8345843948533501E-5</v>
      </c>
      <c r="P33" s="1">
        <f t="shared" si="3"/>
        <v>1.0233675803019262</v>
      </c>
      <c r="Q33" s="1">
        <f t="shared" si="5"/>
        <v>2.3367580301926205</v>
      </c>
    </row>
    <row r="34" spans="1:17" x14ac:dyDescent="0.2">
      <c r="A34" t="s">
        <v>31</v>
      </c>
      <c r="B34" t="s">
        <v>8</v>
      </c>
      <c r="C34" t="s">
        <v>19</v>
      </c>
      <c r="D34" s="1">
        <v>0.1106</v>
      </c>
      <c r="E34" s="1" t="s">
        <v>33</v>
      </c>
      <c r="F34">
        <v>1.5E-3</v>
      </c>
      <c r="G34" t="s">
        <v>10</v>
      </c>
      <c r="H34" s="1">
        <v>1.32</v>
      </c>
      <c r="I34" s="1" t="s">
        <v>12</v>
      </c>
      <c r="J34" s="1">
        <v>1.24</v>
      </c>
      <c r="K34" s="1" t="s">
        <v>35</v>
      </c>
      <c r="L34" s="1">
        <f t="shared" si="0"/>
        <v>0.32000000000000006</v>
      </c>
      <c r="M34" s="1">
        <f t="shared" si="1"/>
        <v>-1.0358719999999999</v>
      </c>
      <c r="N34" s="1">
        <f t="shared" si="2"/>
        <v>2.1898800000000004E-4</v>
      </c>
      <c r="O34" s="1">
        <f t="shared" si="4"/>
        <v>2.1141830579829429E-4</v>
      </c>
      <c r="P34" s="1">
        <f t="shared" si="3"/>
        <v>1.0071053432395471</v>
      </c>
      <c r="Q34" s="1">
        <f t="shared" si="5"/>
        <v>0.71053432395471461</v>
      </c>
    </row>
    <row r="35" spans="1:17" x14ac:dyDescent="0.2">
      <c r="A35" t="s">
        <v>1</v>
      </c>
      <c r="B35" t="s">
        <v>8</v>
      </c>
      <c r="C35" t="s">
        <v>19</v>
      </c>
      <c r="D35" s="1">
        <v>7.3499999999999996E-2</v>
      </c>
      <c r="E35" s="1" t="s">
        <v>11</v>
      </c>
      <c r="F35">
        <v>1.5E-3</v>
      </c>
      <c r="G35" t="s">
        <v>10</v>
      </c>
      <c r="H35" s="1">
        <v>1.36</v>
      </c>
      <c r="I35" s="1" t="s">
        <v>12</v>
      </c>
      <c r="J35" s="1">
        <v>1.21</v>
      </c>
      <c r="K35" t="s">
        <v>14</v>
      </c>
      <c r="L35" s="1">
        <f t="shared" si="0"/>
        <v>0.3600000000000001</v>
      </c>
      <c r="M35" s="1">
        <f t="shared" si="1"/>
        <v>-1.0269999999999999</v>
      </c>
      <c r="N35" s="1">
        <f t="shared" si="2"/>
        <v>1.4994000000000002E-4</v>
      </c>
      <c r="O35" s="1">
        <f t="shared" si="4"/>
        <v>1.460055251614436E-4</v>
      </c>
      <c r="P35" s="1">
        <f t="shared" si="3"/>
        <v>1.0049371260491209</v>
      </c>
      <c r="Q35" s="1">
        <f t="shared" si="5"/>
        <v>0.49371260491208879</v>
      </c>
    </row>
    <row r="36" spans="1:17" x14ac:dyDescent="0.2">
      <c r="A36" t="s">
        <v>26</v>
      </c>
      <c r="B36" t="s">
        <v>8</v>
      </c>
      <c r="C36" t="s">
        <v>19</v>
      </c>
      <c r="D36" s="1">
        <v>9.3999999999999986E-3</v>
      </c>
      <c r="E36" s="1" t="s">
        <v>27</v>
      </c>
      <c r="F36">
        <v>1.5E-3</v>
      </c>
      <c r="G36" t="s">
        <v>10</v>
      </c>
      <c r="H36" s="1">
        <v>3.9</v>
      </c>
      <c r="I36" s="1" t="s">
        <v>12</v>
      </c>
      <c r="J36" s="1">
        <v>1.97</v>
      </c>
      <c r="K36" s="1" t="s">
        <v>28</v>
      </c>
      <c r="L36" s="1">
        <f t="shared" si="0"/>
        <v>2.9</v>
      </c>
      <c r="M36" s="1">
        <f t="shared" si="1"/>
        <v>-1.0316099999999999</v>
      </c>
      <c r="N36" s="1">
        <f t="shared" si="2"/>
        <v>5.4989999999999994E-5</v>
      </c>
      <c r="O36" s="1">
        <f t="shared" si="4"/>
        <v>5.3313018103632813E-5</v>
      </c>
      <c r="P36" s="1">
        <f t="shared" si="3"/>
        <v>1.0251673284924132</v>
      </c>
      <c r="Q36" s="1">
        <f t="shared" si="5"/>
        <v>2.516732849241321</v>
      </c>
    </row>
    <row r="37" spans="1:17" x14ac:dyDescent="0.2">
      <c r="A37" t="s">
        <v>57</v>
      </c>
      <c r="B37" t="s">
        <v>8</v>
      </c>
      <c r="C37" t="s">
        <v>19</v>
      </c>
      <c r="D37">
        <v>1.6200000000000003E-2</v>
      </c>
      <c r="E37" t="s">
        <v>54</v>
      </c>
      <c r="F37">
        <v>1.5E-3</v>
      </c>
      <c r="G37" t="s">
        <v>10</v>
      </c>
      <c r="H37" s="1">
        <v>1.17</v>
      </c>
      <c r="I37" s="1" t="s">
        <v>55</v>
      </c>
      <c r="J37" s="1">
        <v>13.15</v>
      </c>
      <c r="K37" s="1" t="s">
        <v>56</v>
      </c>
      <c r="L37" s="1">
        <f t="shared" ref="L37:L41" si="6">H37-1</f>
        <v>0.16999999999999993</v>
      </c>
      <c r="M37" s="1">
        <f t="shared" ref="M37:M41" si="7">-D37*H37-F37*H37+F37+D37-1</f>
        <v>-1.003009</v>
      </c>
      <c r="N37" s="1">
        <f t="shared" ref="N37:N41" si="8">D37*F37*H37</f>
        <v>2.8431000000000003E-5</v>
      </c>
      <c r="O37" s="1">
        <f t="shared" ref="O37:O41" si="9">(-M37-SQRT(M37*M37-4*L37*N37))/(2*L37)</f>
        <v>2.8345843948533501E-5</v>
      </c>
      <c r="P37" s="1">
        <f t="shared" ref="P37:P41" si="10">(O37*(J37-1)+F37)/((D37-O37)*(J37-1)-F37+1)*((1-F37)/F37)</f>
        <v>1.0274240426312071</v>
      </c>
      <c r="Q37" s="1">
        <f t="shared" si="5"/>
        <v>2.7424042631207124</v>
      </c>
    </row>
    <row r="38" spans="1:17" x14ac:dyDescent="0.2">
      <c r="A38" t="s">
        <v>1</v>
      </c>
      <c r="B38" t="s">
        <v>8</v>
      </c>
      <c r="C38" t="s">
        <v>25</v>
      </c>
      <c r="D38" s="1">
        <v>7.3499999999999996E-2</v>
      </c>
      <c r="E38" s="1" t="s">
        <v>11</v>
      </c>
      <c r="F38">
        <v>1.5E-3</v>
      </c>
      <c r="G38" t="s">
        <v>10</v>
      </c>
      <c r="H38" s="1">
        <v>1.36</v>
      </c>
      <c r="I38" s="1" t="s">
        <v>12</v>
      </c>
      <c r="J38" s="1">
        <v>1.1499999999999999</v>
      </c>
      <c r="K38" t="s">
        <v>14</v>
      </c>
      <c r="L38" s="1">
        <f t="shared" si="6"/>
        <v>0.3600000000000001</v>
      </c>
      <c r="M38" s="1">
        <f t="shared" si="7"/>
        <v>-1.0269999999999999</v>
      </c>
      <c r="N38" s="1">
        <f t="shared" si="8"/>
        <v>1.4994000000000002E-4</v>
      </c>
      <c r="O38" s="1">
        <f t="shared" si="9"/>
        <v>1.460055251614436E-4</v>
      </c>
      <c r="P38" s="1">
        <f t="shared" si="10"/>
        <v>1.0035418935504805</v>
      </c>
      <c r="Q38" s="1">
        <f t="shared" si="5"/>
        <v>0.35418935504805127</v>
      </c>
    </row>
    <row r="39" spans="1:17" x14ac:dyDescent="0.2">
      <c r="A39" t="s">
        <v>1</v>
      </c>
      <c r="B39" t="s">
        <v>8</v>
      </c>
      <c r="C39" t="s">
        <v>15</v>
      </c>
      <c r="D39" s="1">
        <v>7.3499999999999996E-2</v>
      </c>
      <c r="E39" s="1" t="s">
        <v>11</v>
      </c>
      <c r="F39">
        <v>1.5E-3</v>
      </c>
      <c r="G39" t="s">
        <v>10</v>
      </c>
      <c r="H39" s="1">
        <v>1.36</v>
      </c>
      <c r="I39" s="1" t="s">
        <v>12</v>
      </c>
      <c r="J39" s="1">
        <v>1.1200000000000001</v>
      </c>
      <c r="K39" t="s">
        <v>14</v>
      </c>
      <c r="L39" s="1">
        <f t="shared" si="6"/>
        <v>0.3600000000000001</v>
      </c>
      <c r="M39" s="1">
        <f t="shared" si="7"/>
        <v>-1.0269999999999999</v>
      </c>
      <c r="N39" s="1">
        <f t="shared" si="8"/>
        <v>1.4994000000000002E-4</v>
      </c>
      <c r="O39" s="1">
        <f t="shared" si="9"/>
        <v>1.460055251614436E-4</v>
      </c>
      <c r="P39" s="1">
        <f t="shared" si="10"/>
        <v>1.0028397051249178</v>
      </c>
      <c r="Q39" s="1">
        <f t="shared" si="5"/>
        <v>0.2839705124917824</v>
      </c>
    </row>
    <row r="40" spans="1:17" x14ac:dyDescent="0.2">
      <c r="A40" t="s">
        <v>26</v>
      </c>
      <c r="B40" t="s">
        <v>8</v>
      </c>
      <c r="C40" t="s">
        <v>15</v>
      </c>
      <c r="D40" s="1">
        <v>9.3999999999999986E-3</v>
      </c>
      <c r="E40" s="1" t="s">
        <v>27</v>
      </c>
      <c r="F40">
        <v>1.5E-3</v>
      </c>
      <c r="G40" t="s">
        <v>10</v>
      </c>
      <c r="H40" s="1">
        <v>3.9</v>
      </c>
      <c r="I40" s="1" t="s">
        <v>12</v>
      </c>
      <c r="J40" s="1">
        <v>0.95</v>
      </c>
      <c r="K40" s="1" t="s">
        <v>28</v>
      </c>
      <c r="L40" s="1">
        <f t="shared" si="6"/>
        <v>2.9</v>
      </c>
      <c r="M40" s="1">
        <f t="shared" si="7"/>
        <v>-1.0316099999999999</v>
      </c>
      <c r="N40" s="1">
        <f t="shared" si="8"/>
        <v>5.4989999999999994E-5</v>
      </c>
      <c r="O40" s="1">
        <f t="shared" si="9"/>
        <v>5.3313018103632813E-5</v>
      </c>
      <c r="P40" s="1">
        <f t="shared" si="10"/>
        <v>0.99869032282365044</v>
      </c>
      <c r="Q40" s="1">
        <f t="shared" si="5"/>
        <v>-0.13096771763495552</v>
      </c>
    </row>
    <row r="41" spans="1:17" x14ac:dyDescent="0.2">
      <c r="A41" t="s">
        <v>57</v>
      </c>
      <c r="B41" t="s">
        <v>8</v>
      </c>
      <c r="C41" t="s">
        <v>15</v>
      </c>
      <c r="D41">
        <v>1.6200000000000003E-2</v>
      </c>
      <c r="E41" t="s">
        <v>54</v>
      </c>
      <c r="F41">
        <v>1.5E-3</v>
      </c>
      <c r="G41" t="s">
        <v>10</v>
      </c>
      <c r="H41" s="1">
        <v>1.17</v>
      </c>
      <c r="I41" s="1" t="s">
        <v>55</v>
      </c>
      <c r="J41" s="1">
        <v>8.16</v>
      </c>
      <c r="K41" s="1" t="s">
        <v>56</v>
      </c>
      <c r="L41" s="1">
        <f t="shared" si="6"/>
        <v>0.16999999999999993</v>
      </c>
      <c r="M41" s="1">
        <f t="shared" si="7"/>
        <v>-1.003009</v>
      </c>
      <c r="N41" s="1">
        <f t="shared" si="8"/>
        <v>2.8431000000000003E-5</v>
      </c>
      <c r="O41" s="1">
        <f t="shared" si="9"/>
        <v>2.8345843948533501E-5</v>
      </c>
      <c r="P41" s="1">
        <f t="shared" si="10"/>
        <v>1.0173313754534286</v>
      </c>
      <c r="Q41" s="1">
        <f t="shared" si="5"/>
        <v>1.7331375453428555</v>
      </c>
    </row>
  </sheetData>
  <autoFilter ref="A1:K27" xr:uid="{82EB8A3B-600A-7A4E-9ABE-445FF05AE876}">
    <sortState xmlns:xlrd2="http://schemas.microsoft.com/office/spreadsheetml/2017/richdata2" ref="A2:K41">
      <sortCondition ref="C1:C4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adjustment</vt:lpstr>
      <vt:lpstr>Source data and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Formánek, Tomáš</dc:creator>
  <cp:lastModifiedBy>Tomáš Formánek</cp:lastModifiedBy>
  <dcterms:created xsi:type="dcterms:W3CDTF">2022-11-15T14:22:33Z</dcterms:created>
  <dcterms:modified xsi:type="dcterms:W3CDTF">2023-08-07T11:13:49Z</dcterms:modified>
</cp:coreProperties>
</file>