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lu-my.sharepoint.com/personal/ty744079_dal_ca/Documents/Chapter 3/"/>
    </mc:Choice>
  </mc:AlternateContent>
  <xr:revisionPtr revIDLastSave="657" documentId="8_{9E3DC543-6526-4190-A755-634C4A08914C}" xr6:coauthVersionLast="43" xr6:coauthVersionMax="43" xr10:uidLastSave="{0E051328-AE98-4485-80CB-E574AEBF50F8}"/>
  <bookViews>
    <workbookView xWindow="-19320" yWindow="-120" windowWidth="19440" windowHeight="15000" firstSheet="1" activeTab="1" xr2:uid="{742B989F-F82A-4716-B58B-B4EDE13513CB}"/>
  </bookViews>
  <sheets>
    <sheet name="Sheet1" sheetId="1" r:id="rId1"/>
    <sheet name="dusky" sheetId="2" r:id="rId2"/>
    <sheet name="GOM Blacktip" sheetId="4" r:id="rId3"/>
    <sheet name="NWA Blacktip" sheetId="12" r:id="rId4"/>
    <sheet name="Atlantic Porbeagle" sheetId="10" r:id="rId5"/>
    <sheet name="grey reef" sheetId="5" r:id="rId6"/>
    <sheet name="CS-NWA" sheetId="13" r:id="rId7"/>
    <sheet name="aus blacktip" sheetId="3" r:id="rId8"/>
    <sheet name="SA-NA" sheetId="6" r:id="rId9"/>
    <sheet name="SL-NWA" sheetId="7" r:id="rId10"/>
    <sheet name="PG-A" sheetId="8" r:id="rId11"/>
    <sheet name="SA-NEP" sheetId="11" r:id="rId12"/>
    <sheet name="Shorfin Mako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2" l="1"/>
  <c r="I7" i="2" s="1"/>
  <c r="I8" i="2" l="1"/>
  <c r="I1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3" i="2"/>
  <c r="I7" i="12" l="1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D30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I6" i="12" s="1"/>
  <c r="I8" i="12" s="1"/>
  <c r="I10" i="12" s="1"/>
  <c r="I11" i="12" s="1"/>
  <c r="F5" i="12"/>
  <c r="F4" i="12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I6" i="11" s="1"/>
  <c r="D4" i="11"/>
  <c r="I7" i="11" s="1"/>
  <c r="I8" i="11" s="1"/>
  <c r="I10" i="11" s="1"/>
  <c r="I11" i="11" s="1"/>
  <c r="I13" i="11" s="1"/>
  <c r="I13" i="9"/>
  <c r="D33" i="9"/>
  <c r="F33" i="9"/>
  <c r="D34" i="9"/>
  <c r="F34" i="9"/>
  <c r="D35" i="9"/>
  <c r="F35" i="9"/>
  <c r="D36" i="9"/>
  <c r="F36" i="9"/>
  <c r="D23" i="9"/>
  <c r="F23" i="9"/>
  <c r="D24" i="9"/>
  <c r="F24" i="9"/>
  <c r="D25" i="9"/>
  <c r="F25" i="9"/>
  <c r="D26" i="9"/>
  <c r="F26" i="9"/>
  <c r="D27" i="9"/>
  <c r="F27" i="9"/>
  <c r="D28" i="9"/>
  <c r="F28" i="9"/>
  <c r="D29" i="9"/>
  <c r="F29" i="9"/>
  <c r="D30" i="9"/>
  <c r="F30" i="9"/>
  <c r="D31" i="9"/>
  <c r="F31" i="9"/>
  <c r="D32" i="9"/>
  <c r="F32" i="9"/>
  <c r="D23" i="10"/>
  <c r="F23" i="10"/>
  <c r="D24" i="10"/>
  <c r="F24" i="10"/>
  <c r="D25" i="10"/>
  <c r="F25" i="10"/>
  <c r="D26" i="10"/>
  <c r="F26" i="10"/>
  <c r="D27" i="10"/>
  <c r="F27" i="10"/>
  <c r="D28" i="10"/>
  <c r="F28" i="10"/>
  <c r="D29" i="10"/>
  <c r="F29" i="10"/>
  <c r="D30" i="10"/>
  <c r="F30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I6" i="9" s="1"/>
  <c r="D4" i="9"/>
  <c r="I7" i="9" s="1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I6" i="8" s="1"/>
  <c r="D4" i="8"/>
  <c r="I7" i="8" s="1"/>
  <c r="I8" i="8" s="1"/>
  <c r="I10" i="8" s="1"/>
  <c r="I11" i="8" s="1"/>
  <c r="I13" i="8" s="1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I6" i="7" s="1"/>
  <c r="D4" i="7"/>
  <c r="I7" i="7" s="1"/>
  <c r="I8" i="7" s="1"/>
  <c r="I10" i="7" s="1"/>
  <c r="I11" i="7" s="1"/>
  <c r="I13" i="7" s="1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I7" i="6" s="1"/>
  <c r="I7" i="13" l="1"/>
  <c r="I6" i="13"/>
  <c r="I8" i="13" s="1"/>
  <c r="I10" i="13" s="1"/>
  <c r="I11" i="13" s="1"/>
  <c r="I13" i="13" s="1"/>
  <c r="I13" i="12"/>
  <c r="I8" i="9"/>
  <c r="I10" i="9" s="1"/>
  <c r="I11" i="9" s="1"/>
  <c r="I7" i="10"/>
  <c r="I6" i="10"/>
  <c r="I6" i="6"/>
  <c r="I8" i="6" s="1"/>
  <c r="I10" i="6" s="1"/>
  <c r="I11" i="6" s="1"/>
  <c r="L9" i="5"/>
  <c r="L8" i="5"/>
  <c r="I10" i="5"/>
  <c r="I7" i="5"/>
  <c r="I6" i="5"/>
  <c r="C11" i="5"/>
  <c r="C12" i="5"/>
  <c r="C13" i="5"/>
  <c r="C14" i="5"/>
  <c r="D14" i="5" s="1"/>
  <c r="C15" i="5"/>
  <c r="C16" i="5"/>
  <c r="C10" i="5"/>
  <c r="D10" i="5" s="1"/>
  <c r="D5" i="5"/>
  <c r="D6" i="5"/>
  <c r="D7" i="5"/>
  <c r="D8" i="5"/>
  <c r="D9" i="5"/>
  <c r="D4" i="5"/>
  <c r="I9" i="5"/>
  <c r="I19" i="5"/>
  <c r="I12" i="5"/>
  <c r="F16" i="5"/>
  <c r="D16" i="5"/>
  <c r="F15" i="5"/>
  <c r="D15" i="5"/>
  <c r="F14" i="5"/>
  <c r="F13" i="5"/>
  <c r="D13" i="5"/>
  <c r="F12" i="5"/>
  <c r="D12" i="5"/>
  <c r="F11" i="5"/>
  <c r="D11" i="5"/>
  <c r="F10" i="5"/>
  <c r="F9" i="5"/>
  <c r="F8" i="5"/>
  <c r="F7" i="5"/>
  <c r="F6" i="5"/>
  <c r="F5" i="5"/>
  <c r="F4" i="5"/>
  <c r="L9" i="4"/>
  <c r="L8" i="4"/>
  <c r="I13" i="4"/>
  <c r="I12" i="1"/>
  <c r="I11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4" i="4"/>
  <c r="I6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4" i="4"/>
  <c r="L12" i="1"/>
  <c r="K12" i="1"/>
  <c r="H12" i="1"/>
  <c r="E12" i="1"/>
  <c r="F12" i="1" s="1"/>
  <c r="H11" i="3"/>
  <c r="H17" i="3"/>
  <c r="H16" i="3"/>
  <c r="E13" i="3"/>
  <c r="E12" i="3"/>
  <c r="E11" i="3"/>
  <c r="E10" i="3"/>
  <c r="E9" i="3"/>
  <c r="E8" i="3"/>
  <c r="E7" i="3"/>
  <c r="H6" i="3"/>
  <c r="E6" i="3"/>
  <c r="E5" i="3"/>
  <c r="E4" i="3"/>
  <c r="E3" i="3"/>
  <c r="I8" i="10" l="1"/>
  <c r="I10" i="10" s="1"/>
  <c r="I11" i="10" s="1"/>
  <c r="I13" i="10" s="1"/>
  <c r="I13" i="6"/>
  <c r="I7" i="4"/>
  <c r="I8" i="4"/>
  <c r="I10" i="4" s="1"/>
  <c r="H5" i="3"/>
  <c r="H7" i="3" s="1"/>
  <c r="H9" i="3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3" i="2"/>
  <c r="L11" i="1"/>
  <c r="E11" i="1"/>
  <c r="F11" i="1" s="1"/>
  <c r="L10" i="1"/>
  <c r="H10" i="1"/>
  <c r="I10" i="1" s="1"/>
  <c r="K10" i="1" s="1"/>
  <c r="E10" i="1"/>
  <c r="F10" i="1" s="1"/>
  <c r="H5" i="1"/>
  <c r="H6" i="1"/>
  <c r="H7" i="1"/>
  <c r="H8" i="1"/>
  <c r="H9" i="1"/>
  <c r="E5" i="1"/>
  <c r="F5" i="1" s="1"/>
  <c r="E6" i="1"/>
  <c r="F6" i="1" s="1"/>
  <c r="E7" i="1"/>
  <c r="F7" i="1" s="1"/>
  <c r="E8" i="1"/>
  <c r="F8" i="1" s="1"/>
  <c r="E9" i="1"/>
  <c r="F9" i="1" s="1"/>
  <c r="L4" i="1"/>
  <c r="H4" i="1"/>
  <c r="E4" i="1"/>
  <c r="F4" i="1" s="1"/>
  <c r="I5" i="2" l="1"/>
  <c r="I9" i="2" s="1"/>
  <c r="I11" i="2" s="1"/>
  <c r="I13" i="2" s="1"/>
  <c r="I8" i="5"/>
  <c r="I11" i="5" s="1"/>
  <c r="L5" i="1"/>
  <c r="I5" i="1"/>
  <c r="K5" i="1" s="1"/>
  <c r="L9" i="1"/>
  <c r="I9" i="1"/>
  <c r="K9" i="1" s="1"/>
  <c r="I8" i="1"/>
  <c r="K8" i="1" s="1"/>
  <c r="L8" i="1"/>
  <c r="L7" i="1"/>
  <c r="I7" i="1"/>
  <c r="K7" i="1" s="1"/>
  <c r="I6" i="1"/>
  <c r="K6" i="1" s="1"/>
  <c r="L6" i="1"/>
  <c r="I4" i="1"/>
  <c r="K4" i="1" s="1"/>
  <c r="I13" i="5" l="1"/>
</calcChain>
</file>

<file path=xl/sharedStrings.xml><?xml version="1.0" encoding="utf-8"?>
<sst xmlns="http://schemas.openxmlformats.org/spreadsheetml/2006/main" count="291" uniqueCount="117">
  <si>
    <t>age 0 survival</t>
  </si>
  <si>
    <t>S0</t>
  </si>
  <si>
    <t>SPR with no exploitation</t>
  </si>
  <si>
    <t>ϕ</t>
  </si>
  <si>
    <t>α</t>
  </si>
  <si>
    <t>max lifetime reproductive rate</t>
  </si>
  <si>
    <t>Bmer/B0</t>
  </si>
  <si>
    <t>target ref point</t>
  </si>
  <si>
    <t>natural mortality</t>
  </si>
  <si>
    <t>M</t>
  </si>
  <si>
    <t>limit proportion of optimum abundance</t>
  </si>
  <si>
    <t>p</t>
  </si>
  <si>
    <t>limit reference point</t>
  </si>
  <si>
    <t>p(Bmer/B0)</t>
  </si>
  <si>
    <t>overfished?</t>
  </si>
  <si>
    <t>current status</t>
  </si>
  <si>
    <t>Bcur/B0</t>
  </si>
  <si>
    <t>KEY</t>
  </si>
  <si>
    <t>species</t>
  </si>
  <si>
    <t>C. isodon</t>
  </si>
  <si>
    <t>below limit?</t>
  </si>
  <si>
    <t>below optimum?</t>
  </si>
  <si>
    <t>stock</t>
  </si>
  <si>
    <t>Gulf of Mexico +US-South Atlantic</t>
  </si>
  <si>
    <t>S. lewini</t>
  </si>
  <si>
    <t>North West Atlantic</t>
  </si>
  <si>
    <t>C. acronotus</t>
  </si>
  <si>
    <t>US South Atlantic</t>
  </si>
  <si>
    <t xml:space="preserve">Gulf of Mexico  </t>
  </si>
  <si>
    <t>C. tilstoni</t>
  </si>
  <si>
    <t>South West Pacific</t>
  </si>
  <si>
    <t xml:space="preserve">age of recruitment </t>
  </si>
  <si>
    <t>r</t>
  </si>
  <si>
    <t>maturity at age</t>
  </si>
  <si>
    <t>ma</t>
  </si>
  <si>
    <t>natural mortality at age</t>
  </si>
  <si>
    <t>Mj</t>
  </si>
  <si>
    <t>maximum age</t>
  </si>
  <si>
    <t>fecundity at age (offspring per female per year)</t>
  </si>
  <si>
    <t>pa</t>
  </si>
  <si>
    <t>C. sorrah</t>
  </si>
  <si>
    <t>C. obscurus</t>
  </si>
  <si>
    <t>*from Brooks paper</t>
  </si>
  <si>
    <t>Age</t>
  </si>
  <si>
    <t>maturity</t>
  </si>
  <si>
    <t>fecundity</t>
  </si>
  <si>
    <t>phi should be 1.72</t>
  </si>
  <si>
    <t>additive term</t>
  </si>
  <si>
    <t>m*f</t>
  </si>
  <si>
    <t>product term</t>
  </si>
  <si>
    <t>Survivorship (e-M)</t>
  </si>
  <si>
    <t>phi</t>
  </si>
  <si>
    <t>Dusky shark example from Brooks et al 2010</t>
  </si>
  <si>
    <t>b</t>
  </si>
  <si>
    <t>alpha hat</t>
  </si>
  <si>
    <t xml:space="preserve">proportion mature </t>
  </si>
  <si>
    <t>b (survival to recruitment)</t>
  </si>
  <si>
    <t>Australian Blacktip reef shark from Grubert 2013</t>
  </si>
  <si>
    <t>C.tilstoni</t>
  </si>
  <si>
    <t>ref point calculations from Cortes et al 2018</t>
  </si>
  <si>
    <t>max body length</t>
  </si>
  <si>
    <t>length weight ratio</t>
  </si>
  <si>
    <t>weight at maturity</t>
  </si>
  <si>
    <t>max body weight</t>
  </si>
  <si>
    <t xml:space="preserve">age at maturity </t>
  </si>
  <si>
    <t>age weight ratio</t>
  </si>
  <si>
    <t>C. limbatus</t>
  </si>
  <si>
    <t>Gulf of Mexico</t>
  </si>
  <si>
    <t>???</t>
  </si>
  <si>
    <t>phi should be 1.64</t>
  </si>
  <si>
    <t>mortality</t>
  </si>
  <si>
    <t>Gulf of Mexico Common Blacktip reef shark from NMFS 2012</t>
  </si>
  <si>
    <t>Current status Bahamas</t>
  </si>
  <si>
    <t>max_sph</t>
  </si>
  <si>
    <t>mean_sph</t>
  </si>
  <si>
    <t>ratio (Bcur/B0)</t>
  </si>
  <si>
    <t>Grey reef shark using data from Pardo et al 2018</t>
  </si>
  <si>
    <t>C. ambyrhynchos</t>
  </si>
  <si>
    <t>ave lifespan</t>
  </si>
  <si>
    <t>max age</t>
  </si>
  <si>
    <t>age at maturity</t>
  </si>
  <si>
    <t>prop individuals surviving to maturity</t>
  </si>
  <si>
    <t>maturity*fecundity</t>
  </si>
  <si>
    <t>Current status Malaysia</t>
  </si>
  <si>
    <t>S. acanthias</t>
  </si>
  <si>
    <t>Atalntic Spurdog from Hammond &amp; Ellis 2005</t>
  </si>
  <si>
    <t>b (S0)</t>
  </si>
  <si>
    <t>Western Atlantic Scalloped Hammerhead</t>
  </si>
  <si>
    <t>Blue Shark Atlantic</t>
  </si>
  <si>
    <t>P. glauca</t>
  </si>
  <si>
    <t>Western Atlantic Porbeagle</t>
  </si>
  <si>
    <t>Lamna nasus</t>
  </si>
  <si>
    <t>Isurus oxyrinchus</t>
  </si>
  <si>
    <t>ICCAT shortfin mako 2012</t>
  </si>
  <si>
    <t>North East Pacific Dogfish</t>
  </si>
  <si>
    <t>Squalus acanthius</t>
  </si>
  <si>
    <t>life history in further materials, listed in Hammond and Ellis doc</t>
  </si>
  <si>
    <t>North West Atlantic blacktip from NMFS 2006</t>
  </si>
  <si>
    <t>life history from further document LCS05/06-DW-10</t>
  </si>
  <si>
    <t>mortality from LCS05/06-DW-15</t>
  </si>
  <si>
    <t>age 0 survivorship from Heupel and Simpfendorfer 2002</t>
  </si>
  <si>
    <t xml:space="preserve">see also </t>
  </si>
  <si>
    <t>mortality from LCS05/06-DW-15 (do numbers from south atlantic apply here?)</t>
  </si>
  <si>
    <t>Heupel &amp; Simpfendorfer says 0.52, Cortes paper says 0.85 - why difference?</t>
  </si>
  <si>
    <t>Carhcarhinus isodon</t>
  </si>
  <si>
    <t>Northwest Atlantic Finetooth from NMFS 2007</t>
  </si>
  <si>
    <t>12.3=max age female atlantic stock</t>
  </si>
  <si>
    <t>maturity =6.2 years</t>
  </si>
  <si>
    <t>see document SEDAR 13-DW-11</t>
  </si>
  <si>
    <t>GOM andUS Atlantic form a single stock</t>
  </si>
  <si>
    <t>*NMFS report also includes data on blacknose, sharpnose and bonnethead sharks</t>
  </si>
  <si>
    <t>*mortality copied from blacktip GOM stock, no mortality estimates in stock assessment document</t>
  </si>
  <si>
    <t>average natural mortality?</t>
  </si>
  <si>
    <t>Smer/So</t>
  </si>
  <si>
    <t>should be 0.46</t>
  </si>
  <si>
    <t>b(S0)</t>
  </si>
  <si>
    <t>should be 1.34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</si>
</sst>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D066-DF14-489A-A7B0-B6B6504CD796}">
  <dimension ref="A1:P18"/>
  <sheetViews>
    <sheetView workbookViewId="0">
      <selection activeCell="I12" sqref="I12"/>
    </sheetView>
  </sheetViews>
  <sheetFormatPr defaultRowHeight="14.4" x14ac:dyDescent="0.3"/>
  <cols>
    <col min="1" max="1" width="11.33203125" bestFit="1" customWidth="1"/>
    <col min="2" max="2" width="17.33203125" customWidth="1"/>
    <col min="3" max="3" width="5.88671875" customWidth="1"/>
    <col min="4" max="4" width="5" bestFit="1" customWidth="1"/>
    <col min="5" max="5" width="8" bestFit="1" customWidth="1"/>
    <col min="6" max="6" width="8.21875" bestFit="1" customWidth="1"/>
    <col min="7" max="8" width="6" bestFit="1" customWidth="1"/>
    <col min="9" max="9" width="10.33203125" bestFit="1" customWidth="1"/>
    <col min="10" max="10" width="7.5546875" bestFit="1" customWidth="1"/>
    <col min="11" max="11" width="12.6640625" customWidth="1"/>
    <col min="12" max="12" width="15" customWidth="1"/>
    <col min="15" max="15" width="27.6640625" customWidth="1"/>
  </cols>
  <sheetData>
    <row r="1" spans="1:16" x14ac:dyDescent="0.3">
      <c r="A1" t="s">
        <v>59</v>
      </c>
    </row>
    <row r="3" spans="1:16" x14ac:dyDescent="0.3">
      <c r="A3" t="s">
        <v>18</v>
      </c>
      <c r="B3" t="s">
        <v>22</v>
      </c>
      <c r="C3" t="s">
        <v>1</v>
      </c>
      <c r="D3" s="1" t="s">
        <v>3</v>
      </c>
      <c r="E3" s="1" t="s">
        <v>4</v>
      </c>
      <c r="F3" t="s">
        <v>6</v>
      </c>
      <c r="G3" s="1" t="s">
        <v>9</v>
      </c>
      <c r="H3" s="1" t="s">
        <v>11</v>
      </c>
      <c r="I3" s="1" t="s">
        <v>13</v>
      </c>
      <c r="J3" s="1" t="s">
        <v>16</v>
      </c>
      <c r="K3" s="1" t="s">
        <v>20</v>
      </c>
      <c r="L3" s="1" t="s">
        <v>21</v>
      </c>
      <c r="M3" s="1"/>
      <c r="O3" t="s">
        <v>17</v>
      </c>
    </row>
    <row r="4" spans="1:16" x14ac:dyDescent="0.3">
      <c r="A4" t="s">
        <v>19</v>
      </c>
      <c r="B4" t="s">
        <v>23</v>
      </c>
      <c r="C4">
        <v>0.70299999999999996</v>
      </c>
      <c r="D4">
        <v>1.46</v>
      </c>
      <c r="E4">
        <f>D4*C4</f>
        <v>1.0263799999999998</v>
      </c>
      <c r="F4" s="2">
        <f>(SQRT(E4)-1)/(E4-1)</f>
        <v>0.49674528990269839</v>
      </c>
      <c r="G4">
        <v>0.214</v>
      </c>
      <c r="H4">
        <f>1-G4</f>
        <v>0.78600000000000003</v>
      </c>
      <c r="I4" s="2">
        <f>H4*F4</f>
        <v>0.39044179786352096</v>
      </c>
      <c r="J4">
        <v>0.42</v>
      </c>
      <c r="K4" t="b">
        <f>J4&lt;I4</f>
        <v>0</v>
      </c>
      <c r="L4" t="b">
        <f>J4&lt;F4</f>
        <v>1</v>
      </c>
      <c r="O4" t="s">
        <v>0</v>
      </c>
      <c r="P4" t="s">
        <v>1</v>
      </c>
    </row>
    <row r="5" spans="1:16" x14ac:dyDescent="0.3">
      <c r="A5" t="s">
        <v>24</v>
      </c>
      <c r="B5" t="s">
        <v>25</v>
      </c>
      <c r="C5">
        <v>0.84</v>
      </c>
      <c r="D5">
        <v>8.0399999999999991</v>
      </c>
      <c r="E5">
        <f t="shared" ref="E5:E12" si="0">D5*C5</f>
        <v>6.7535999999999987</v>
      </c>
      <c r="F5" s="2">
        <f t="shared" ref="F5:F12" si="1">(SQRT(E5)-1)/(E5-1)</f>
        <v>0.27787279952115651</v>
      </c>
      <c r="G5">
        <v>0.10299999999999999</v>
      </c>
      <c r="H5">
        <f t="shared" ref="H5:H12" si="2">1-G5</f>
        <v>0.89700000000000002</v>
      </c>
      <c r="I5" s="2">
        <f t="shared" ref="I5:I10" si="3">H5*F5</f>
        <v>0.24925190117047741</v>
      </c>
      <c r="J5">
        <v>0.19</v>
      </c>
      <c r="K5" t="b">
        <f t="shared" ref="K5:K12" si="4">J5&lt;I5</f>
        <v>1</v>
      </c>
      <c r="L5" t="b">
        <f t="shared" ref="L5:L12" si="5">J5&lt;F5</f>
        <v>1</v>
      </c>
      <c r="O5" t="s">
        <v>2</v>
      </c>
      <c r="P5" s="1" t="s">
        <v>3</v>
      </c>
    </row>
    <row r="6" spans="1:16" x14ac:dyDescent="0.3">
      <c r="A6" t="s">
        <v>26</v>
      </c>
      <c r="B6" t="s">
        <v>27</v>
      </c>
      <c r="C6">
        <v>0.75</v>
      </c>
      <c r="D6">
        <v>1.76</v>
      </c>
      <c r="E6">
        <f t="shared" si="0"/>
        <v>1.32</v>
      </c>
      <c r="F6" s="2">
        <f t="shared" si="1"/>
        <v>0.46535165408626766</v>
      </c>
      <c r="G6">
        <v>0.19700000000000001</v>
      </c>
      <c r="H6">
        <f t="shared" si="2"/>
        <v>0.80299999999999994</v>
      </c>
      <c r="I6" s="2">
        <f t="shared" si="3"/>
        <v>0.37367737823127289</v>
      </c>
      <c r="J6">
        <v>0.24</v>
      </c>
      <c r="K6" t="b">
        <f t="shared" si="4"/>
        <v>1</v>
      </c>
      <c r="L6" t="b">
        <f t="shared" si="5"/>
        <v>1</v>
      </c>
      <c r="O6" t="s">
        <v>5</v>
      </c>
      <c r="P6" s="1" t="s">
        <v>4</v>
      </c>
    </row>
    <row r="7" spans="1:16" x14ac:dyDescent="0.3">
      <c r="A7" t="s">
        <v>26</v>
      </c>
      <c r="B7" t="s">
        <v>28</v>
      </c>
      <c r="C7">
        <v>0.75</v>
      </c>
      <c r="D7">
        <v>2.59</v>
      </c>
      <c r="E7">
        <f t="shared" si="0"/>
        <v>1.9424999999999999</v>
      </c>
      <c r="F7" s="2">
        <f t="shared" si="1"/>
        <v>0.41775701482932148</v>
      </c>
      <c r="G7">
        <v>0.19700000000000001</v>
      </c>
      <c r="H7">
        <f t="shared" si="2"/>
        <v>0.80299999999999994</v>
      </c>
      <c r="I7" s="2">
        <f t="shared" si="3"/>
        <v>0.33545888290794512</v>
      </c>
      <c r="J7">
        <v>1.25</v>
      </c>
      <c r="K7" t="b">
        <f t="shared" si="4"/>
        <v>0</v>
      </c>
      <c r="L7" t="b">
        <f t="shared" si="5"/>
        <v>0</v>
      </c>
      <c r="O7" t="s">
        <v>7</v>
      </c>
      <c r="P7" t="s">
        <v>6</v>
      </c>
    </row>
    <row r="8" spans="1:16" x14ac:dyDescent="0.3">
      <c r="A8" t="s">
        <v>29</v>
      </c>
      <c r="B8" t="s">
        <v>30</v>
      </c>
      <c r="C8">
        <v>0.73</v>
      </c>
      <c r="D8">
        <v>3.24</v>
      </c>
      <c r="E8">
        <f t="shared" si="0"/>
        <v>2.3652000000000002</v>
      </c>
      <c r="F8" s="2">
        <f t="shared" si="1"/>
        <v>0.39402334760998792</v>
      </c>
      <c r="G8">
        <v>0.315</v>
      </c>
      <c r="H8">
        <f t="shared" si="2"/>
        <v>0.68500000000000005</v>
      </c>
      <c r="I8" s="2">
        <f t="shared" si="3"/>
        <v>0.26990599311284175</v>
      </c>
      <c r="J8">
        <v>0.9</v>
      </c>
      <c r="K8" t="b">
        <f t="shared" si="4"/>
        <v>0</v>
      </c>
      <c r="L8" t="b">
        <f t="shared" si="5"/>
        <v>0</v>
      </c>
      <c r="O8" t="s">
        <v>8</v>
      </c>
      <c r="P8" s="1" t="s">
        <v>9</v>
      </c>
    </row>
    <row r="9" spans="1:16" x14ac:dyDescent="0.3">
      <c r="A9" t="s">
        <v>40</v>
      </c>
      <c r="B9" t="s">
        <v>30</v>
      </c>
      <c r="C9">
        <v>0.73</v>
      </c>
      <c r="D9">
        <v>1.37</v>
      </c>
      <c r="E9">
        <f t="shared" si="0"/>
        <v>1.0001</v>
      </c>
      <c r="F9" s="2">
        <f t="shared" si="1"/>
        <v>0.49998750062402131</v>
      </c>
      <c r="G9">
        <v>0.315</v>
      </c>
      <c r="H9">
        <f t="shared" si="2"/>
        <v>0.68500000000000005</v>
      </c>
      <c r="I9" s="2">
        <f t="shared" si="3"/>
        <v>0.34249143792745462</v>
      </c>
      <c r="J9">
        <v>0.74</v>
      </c>
      <c r="K9" t="b">
        <f t="shared" si="4"/>
        <v>0</v>
      </c>
      <c r="L9" t="b">
        <f t="shared" si="5"/>
        <v>0</v>
      </c>
      <c r="O9" t="s">
        <v>10</v>
      </c>
      <c r="P9" s="1" t="s">
        <v>11</v>
      </c>
    </row>
    <row r="10" spans="1:16" x14ac:dyDescent="0.3">
      <c r="A10" t="s">
        <v>41</v>
      </c>
      <c r="B10" t="s">
        <v>25</v>
      </c>
      <c r="C10">
        <v>0.81</v>
      </c>
      <c r="D10">
        <v>2.4</v>
      </c>
      <c r="E10">
        <f t="shared" si="0"/>
        <v>1.944</v>
      </c>
      <c r="F10" s="2">
        <f t="shared" si="1"/>
        <v>0.41766314050282838</v>
      </c>
      <c r="G10">
        <v>6.7000000000000004E-2</v>
      </c>
      <c r="H10">
        <f t="shared" si="2"/>
        <v>0.93300000000000005</v>
      </c>
      <c r="I10" s="2">
        <f t="shared" si="3"/>
        <v>0.38967971008913888</v>
      </c>
      <c r="J10">
        <v>0.37</v>
      </c>
      <c r="K10" t="b">
        <f t="shared" si="4"/>
        <v>1</v>
      </c>
      <c r="L10" t="b">
        <f t="shared" si="5"/>
        <v>1</v>
      </c>
      <c r="O10" t="s">
        <v>12</v>
      </c>
      <c r="P10" s="1" t="s">
        <v>13</v>
      </c>
    </row>
    <row r="11" spans="1:16" x14ac:dyDescent="0.3">
      <c r="A11" t="s">
        <v>41</v>
      </c>
      <c r="B11" t="s">
        <v>25</v>
      </c>
      <c r="C11">
        <v>0.78</v>
      </c>
      <c r="D11">
        <v>1.72</v>
      </c>
      <c r="E11">
        <f t="shared" si="0"/>
        <v>1.3416000000000001</v>
      </c>
      <c r="F11" s="2">
        <f t="shared" si="1"/>
        <v>0.46333307624596232</v>
      </c>
      <c r="I11" s="2"/>
      <c r="J11">
        <v>8.6999999999999994E-2</v>
      </c>
      <c r="L11" t="b">
        <f t="shared" si="5"/>
        <v>1</v>
      </c>
      <c r="M11" t="s">
        <v>42</v>
      </c>
      <c r="O11" t="s">
        <v>15</v>
      </c>
      <c r="P11" s="1" t="s">
        <v>16</v>
      </c>
    </row>
    <row r="12" spans="1:16" x14ac:dyDescent="0.3">
      <c r="A12" t="s">
        <v>66</v>
      </c>
      <c r="B12" t="s">
        <v>67</v>
      </c>
      <c r="C12">
        <v>0.79</v>
      </c>
      <c r="D12">
        <v>1.64</v>
      </c>
      <c r="E12">
        <f t="shared" si="0"/>
        <v>1.2956000000000001</v>
      </c>
      <c r="F12" s="2">
        <f t="shared" si="1"/>
        <v>0.46767341681520863</v>
      </c>
      <c r="G12">
        <v>0.154</v>
      </c>
      <c r="H12">
        <f t="shared" si="2"/>
        <v>0.84599999999999997</v>
      </c>
      <c r="I12" s="2">
        <f>H12*F12</f>
        <v>0.39565171062566651</v>
      </c>
      <c r="J12">
        <v>0.51</v>
      </c>
      <c r="K12" t="b">
        <f t="shared" si="4"/>
        <v>0</v>
      </c>
      <c r="L12" t="b">
        <f t="shared" si="5"/>
        <v>0</v>
      </c>
      <c r="O12" t="s">
        <v>14</v>
      </c>
    </row>
    <row r="13" spans="1:16" x14ac:dyDescent="0.3">
      <c r="F13" s="2"/>
      <c r="I13" s="2"/>
      <c r="O13" t="s">
        <v>31</v>
      </c>
      <c r="P13" t="s">
        <v>32</v>
      </c>
    </row>
    <row r="14" spans="1:16" x14ac:dyDescent="0.3">
      <c r="F14" s="2"/>
      <c r="I14" s="2"/>
      <c r="O14" t="s">
        <v>33</v>
      </c>
      <c r="P14" t="s">
        <v>34</v>
      </c>
    </row>
    <row r="15" spans="1:16" x14ac:dyDescent="0.3">
      <c r="F15" s="2"/>
      <c r="I15" s="2"/>
      <c r="O15" t="s">
        <v>35</v>
      </c>
      <c r="P15" t="s">
        <v>36</v>
      </c>
    </row>
    <row r="16" spans="1:16" x14ac:dyDescent="0.3">
      <c r="F16" s="2"/>
      <c r="I16" s="2"/>
      <c r="O16" t="s">
        <v>37</v>
      </c>
      <c r="P16" t="s">
        <v>9</v>
      </c>
    </row>
    <row r="17" spans="6:16" x14ac:dyDescent="0.3">
      <c r="F17" s="2"/>
      <c r="I17" s="2"/>
      <c r="O17" t="s">
        <v>38</v>
      </c>
      <c r="P17" t="s">
        <v>39</v>
      </c>
    </row>
    <row r="18" spans="6:16" x14ac:dyDescent="0.3">
      <c r="F18" s="2"/>
      <c r="I18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3591-62E3-4DEC-921A-36787D172511}">
  <sheetPr>
    <tabColor theme="2" tint="-0.749992370372631"/>
  </sheetPr>
  <dimension ref="A1:I22"/>
  <sheetViews>
    <sheetView workbookViewId="0">
      <selection activeCell="E32" sqref="E32"/>
    </sheetView>
  </sheetViews>
  <sheetFormatPr defaultRowHeight="14.4" x14ac:dyDescent="0.3"/>
  <sheetData>
    <row r="1" spans="1:9" x14ac:dyDescent="0.3">
      <c r="B1" t="s">
        <v>87</v>
      </c>
      <c r="H1" t="s">
        <v>24</v>
      </c>
    </row>
    <row r="3" spans="1:9" x14ac:dyDescent="0.3">
      <c r="A3" t="s">
        <v>43</v>
      </c>
      <c r="B3" t="s">
        <v>44</v>
      </c>
      <c r="C3" t="s">
        <v>70</v>
      </c>
      <c r="D3" t="s">
        <v>50</v>
      </c>
      <c r="E3" t="s">
        <v>45</v>
      </c>
      <c r="F3" t="s">
        <v>48</v>
      </c>
    </row>
    <row r="4" spans="1:9" x14ac:dyDescent="0.3">
      <c r="A4">
        <v>0</v>
      </c>
      <c r="D4">
        <f>EXP(-C4)</f>
        <v>1</v>
      </c>
      <c r="F4">
        <f>E4*B4</f>
        <v>0</v>
      </c>
    </row>
    <row r="5" spans="1:9" x14ac:dyDescent="0.3">
      <c r="A5">
        <v>1</v>
      </c>
      <c r="D5">
        <f t="shared" ref="D5:D22" si="0">EXP(-C5)</f>
        <v>1</v>
      </c>
      <c r="F5">
        <f t="shared" ref="F5:F22" si="1">E5*B5</f>
        <v>0</v>
      </c>
    </row>
    <row r="6" spans="1:9" x14ac:dyDescent="0.3">
      <c r="A6">
        <v>2</v>
      </c>
      <c r="D6">
        <f t="shared" si="0"/>
        <v>1</v>
      </c>
      <c r="F6">
        <f t="shared" si="1"/>
        <v>0</v>
      </c>
      <c r="H6" t="s">
        <v>47</v>
      </c>
      <c r="I6">
        <f>SUM(F4:F22)</f>
        <v>0</v>
      </c>
    </row>
    <row r="7" spans="1:9" x14ac:dyDescent="0.3">
      <c r="A7">
        <v>3</v>
      </c>
      <c r="D7">
        <f t="shared" si="0"/>
        <v>1</v>
      </c>
      <c r="F7">
        <f t="shared" si="1"/>
        <v>0</v>
      </c>
      <c r="H7" t="s">
        <v>49</v>
      </c>
      <c r="I7">
        <f>PRODUCT(D4:D22)</f>
        <v>1</v>
      </c>
    </row>
    <row r="8" spans="1:9" x14ac:dyDescent="0.3">
      <c r="A8">
        <v>4</v>
      </c>
      <c r="D8">
        <f t="shared" si="0"/>
        <v>1</v>
      </c>
      <c r="F8">
        <f t="shared" si="1"/>
        <v>0</v>
      </c>
      <c r="H8" t="s">
        <v>51</v>
      </c>
      <c r="I8">
        <f>I7*I6</f>
        <v>0</v>
      </c>
    </row>
    <row r="9" spans="1:9" x14ac:dyDescent="0.3">
      <c r="A9">
        <v>5</v>
      </c>
      <c r="D9">
        <f t="shared" si="0"/>
        <v>1</v>
      </c>
      <c r="F9">
        <f t="shared" si="1"/>
        <v>0</v>
      </c>
      <c r="H9" t="s">
        <v>86</v>
      </c>
      <c r="I9">
        <v>0.84</v>
      </c>
    </row>
    <row r="10" spans="1:9" x14ac:dyDescent="0.3">
      <c r="A10">
        <v>6</v>
      </c>
      <c r="D10">
        <f t="shared" si="0"/>
        <v>1</v>
      </c>
      <c r="F10">
        <f t="shared" si="1"/>
        <v>0</v>
      </c>
      <c r="H10" t="s">
        <v>54</v>
      </c>
      <c r="I10">
        <f>I9*I8</f>
        <v>0</v>
      </c>
    </row>
    <row r="11" spans="1:9" x14ac:dyDescent="0.3">
      <c r="A11">
        <v>7</v>
      </c>
      <c r="D11">
        <f t="shared" si="0"/>
        <v>1</v>
      </c>
      <c r="F11">
        <f t="shared" si="1"/>
        <v>0</v>
      </c>
      <c r="H11" t="s">
        <v>6</v>
      </c>
      <c r="I11" s="2">
        <f>(SQRT(I10)-1)/(I10-1)</f>
        <v>1</v>
      </c>
    </row>
    <row r="12" spans="1:9" x14ac:dyDescent="0.3">
      <c r="A12">
        <v>8</v>
      </c>
      <c r="D12">
        <f t="shared" si="0"/>
        <v>1</v>
      </c>
      <c r="F12">
        <f t="shared" si="1"/>
        <v>0</v>
      </c>
      <c r="H12" t="s">
        <v>9</v>
      </c>
    </row>
    <row r="13" spans="1:9" x14ac:dyDescent="0.3">
      <c r="A13">
        <v>9</v>
      </c>
      <c r="D13">
        <f t="shared" si="0"/>
        <v>1</v>
      </c>
      <c r="F13">
        <f t="shared" si="1"/>
        <v>0</v>
      </c>
      <c r="H13" t="s">
        <v>13</v>
      </c>
      <c r="I13">
        <f>(1-I12)*I11</f>
        <v>1</v>
      </c>
    </row>
    <row r="14" spans="1:9" x14ac:dyDescent="0.3">
      <c r="A14">
        <v>10</v>
      </c>
      <c r="D14">
        <f t="shared" si="0"/>
        <v>1</v>
      </c>
      <c r="F14">
        <f t="shared" si="1"/>
        <v>0</v>
      </c>
    </row>
    <row r="15" spans="1:9" x14ac:dyDescent="0.3">
      <c r="A15">
        <v>11</v>
      </c>
      <c r="D15">
        <f t="shared" si="0"/>
        <v>1</v>
      </c>
      <c r="F15">
        <f t="shared" si="1"/>
        <v>0</v>
      </c>
    </row>
    <row r="16" spans="1:9" x14ac:dyDescent="0.3">
      <c r="A16">
        <v>12</v>
      </c>
      <c r="D16">
        <f t="shared" si="0"/>
        <v>1</v>
      </c>
      <c r="F16">
        <f t="shared" si="1"/>
        <v>0</v>
      </c>
    </row>
    <row r="17" spans="1:6" x14ac:dyDescent="0.3">
      <c r="A17">
        <v>13</v>
      </c>
      <c r="D17">
        <f t="shared" si="0"/>
        <v>1</v>
      </c>
      <c r="F17">
        <f t="shared" si="1"/>
        <v>0</v>
      </c>
    </row>
    <row r="18" spans="1:6" x14ac:dyDescent="0.3">
      <c r="A18">
        <v>14</v>
      </c>
      <c r="D18">
        <f t="shared" si="0"/>
        <v>1</v>
      </c>
      <c r="F18">
        <f t="shared" si="1"/>
        <v>0</v>
      </c>
    </row>
    <row r="19" spans="1:6" x14ac:dyDescent="0.3">
      <c r="A19">
        <v>15</v>
      </c>
      <c r="D19">
        <f t="shared" si="0"/>
        <v>1</v>
      </c>
      <c r="F19">
        <f t="shared" si="1"/>
        <v>0</v>
      </c>
    </row>
    <row r="20" spans="1:6" x14ac:dyDescent="0.3">
      <c r="A20">
        <v>16</v>
      </c>
      <c r="D20">
        <f t="shared" si="0"/>
        <v>1</v>
      </c>
      <c r="F20">
        <f t="shared" si="1"/>
        <v>0</v>
      </c>
    </row>
    <row r="21" spans="1:6" x14ac:dyDescent="0.3">
      <c r="A21">
        <v>17</v>
      </c>
      <c r="D21">
        <f t="shared" si="0"/>
        <v>1</v>
      </c>
      <c r="F21">
        <f t="shared" si="1"/>
        <v>0</v>
      </c>
    </row>
    <row r="22" spans="1:6" x14ac:dyDescent="0.3">
      <c r="A22">
        <v>18</v>
      </c>
      <c r="D22">
        <f t="shared" si="0"/>
        <v>1</v>
      </c>
      <c r="F22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93F8-1D8A-492E-B1E8-26B16D277536}">
  <sheetPr>
    <tabColor theme="2" tint="-0.749992370372631"/>
  </sheetPr>
  <dimension ref="A1:I22"/>
  <sheetViews>
    <sheetView workbookViewId="0">
      <selection activeCell="M35" sqref="M35"/>
    </sheetView>
  </sheetViews>
  <sheetFormatPr defaultRowHeight="14.4" x14ac:dyDescent="0.3"/>
  <sheetData>
    <row r="1" spans="1:9" x14ac:dyDescent="0.3">
      <c r="B1" t="s">
        <v>88</v>
      </c>
      <c r="H1" t="s">
        <v>89</v>
      </c>
    </row>
    <row r="3" spans="1:9" x14ac:dyDescent="0.3">
      <c r="A3" t="s">
        <v>43</v>
      </c>
      <c r="B3" t="s">
        <v>44</v>
      </c>
      <c r="C3" t="s">
        <v>70</v>
      </c>
      <c r="D3" t="s">
        <v>50</v>
      </c>
      <c r="E3" t="s">
        <v>45</v>
      </c>
      <c r="F3" t="s">
        <v>48</v>
      </c>
    </row>
    <row r="4" spans="1:9" x14ac:dyDescent="0.3">
      <c r="A4">
        <v>0</v>
      </c>
      <c r="D4">
        <f>EXP(-C4)</f>
        <v>1</v>
      </c>
      <c r="F4">
        <f>E4*B4</f>
        <v>0</v>
      </c>
    </row>
    <row r="5" spans="1:9" x14ac:dyDescent="0.3">
      <c r="A5">
        <v>1</v>
      </c>
      <c r="D5">
        <f t="shared" ref="D5:D22" si="0">EXP(-C5)</f>
        <v>1</v>
      </c>
      <c r="F5">
        <f t="shared" ref="F5:F22" si="1">E5*B5</f>
        <v>0</v>
      </c>
    </row>
    <row r="6" spans="1:9" x14ac:dyDescent="0.3">
      <c r="A6">
        <v>2</v>
      </c>
      <c r="D6">
        <f t="shared" si="0"/>
        <v>1</v>
      </c>
      <c r="F6">
        <f t="shared" si="1"/>
        <v>0</v>
      </c>
      <c r="H6" t="s">
        <v>47</v>
      </c>
      <c r="I6">
        <f>SUM(F4:F22)</f>
        <v>0</v>
      </c>
    </row>
    <row r="7" spans="1:9" x14ac:dyDescent="0.3">
      <c r="A7">
        <v>3</v>
      </c>
      <c r="D7">
        <f t="shared" si="0"/>
        <v>1</v>
      </c>
      <c r="F7">
        <f t="shared" si="1"/>
        <v>0</v>
      </c>
      <c r="H7" t="s">
        <v>49</v>
      </c>
      <c r="I7">
        <f>PRODUCT(D4:D22)</f>
        <v>1</v>
      </c>
    </row>
    <row r="8" spans="1:9" x14ac:dyDescent="0.3">
      <c r="A8">
        <v>4</v>
      </c>
      <c r="D8">
        <f t="shared" si="0"/>
        <v>1</v>
      </c>
      <c r="F8">
        <f t="shared" si="1"/>
        <v>0</v>
      </c>
      <c r="H8" t="s">
        <v>51</v>
      </c>
      <c r="I8">
        <f>I7*I6</f>
        <v>0</v>
      </c>
    </row>
    <row r="9" spans="1:9" x14ac:dyDescent="0.3">
      <c r="A9">
        <v>5</v>
      </c>
      <c r="D9">
        <f t="shared" si="0"/>
        <v>1</v>
      </c>
      <c r="F9">
        <f t="shared" si="1"/>
        <v>0</v>
      </c>
      <c r="H9" t="s">
        <v>86</v>
      </c>
      <c r="I9">
        <v>0.71</v>
      </c>
    </row>
    <row r="10" spans="1:9" x14ac:dyDescent="0.3">
      <c r="A10">
        <v>6</v>
      </c>
      <c r="D10">
        <f t="shared" si="0"/>
        <v>1</v>
      </c>
      <c r="F10">
        <f t="shared" si="1"/>
        <v>0</v>
      </c>
      <c r="H10" t="s">
        <v>54</v>
      </c>
      <c r="I10">
        <f>I9*I8</f>
        <v>0</v>
      </c>
    </row>
    <row r="11" spans="1:9" x14ac:dyDescent="0.3">
      <c r="A11">
        <v>7</v>
      </c>
      <c r="D11">
        <f t="shared" si="0"/>
        <v>1</v>
      </c>
      <c r="F11">
        <f t="shared" si="1"/>
        <v>0</v>
      </c>
      <c r="H11" t="s">
        <v>6</v>
      </c>
      <c r="I11" s="2">
        <f>(SQRT(I10)-1)/(I10-1)</f>
        <v>1</v>
      </c>
    </row>
    <row r="12" spans="1:9" x14ac:dyDescent="0.3">
      <c r="A12">
        <v>8</v>
      </c>
      <c r="D12">
        <f t="shared" si="0"/>
        <v>1</v>
      </c>
      <c r="F12">
        <f t="shared" si="1"/>
        <v>0</v>
      </c>
      <c r="H12" t="s">
        <v>9</v>
      </c>
    </row>
    <row r="13" spans="1:9" x14ac:dyDescent="0.3">
      <c r="A13">
        <v>9</v>
      </c>
      <c r="D13">
        <f t="shared" si="0"/>
        <v>1</v>
      </c>
      <c r="F13">
        <f t="shared" si="1"/>
        <v>0</v>
      </c>
      <c r="H13" t="s">
        <v>13</v>
      </c>
      <c r="I13">
        <f>(1-I12)*I11</f>
        <v>1</v>
      </c>
    </row>
    <row r="14" spans="1:9" x14ac:dyDescent="0.3">
      <c r="A14">
        <v>10</v>
      </c>
      <c r="D14">
        <f t="shared" si="0"/>
        <v>1</v>
      </c>
      <c r="F14">
        <f t="shared" si="1"/>
        <v>0</v>
      </c>
    </row>
    <row r="15" spans="1:9" x14ac:dyDescent="0.3">
      <c r="A15">
        <v>11</v>
      </c>
      <c r="D15">
        <f t="shared" si="0"/>
        <v>1</v>
      </c>
      <c r="F15">
        <f t="shared" si="1"/>
        <v>0</v>
      </c>
    </row>
    <row r="16" spans="1:9" x14ac:dyDescent="0.3">
      <c r="A16">
        <v>12</v>
      </c>
      <c r="D16">
        <f t="shared" si="0"/>
        <v>1</v>
      </c>
      <c r="F16">
        <f t="shared" si="1"/>
        <v>0</v>
      </c>
    </row>
    <row r="17" spans="1:6" x14ac:dyDescent="0.3">
      <c r="A17">
        <v>13</v>
      </c>
      <c r="D17">
        <f t="shared" si="0"/>
        <v>1</v>
      </c>
      <c r="F17">
        <f t="shared" si="1"/>
        <v>0</v>
      </c>
    </row>
    <row r="18" spans="1:6" x14ac:dyDescent="0.3">
      <c r="A18">
        <v>14</v>
      </c>
      <c r="D18">
        <f t="shared" si="0"/>
        <v>1</v>
      </c>
      <c r="F18">
        <f t="shared" si="1"/>
        <v>0</v>
      </c>
    </row>
    <row r="19" spans="1:6" x14ac:dyDescent="0.3">
      <c r="A19">
        <v>15</v>
      </c>
      <c r="D19">
        <f t="shared" si="0"/>
        <v>1</v>
      </c>
      <c r="F19">
        <f t="shared" si="1"/>
        <v>0</v>
      </c>
    </row>
    <row r="20" spans="1:6" x14ac:dyDescent="0.3">
      <c r="A20">
        <v>16</v>
      </c>
      <c r="D20">
        <f t="shared" si="0"/>
        <v>1</v>
      </c>
      <c r="F20">
        <f t="shared" si="1"/>
        <v>0</v>
      </c>
    </row>
    <row r="21" spans="1:6" x14ac:dyDescent="0.3">
      <c r="A21">
        <v>17</v>
      </c>
      <c r="D21">
        <f t="shared" si="0"/>
        <v>1</v>
      </c>
      <c r="F21">
        <f t="shared" si="1"/>
        <v>0</v>
      </c>
    </row>
    <row r="22" spans="1:6" x14ac:dyDescent="0.3">
      <c r="A22">
        <v>18</v>
      </c>
      <c r="D22">
        <f t="shared" si="0"/>
        <v>1</v>
      </c>
      <c r="F22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8920-A5C4-4332-84BA-77A95674B0D9}">
  <dimension ref="A1:I22"/>
  <sheetViews>
    <sheetView workbookViewId="0">
      <selection activeCell="J23" sqref="A1:J23"/>
    </sheetView>
  </sheetViews>
  <sheetFormatPr defaultRowHeight="14.4" x14ac:dyDescent="0.3"/>
  <sheetData>
    <row r="1" spans="1:9" x14ac:dyDescent="0.3">
      <c r="B1" t="s">
        <v>94</v>
      </c>
      <c r="H1" t="s">
        <v>95</v>
      </c>
    </row>
    <row r="3" spans="1:9" x14ac:dyDescent="0.3">
      <c r="A3" t="s">
        <v>43</v>
      </c>
      <c r="B3" t="s">
        <v>44</v>
      </c>
      <c r="C3" t="s">
        <v>70</v>
      </c>
      <c r="D3" t="s">
        <v>50</v>
      </c>
      <c r="E3" t="s">
        <v>45</v>
      </c>
      <c r="F3" t="s">
        <v>48</v>
      </c>
    </row>
    <row r="4" spans="1:9" x14ac:dyDescent="0.3">
      <c r="A4">
        <v>0</v>
      </c>
      <c r="D4">
        <f>EXP(-C4)</f>
        <v>1</v>
      </c>
      <c r="F4">
        <f>E4*B4</f>
        <v>0</v>
      </c>
    </row>
    <row r="5" spans="1:9" x14ac:dyDescent="0.3">
      <c r="A5">
        <v>1</v>
      </c>
      <c r="D5">
        <f t="shared" ref="D5:D22" si="0">EXP(-C5)</f>
        <v>1</v>
      </c>
      <c r="F5">
        <f t="shared" ref="F5:F22" si="1">E5*B5</f>
        <v>0</v>
      </c>
    </row>
    <row r="6" spans="1:9" x14ac:dyDescent="0.3">
      <c r="A6">
        <v>2</v>
      </c>
      <c r="D6">
        <f t="shared" si="0"/>
        <v>1</v>
      </c>
      <c r="F6">
        <f t="shared" si="1"/>
        <v>0</v>
      </c>
      <c r="H6" t="s">
        <v>47</v>
      </c>
      <c r="I6">
        <f>SUM(F4:F22)</f>
        <v>0</v>
      </c>
    </row>
    <row r="7" spans="1:9" x14ac:dyDescent="0.3">
      <c r="A7">
        <v>3</v>
      </c>
      <c r="D7">
        <f t="shared" si="0"/>
        <v>1</v>
      </c>
      <c r="F7">
        <f t="shared" si="1"/>
        <v>0</v>
      </c>
      <c r="H7" t="s">
        <v>49</v>
      </c>
      <c r="I7">
        <f>PRODUCT(D4:D22)</f>
        <v>1</v>
      </c>
    </row>
    <row r="8" spans="1:9" x14ac:dyDescent="0.3">
      <c r="A8">
        <v>4</v>
      </c>
      <c r="D8">
        <f t="shared" si="0"/>
        <v>1</v>
      </c>
      <c r="F8">
        <f t="shared" si="1"/>
        <v>0</v>
      </c>
      <c r="H8" t="s">
        <v>51</v>
      </c>
      <c r="I8">
        <f>I7*I6</f>
        <v>0</v>
      </c>
    </row>
    <row r="9" spans="1:9" x14ac:dyDescent="0.3">
      <c r="A9">
        <v>5</v>
      </c>
      <c r="D9">
        <f t="shared" si="0"/>
        <v>1</v>
      </c>
      <c r="F9">
        <f t="shared" si="1"/>
        <v>0</v>
      </c>
      <c r="H9" t="s">
        <v>86</v>
      </c>
      <c r="I9">
        <v>0.95</v>
      </c>
    </row>
    <row r="10" spans="1:9" x14ac:dyDescent="0.3">
      <c r="A10">
        <v>6</v>
      </c>
      <c r="D10">
        <f t="shared" si="0"/>
        <v>1</v>
      </c>
      <c r="F10">
        <f t="shared" si="1"/>
        <v>0</v>
      </c>
      <c r="H10" t="s">
        <v>54</v>
      </c>
      <c r="I10">
        <f>I9*I8</f>
        <v>0</v>
      </c>
    </row>
    <row r="11" spans="1:9" x14ac:dyDescent="0.3">
      <c r="A11">
        <v>7</v>
      </c>
      <c r="D11">
        <f t="shared" si="0"/>
        <v>1</v>
      </c>
      <c r="F11">
        <f t="shared" si="1"/>
        <v>0</v>
      </c>
      <c r="H11" t="s">
        <v>6</v>
      </c>
      <c r="I11" s="2">
        <f>(SQRT(I10)-1)/(I10-1)</f>
        <v>1</v>
      </c>
    </row>
    <row r="12" spans="1:9" x14ac:dyDescent="0.3">
      <c r="A12">
        <v>8</v>
      </c>
      <c r="D12">
        <f t="shared" si="0"/>
        <v>1</v>
      </c>
      <c r="F12">
        <f t="shared" si="1"/>
        <v>0</v>
      </c>
      <c r="H12" t="s">
        <v>9</v>
      </c>
    </row>
    <row r="13" spans="1:9" x14ac:dyDescent="0.3">
      <c r="A13">
        <v>9</v>
      </c>
      <c r="D13">
        <f t="shared" si="0"/>
        <v>1</v>
      </c>
      <c r="F13">
        <f t="shared" si="1"/>
        <v>0</v>
      </c>
      <c r="H13" t="s">
        <v>13</v>
      </c>
      <c r="I13">
        <f>(1-I12)*I11</f>
        <v>1</v>
      </c>
    </row>
    <row r="14" spans="1:9" x14ac:dyDescent="0.3">
      <c r="A14">
        <v>10</v>
      </c>
      <c r="D14">
        <f t="shared" si="0"/>
        <v>1</v>
      </c>
      <c r="F14">
        <f t="shared" si="1"/>
        <v>0</v>
      </c>
    </row>
    <row r="15" spans="1:9" x14ac:dyDescent="0.3">
      <c r="A15">
        <v>11</v>
      </c>
      <c r="D15">
        <f t="shared" si="0"/>
        <v>1</v>
      </c>
      <c r="F15">
        <f t="shared" si="1"/>
        <v>0</v>
      </c>
    </row>
    <row r="16" spans="1:9" x14ac:dyDescent="0.3">
      <c r="A16">
        <v>12</v>
      </c>
      <c r="D16">
        <f t="shared" si="0"/>
        <v>1</v>
      </c>
      <c r="F16">
        <f t="shared" si="1"/>
        <v>0</v>
      </c>
    </row>
    <row r="17" spans="1:6" x14ac:dyDescent="0.3">
      <c r="A17">
        <v>13</v>
      </c>
      <c r="D17">
        <f t="shared" si="0"/>
        <v>1</v>
      </c>
      <c r="F17">
        <f t="shared" si="1"/>
        <v>0</v>
      </c>
    </row>
    <row r="18" spans="1:6" x14ac:dyDescent="0.3">
      <c r="A18">
        <v>14</v>
      </c>
      <c r="D18">
        <f t="shared" si="0"/>
        <v>1</v>
      </c>
      <c r="F18">
        <f t="shared" si="1"/>
        <v>0</v>
      </c>
    </row>
    <row r="19" spans="1:6" x14ac:dyDescent="0.3">
      <c r="A19">
        <v>15</v>
      </c>
      <c r="D19">
        <f t="shared" si="0"/>
        <v>1</v>
      </c>
      <c r="F19">
        <f t="shared" si="1"/>
        <v>0</v>
      </c>
    </row>
    <row r="20" spans="1:6" x14ac:dyDescent="0.3">
      <c r="A20">
        <v>16</v>
      </c>
      <c r="D20">
        <f t="shared" si="0"/>
        <v>1</v>
      </c>
      <c r="F20">
        <f t="shared" si="1"/>
        <v>0</v>
      </c>
    </row>
    <row r="21" spans="1:6" x14ac:dyDescent="0.3">
      <c r="A21">
        <v>17</v>
      </c>
      <c r="D21">
        <f t="shared" si="0"/>
        <v>1</v>
      </c>
      <c r="F21">
        <f t="shared" si="1"/>
        <v>0</v>
      </c>
    </row>
    <row r="22" spans="1:6" x14ac:dyDescent="0.3">
      <c r="A22">
        <v>18</v>
      </c>
      <c r="D22">
        <f t="shared" si="0"/>
        <v>1</v>
      </c>
      <c r="F22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B668-37F9-41EC-92D1-C52BFEEFE29E}">
  <dimension ref="A1:I36"/>
  <sheetViews>
    <sheetView workbookViewId="0">
      <selection activeCell="H19" sqref="H19"/>
    </sheetView>
  </sheetViews>
  <sheetFormatPr defaultRowHeight="14.4" x14ac:dyDescent="0.3"/>
  <sheetData>
    <row r="1" spans="1:9" x14ac:dyDescent="0.3">
      <c r="B1" t="s">
        <v>93</v>
      </c>
      <c r="H1" t="s">
        <v>92</v>
      </c>
    </row>
    <row r="3" spans="1:9" x14ac:dyDescent="0.3">
      <c r="A3" t="s">
        <v>43</v>
      </c>
      <c r="B3" t="s">
        <v>44</v>
      </c>
      <c r="C3" t="s">
        <v>70</v>
      </c>
      <c r="D3" t="s">
        <v>50</v>
      </c>
      <c r="E3" t="s">
        <v>45</v>
      </c>
      <c r="F3" t="s">
        <v>48</v>
      </c>
    </row>
    <row r="4" spans="1:9" x14ac:dyDescent="0.3">
      <c r="A4">
        <v>0</v>
      </c>
      <c r="D4">
        <f>EXP(-C4)</f>
        <v>1</v>
      </c>
      <c r="F4">
        <f>E4*B4</f>
        <v>0</v>
      </c>
    </row>
    <row r="5" spans="1:9" x14ac:dyDescent="0.3">
      <c r="A5">
        <v>1</v>
      </c>
      <c r="D5">
        <f t="shared" ref="D5:D22" si="0">EXP(-C5)</f>
        <v>1</v>
      </c>
      <c r="F5">
        <f t="shared" ref="F5:F22" si="1">E5*B5</f>
        <v>0</v>
      </c>
    </row>
    <row r="6" spans="1:9" x14ac:dyDescent="0.3">
      <c r="A6">
        <v>2</v>
      </c>
      <c r="D6">
        <f t="shared" si="0"/>
        <v>1</v>
      </c>
      <c r="F6">
        <f t="shared" si="1"/>
        <v>0</v>
      </c>
      <c r="H6" t="s">
        <v>47</v>
      </c>
      <c r="I6">
        <f>SUM(F4:F22)</f>
        <v>4.17</v>
      </c>
    </row>
    <row r="7" spans="1:9" x14ac:dyDescent="0.3">
      <c r="A7">
        <v>3</v>
      </c>
      <c r="D7">
        <f t="shared" si="0"/>
        <v>1</v>
      </c>
      <c r="F7">
        <f t="shared" si="1"/>
        <v>0</v>
      </c>
      <c r="H7" t="s">
        <v>49</v>
      </c>
      <c r="I7">
        <f>PRODUCT(D4:D22)</f>
        <v>1</v>
      </c>
    </row>
    <row r="8" spans="1:9" x14ac:dyDescent="0.3">
      <c r="A8">
        <v>4</v>
      </c>
      <c r="D8">
        <f t="shared" si="0"/>
        <v>1</v>
      </c>
      <c r="F8">
        <f t="shared" si="1"/>
        <v>0</v>
      </c>
      <c r="H8" t="s">
        <v>51</v>
      </c>
      <c r="I8">
        <f>I7*I6</f>
        <v>4.17</v>
      </c>
    </row>
    <row r="9" spans="1:9" x14ac:dyDescent="0.3">
      <c r="A9">
        <v>5</v>
      </c>
      <c r="D9">
        <f t="shared" si="0"/>
        <v>1</v>
      </c>
      <c r="F9">
        <f t="shared" si="1"/>
        <v>0</v>
      </c>
      <c r="H9" t="s">
        <v>86</v>
      </c>
      <c r="I9">
        <v>0.87</v>
      </c>
    </row>
    <row r="10" spans="1:9" x14ac:dyDescent="0.3">
      <c r="A10">
        <v>6</v>
      </c>
      <c r="D10">
        <f t="shared" si="0"/>
        <v>1</v>
      </c>
      <c r="F10">
        <f t="shared" si="1"/>
        <v>0</v>
      </c>
      <c r="H10" t="s">
        <v>54</v>
      </c>
      <c r="I10">
        <f>I9*I8</f>
        <v>3.6278999999999999</v>
      </c>
    </row>
    <row r="11" spans="1:9" x14ac:dyDescent="0.3">
      <c r="A11">
        <v>7</v>
      </c>
      <c r="D11">
        <f t="shared" si="0"/>
        <v>1</v>
      </c>
      <c r="F11">
        <f t="shared" si="1"/>
        <v>0</v>
      </c>
      <c r="H11" t="s">
        <v>6</v>
      </c>
      <c r="I11" s="2">
        <f>(SQRT(I10)-1)/(I10-1)</f>
        <v>0.34426907474485224</v>
      </c>
    </row>
    <row r="12" spans="1:9" x14ac:dyDescent="0.3">
      <c r="A12">
        <v>8</v>
      </c>
      <c r="D12">
        <f t="shared" si="0"/>
        <v>1</v>
      </c>
      <c r="F12">
        <f t="shared" si="1"/>
        <v>0</v>
      </c>
      <c r="H12" t="s">
        <v>9</v>
      </c>
      <c r="I12" s="5"/>
    </row>
    <row r="13" spans="1:9" x14ac:dyDescent="0.3">
      <c r="A13">
        <v>9</v>
      </c>
      <c r="D13">
        <f t="shared" si="0"/>
        <v>1</v>
      </c>
      <c r="F13">
        <f t="shared" si="1"/>
        <v>0</v>
      </c>
      <c r="H13" t="s">
        <v>13</v>
      </c>
      <c r="I13">
        <f>(1-I12)*I11</f>
        <v>0.34426907474485224</v>
      </c>
    </row>
    <row r="14" spans="1:9" x14ac:dyDescent="0.3">
      <c r="A14">
        <v>10</v>
      </c>
      <c r="D14">
        <f t="shared" si="0"/>
        <v>1</v>
      </c>
      <c r="F14">
        <f t="shared" si="1"/>
        <v>0</v>
      </c>
    </row>
    <row r="15" spans="1:9" x14ac:dyDescent="0.3">
      <c r="A15">
        <v>11</v>
      </c>
      <c r="D15">
        <f t="shared" si="0"/>
        <v>1</v>
      </c>
      <c r="F15">
        <f t="shared" si="1"/>
        <v>0</v>
      </c>
    </row>
    <row r="16" spans="1:9" x14ac:dyDescent="0.3">
      <c r="A16">
        <v>12</v>
      </c>
      <c r="D16">
        <f t="shared" si="0"/>
        <v>1</v>
      </c>
      <c r="F16">
        <f t="shared" si="1"/>
        <v>0</v>
      </c>
    </row>
    <row r="17" spans="1:6" x14ac:dyDescent="0.3">
      <c r="A17">
        <v>13</v>
      </c>
      <c r="D17">
        <f t="shared" si="0"/>
        <v>1</v>
      </c>
      <c r="F17">
        <f t="shared" si="1"/>
        <v>0</v>
      </c>
    </row>
    <row r="18" spans="1:6" x14ac:dyDescent="0.3">
      <c r="A18">
        <v>14</v>
      </c>
      <c r="D18">
        <f t="shared" si="0"/>
        <v>1</v>
      </c>
      <c r="F18">
        <f t="shared" si="1"/>
        <v>0</v>
      </c>
    </row>
    <row r="19" spans="1:6" x14ac:dyDescent="0.3">
      <c r="A19">
        <v>15</v>
      </c>
      <c r="D19">
        <f t="shared" si="0"/>
        <v>1</v>
      </c>
      <c r="F19">
        <f t="shared" si="1"/>
        <v>0</v>
      </c>
    </row>
    <row r="20" spans="1:6" x14ac:dyDescent="0.3">
      <c r="A20">
        <v>16</v>
      </c>
      <c r="D20">
        <f t="shared" si="0"/>
        <v>1</v>
      </c>
      <c r="F20">
        <f t="shared" si="1"/>
        <v>0</v>
      </c>
    </row>
    <row r="21" spans="1:6" x14ac:dyDescent="0.3">
      <c r="A21">
        <v>17</v>
      </c>
      <c r="D21">
        <f t="shared" si="0"/>
        <v>1</v>
      </c>
      <c r="F21">
        <f t="shared" si="1"/>
        <v>0</v>
      </c>
    </row>
    <row r="22" spans="1:6" x14ac:dyDescent="0.3">
      <c r="A22">
        <v>18</v>
      </c>
      <c r="B22">
        <v>1</v>
      </c>
      <c r="D22">
        <f t="shared" si="0"/>
        <v>1</v>
      </c>
      <c r="E22">
        <v>4.17</v>
      </c>
      <c r="F22">
        <f t="shared" si="1"/>
        <v>4.17</v>
      </c>
    </row>
    <row r="23" spans="1:6" x14ac:dyDescent="0.3">
      <c r="A23">
        <v>19</v>
      </c>
      <c r="B23">
        <v>1</v>
      </c>
      <c r="D23">
        <f t="shared" ref="D23:D34" si="2">EXP(-C23)</f>
        <v>1</v>
      </c>
      <c r="E23">
        <v>4.17</v>
      </c>
      <c r="F23">
        <f t="shared" ref="F23:F34" si="3">E23*B23</f>
        <v>4.17</v>
      </c>
    </row>
    <row r="24" spans="1:6" x14ac:dyDescent="0.3">
      <c r="A24">
        <v>20</v>
      </c>
      <c r="B24">
        <v>1</v>
      </c>
      <c r="D24">
        <f t="shared" si="2"/>
        <v>1</v>
      </c>
      <c r="E24">
        <v>4.17</v>
      </c>
      <c r="F24">
        <f t="shared" si="3"/>
        <v>4.17</v>
      </c>
    </row>
    <row r="25" spans="1:6" x14ac:dyDescent="0.3">
      <c r="A25">
        <v>21</v>
      </c>
      <c r="B25">
        <v>1</v>
      </c>
      <c r="D25">
        <f t="shared" si="2"/>
        <v>1</v>
      </c>
      <c r="E25">
        <v>4.17</v>
      </c>
      <c r="F25">
        <f t="shared" si="3"/>
        <v>4.17</v>
      </c>
    </row>
    <row r="26" spans="1:6" x14ac:dyDescent="0.3">
      <c r="A26">
        <v>22</v>
      </c>
      <c r="B26">
        <v>1</v>
      </c>
      <c r="D26">
        <f t="shared" si="2"/>
        <v>1</v>
      </c>
      <c r="E26">
        <v>4.17</v>
      </c>
      <c r="F26">
        <f t="shared" si="3"/>
        <v>4.17</v>
      </c>
    </row>
    <row r="27" spans="1:6" x14ac:dyDescent="0.3">
      <c r="A27">
        <v>23</v>
      </c>
      <c r="B27">
        <v>1</v>
      </c>
      <c r="D27">
        <f t="shared" si="2"/>
        <v>1</v>
      </c>
      <c r="E27">
        <v>4.17</v>
      </c>
      <c r="F27">
        <f t="shared" si="3"/>
        <v>4.17</v>
      </c>
    </row>
    <row r="28" spans="1:6" x14ac:dyDescent="0.3">
      <c r="A28">
        <v>24</v>
      </c>
      <c r="B28">
        <v>1</v>
      </c>
      <c r="D28">
        <f t="shared" si="2"/>
        <v>1</v>
      </c>
      <c r="E28">
        <v>4.17</v>
      </c>
      <c r="F28">
        <f t="shared" si="3"/>
        <v>4.17</v>
      </c>
    </row>
    <row r="29" spans="1:6" x14ac:dyDescent="0.3">
      <c r="A29">
        <v>25</v>
      </c>
      <c r="B29">
        <v>1</v>
      </c>
      <c r="D29">
        <f t="shared" si="2"/>
        <v>1</v>
      </c>
      <c r="E29">
        <v>4.17</v>
      </c>
      <c r="F29">
        <f t="shared" si="3"/>
        <v>4.17</v>
      </c>
    </row>
    <row r="30" spans="1:6" x14ac:dyDescent="0.3">
      <c r="A30">
        <v>26</v>
      </c>
      <c r="B30">
        <v>1</v>
      </c>
      <c r="D30">
        <f t="shared" si="2"/>
        <v>1</v>
      </c>
      <c r="E30">
        <v>4.17</v>
      </c>
      <c r="F30">
        <f t="shared" si="3"/>
        <v>4.17</v>
      </c>
    </row>
    <row r="31" spans="1:6" x14ac:dyDescent="0.3">
      <c r="A31">
        <v>27</v>
      </c>
      <c r="B31">
        <v>1</v>
      </c>
      <c r="D31">
        <f t="shared" si="2"/>
        <v>1</v>
      </c>
      <c r="E31">
        <v>4.17</v>
      </c>
      <c r="F31">
        <f t="shared" si="3"/>
        <v>4.17</v>
      </c>
    </row>
    <row r="32" spans="1:6" x14ac:dyDescent="0.3">
      <c r="A32">
        <v>28</v>
      </c>
      <c r="B32">
        <v>1</v>
      </c>
      <c r="D32">
        <f t="shared" si="2"/>
        <v>1</v>
      </c>
      <c r="E32">
        <v>4.17</v>
      </c>
      <c r="F32">
        <f t="shared" si="3"/>
        <v>4.17</v>
      </c>
    </row>
    <row r="33" spans="1:6" x14ac:dyDescent="0.3">
      <c r="A33">
        <v>29</v>
      </c>
      <c r="B33">
        <v>1</v>
      </c>
      <c r="D33">
        <f t="shared" si="2"/>
        <v>1</v>
      </c>
      <c r="E33">
        <v>4.17</v>
      </c>
      <c r="F33">
        <f t="shared" si="3"/>
        <v>4.17</v>
      </c>
    </row>
    <row r="34" spans="1:6" x14ac:dyDescent="0.3">
      <c r="A34">
        <v>30</v>
      </c>
      <c r="B34">
        <v>1</v>
      </c>
      <c r="D34">
        <f t="shared" si="2"/>
        <v>1</v>
      </c>
      <c r="E34">
        <v>4.17</v>
      </c>
      <c r="F34">
        <f t="shared" si="3"/>
        <v>4.17</v>
      </c>
    </row>
    <row r="35" spans="1:6" x14ac:dyDescent="0.3">
      <c r="A35">
        <v>31</v>
      </c>
      <c r="B35">
        <v>1</v>
      </c>
      <c r="D35">
        <f t="shared" ref="D35:D36" si="4">EXP(-C35)</f>
        <v>1</v>
      </c>
      <c r="E35">
        <v>4.17</v>
      </c>
      <c r="F35">
        <f t="shared" ref="F35:F36" si="5">E35*B35</f>
        <v>4.17</v>
      </c>
    </row>
    <row r="36" spans="1:6" x14ac:dyDescent="0.3">
      <c r="A36">
        <v>32</v>
      </c>
      <c r="B36">
        <v>1</v>
      </c>
      <c r="D36">
        <f t="shared" si="4"/>
        <v>1</v>
      </c>
      <c r="E36">
        <v>4.17</v>
      </c>
      <c r="F36">
        <f t="shared" si="5"/>
        <v>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8D45-5E4D-4AAB-B619-25E83CB829DD}">
  <dimension ref="A1:L43"/>
  <sheetViews>
    <sheetView tabSelected="1" zoomScale="90" zoomScaleNormal="90" workbookViewId="0">
      <selection activeCell="N20" sqref="N20"/>
    </sheetView>
  </sheetViews>
  <sheetFormatPr defaultRowHeight="14.4" x14ac:dyDescent="0.3"/>
  <cols>
    <col min="4" max="4" width="16" customWidth="1"/>
    <col min="7" max="7" width="13.44140625" customWidth="1"/>
    <col min="24" max="24" width="23.5546875" customWidth="1"/>
  </cols>
  <sheetData>
    <row r="1" spans="1:12" x14ac:dyDescent="0.3">
      <c r="B1" t="s">
        <v>52</v>
      </c>
    </row>
    <row r="2" spans="1:12" x14ac:dyDescent="0.3">
      <c r="A2" t="s">
        <v>43</v>
      </c>
      <c r="B2" t="s">
        <v>44</v>
      </c>
      <c r="C2" t="s">
        <v>70</v>
      </c>
      <c r="D2" t="s">
        <v>50</v>
      </c>
      <c r="E2" t="s">
        <v>45</v>
      </c>
      <c r="F2" t="s">
        <v>48</v>
      </c>
    </row>
    <row r="3" spans="1:12" x14ac:dyDescent="0.3">
      <c r="A3">
        <v>0</v>
      </c>
      <c r="B3">
        <v>0</v>
      </c>
      <c r="C3">
        <f>-LN(D3)</f>
        <v>0.24846135929849961</v>
      </c>
      <c r="D3">
        <v>0.78</v>
      </c>
      <c r="E3">
        <v>0</v>
      </c>
      <c r="F3">
        <f t="shared" ref="F3:F43" si="0">E3*B3</f>
        <v>0</v>
      </c>
      <c r="L3" t="s">
        <v>52</v>
      </c>
    </row>
    <row r="4" spans="1:12" x14ac:dyDescent="0.3">
      <c r="A4">
        <v>1</v>
      </c>
      <c r="B4">
        <v>0</v>
      </c>
      <c r="C4">
        <f t="shared" ref="C4:C43" si="1">-LN(D4)</f>
        <v>0.14502577205025774</v>
      </c>
      <c r="D4">
        <v>0.86499999999999999</v>
      </c>
      <c r="E4">
        <v>0</v>
      </c>
      <c r="F4">
        <f t="shared" si="0"/>
        <v>0</v>
      </c>
    </row>
    <row r="5" spans="1:12" x14ac:dyDescent="0.3">
      <c r="A5">
        <v>2</v>
      </c>
      <c r="B5">
        <v>0</v>
      </c>
      <c r="C5">
        <f t="shared" si="1"/>
        <v>0.13353139262452263</v>
      </c>
      <c r="D5">
        <v>0.875</v>
      </c>
      <c r="E5">
        <v>0</v>
      </c>
      <c r="F5">
        <f t="shared" si="0"/>
        <v>0</v>
      </c>
      <c r="H5" t="s">
        <v>47</v>
      </c>
      <c r="I5">
        <f>SUM(F4:F43)</f>
        <v>54.508120000000005</v>
      </c>
    </row>
    <row r="6" spans="1:12" x14ac:dyDescent="0.3">
      <c r="A6">
        <v>3</v>
      </c>
      <c r="B6">
        <v>0</v>
      </c>
      <c r="C6">
        <f t="shared" si="1"/>
        <v>0.12443007837817703</v>
      </c>
      <c r="D6">
        <v>0.88300000000000001</v>
      </c>
      <c r="E6">
        <v>0</v>
      </c>
      <c r="F6">
        <f t="shared" si="0"/>
        <v>0</v>
      </c>
      <c r="H6" t="s">
        <v>49</v>
      </c>
      <c r="I6">
        <f>PRODUCT(D3:D43)</f>
        <v>3.1078854103917274E-2</v>
      </c>
    </row>
    <row r="7" spans="1:12" x14ac:dyDescent="0.3">
      <c r="A7">
        <v>4</v>
      </c>
      <c r="B7">
        <v>0</v>
      </c>
      <c r="C7">
        <f t="shared" si="1"/>
        <v>0.11765804346823246</v>
      </c>
      <c r="D7">
        <v>0.88900000000000001</v>
      </c>
      <c r="E7">
        <v>0</v>
      </c>
      <c r="F7">
        <f t="shared" si="0"/>
        <v>0</v>
      </c>
      <c r="H7" t="s">
        <v>51</v>
      </c>
      <c r="I7">
        <f>I6*I5</f>
        <v>1.6940499089588155</v>
      </c>
      <c r="J7" t="s">
        <v>46</v>
      </c>
    </row>
    <row r="8" spans="1:12" x14ac:dyDescent="0.3">
      <c r="A8">
        <v>5</v>
      </c>
      <c r="B8">
        <v>0</v>
      </c>
      <c r="C8">
        <f t="shared" si="1"/>
        <v>0.11204950380862289</v>
      </c>
      <c r="D8">
        <v>0.89400000000000002</v>
      </c>
      <c r="E8">
        <v>0</v>
      </c>
      <c r="F8">
        <f t="shared" si="0"/>
        <v>0</v>
      </c>
      <c r="H8" t="s">
        <v>115</v>
      </c>
      <c r="I8">
        <f>D3</f>
        <v>0.78</v>
      </c>
    </row>
    <row r="9" spans="1:12" x14ac:dyDescent="0.3">
      <c r="A9">
        <v>6</v>
      </c>
      <c r="B9">
        <v>0</v>
      </c>
      <c r="C9">
        <f t="shared" si="1"/>
        <v>0.10647224451051676</v>
      </c>
      <c r="D9">
        <v>0.89900000000000002</v>
      </c>
      <c r="E9">
        <v>0</v>
      </c>
      <c r="F9">
        <f t="shared" si="0"/>
        <v>0</v>
      </c>
      <c r="H9" t="s">
        <v>54</v>
      </c>
      <c r="I9">
        <f>I8*I7</f>
        <v>1.3213589289878762</v>
      </c>
      <c r="J9" t="s">
        <v>116</v>
      </c>
    </row>
    <row r="10" spans="1:12" x14ac:dyDescent="0.3">
      <c r="A10">
        <v>7</v>
      </c>
      <c r="B10">
        <v>0</v>
      </c>
      <c r="C10">
        <f t="shared" si="1"/>
        <v>0.10203272556515161</v>
      </c>
      <c r="D10">
        <v>0.90300000000000002</v>
      </c>
      <c r="E10">
        <v>0</v>
      </c>
      <c r="F10">
        <f t="shared" si="0"/>
        <v>0</v>
      </c>
    </row>
    <row r="11" spans="1:12" x14ac:dyDescent="0.3">
      <c r="A11">
        <v>8</v>
      </c>
      <c r="B11">
        <v>0</v>
      </c>
      <c r="C11">
        <f t="shared" si="1"/>
        <v>9.7612828867000415E-2</v>
      </c>
      <c r="D11">
        <v>0.90700000000000003</v>
      </c>
      <c r="E11">
        <v>0</v>
      </c>
      <c r="F11">
        <f t="shared" si="0"/>
        <v>0</v>
      </c>
      <c r="H11" t="s">
        <v>113</v>
      </c>
      <c r="I11">
        <f>(SQRT(I9)-1)/(I9-1)</f>
        <v>0.46522365374756708</v>
      </c>
      <c r="J11" t="s">
        <v>114</v>
      </c>
    </row>
    <row r="12" spans="1:12" x14ac:dyDescent="0.3">
      <c r="A12">
        <v>9</v>
      </c>
      <c r="B12">
        <v>0</v>
      </c>
      <c r="C12">
        <f t="shared" si="1"/>
        <v>9.431067947124129E-2</v>
      </c>
      <c r="D12">
        <v>0.91</v>
      </c>
      <c r="E12">
        <v>0</v>
      </c>
      <c r="F12">
        <f t="shared" si="0"/>
        <v>0</v>
      </c>
      <c r="H12" t="s">
        <v>9</v>
      </c>
      <c r="I12">
        <f>AVERAGE(C4:C43)</f>
        <v>8.0569156602680228E-2</v>
      </c>
    </row>
    <row r="13" spans="1:12" x14ac:dyDescent="0.3">
      <c r="A13">
        <v>10</v>
      </c>
      <c r="B13">
        <v>0</v>
      </c>
      <c r="C13">
        <f t="shared" si="1"/>
        <v>9.1019398387168549E-2</v>
      </c>
      <c r="D13">
        <v>0.91300000000000003</v>
      </c>
      <c r="E13">
        <v>0</v>
      </c>
      <c r="F13">
        <f t="shared" si="0"/>
        <v>0</v>
      </c>
      <c r="H13" t="s">
        <v>13</v>
      </c>
      <c r="I13">
        <f>(1-I12)*I11</f>
        <v>0.42774097633350827</v>
      </c>
    </row>
    <row r="14" spans="1:12" x14ac:dyDescent="0.3">
      <c r="A14">
        <v>11</v>
      </c>
      <c r="B14">
        <v>1E-3</v>
      </c>
      <c r="C14">
        <f t="shared" si="1"/>
        <v>8.8831213706615703E-2</v>
      </c>
      <c r="D14">
        <v>0.91500000000000004</v>
      </c>
      <c r="E14">
        <v>0</v>
      </c>
      <c r="F14">
        <f t="shared" si="0"/>
        <v>0</v>
      </c>
    </row>
    <row r="15" spans="1:12" x14ac:dyDescent="0.3">
      <c r="A15">
        <v>12</v>
      </c>
      <c r="B15">
        <v>2E-3</v>
      </c>
      <c r="C15">
        <f t="shared" si="1"/>
        <v>8.5557888361646545E-2</v>
      </c>
      <c r="D15">
        <v>0.91800000000000004</v>
      </c>
      <c r="E15">
        <v>0</v>
      </c>
      <c r="F15">
        <f t="shared" si="0"/>
        <v>0</v>
      </c>
    </row>
    <row r="16" spans="1:12" x14ac:dyDescent="0.3">
      <c r="A16">
        <v>13</v>
      </c>
      <c r="B16">
        <v>6.0000000000000001E-3</v>
      </c>
      <c r="C16">
        <f t="shared" si="1"/>
        <v>8.4469156626449965E-2</v>
      </c>
      <c r="D16">
        <v>0.91900000000000004</v>
      </c>
      <c r="E16">
        <v>0</v>
      </c>
      <c r="F16">
        <f t="shared" si="0"/>
        <v>0</v>
      </c>
    </row>
    <row r="17" spans="1:6" x14ac:dyDescent="0.3">
      <c r="A17">
        <v>14</v>
      </c>
      <c r="B17">
        <v>1.2999999999999999E-2</v>
      </c>
      <c r="C17">
        <f t="shared" si="1"/>
        <v>8.1210055425543173E-2</v>
      </c>
      <c r="D17">
        <v>0.92200000000000004</v>
      </c>
      <c r="E17">
        <v>0</v>
      </c>
      <c r="F17">
        <f t="shared" si="0"/>
        <v>0</v>
      </c>
    </row>
    <row r="18" spans="1:6" x14ac:dyDescent="0.3">
      <c r="A18">
        <v>15</v>
      </c>
      <c r="B18">
        <v>0.03</v>
      </c>
      <c r="C18">
        <f t="shared" si="1"/>
        <v>8.0126044479284855E-2</v>
      </c>
      <c r="D18">
        <v>0.92300000000000004</v>
      </c>
      <c r="E18">
        <v>0</v>
      </c>
      <c r="F18">
        <f t="shared" si="0"/>
        <v>0</v>
      </c>
    </row>
    <row r="19" spans="1:6" x14ac:dyDescent="0.3">
      <c r="A19">
        <v>16</v>
      </c>
      <c r="B19">
        <v>6.2E-2</v>
      </c>
      <c r="C19">
        <f t="shared" si="1"/>
        <v>7.7961541469711806E-2</v>
      </c>
      <c r="D19">
        <v>0.92500000000000004</v>
      </c>
      <c r="E19">
        <v>0</v>
      </c>
      <c r="F19">
        <f t="shared" si="0"/>
        <v>0</v>
      </c>
    </row>
    <row r="20" spans="1:6" x14ac:dyDescent="0.3">
      <c r="A20">
        <v>17</v>
      </c>
      <c r="B20">
        <v>0.124</v>
      </c>
      <c r="C20">
        <f t="shared" si="1"/>
        <v>7.6881044335957618E-2</v>
      </c>
      <c r="D20">
        <v>0.92600000000000005</v>
      </c>
      <c r="E20">
        <v>0</v>
      </c>
      <c r="F20">
        <f t="shared" si="0"/>
        <v>0</v>
      </c>
    </row>
    <row r="21" spans="1:6" x14ac:dyDescent="0.3">
      <c r="A21">
        <v>18</v>
      </c>
      <c r="B21">
        <v>0.22600000000000001</v>
      </c>
      <c r="C21">
        <f t="shared" si="1"/>
        <v>7.5801713416281849E-2</v>
      </c>
      <c r="D21">
        <v>0.92700000000000005</v>
      </c>
      <c r="E21">
        <v>0</v>
      </c>
      <c r="F21">
        <f t="shared" si="0"/>
        <v>0</v>
      </c>
    </row>
    <row r="22" spans="1:6" x14ac:dyDescent="0.3">
      <c r="A22">
        <v>19</v>
      </c>
      <c r="B22">
        <v>0.37</v>
      </c>
      <c r="C22">
        <f t="shared" si="1"/>
        <v>7.4723546195936422E-2</v>
      </c>
      <c r="D22">
        <v>0.92800000000000005</v>
      </c>
      <c r="E22">
        <v>0</v>
      </c>
      <c r="F22">
        <f t="shared" si="0"/>
        <v>0</v>
      </c>
    </row>
    <row r="23" spans="1:6" x14ac:dyDescent="0.3">
      <c r="A23">
        <v>20</v>
      </c>
      <c r="B23">
        <v>0.53500000000000003</v>
      </c>
      <c r="C23">
        <f t="shared" si="1"/>
        <v>7.2570692834835374E-2</v>
      </c>
      <c r="D23">
        <v>0.93</v>
      </c>
      <c r="E23">
        <v>0</v>
      </c>
      <c r="F23">
        <f t="shared" si="0"/>
        <v>0</v>
      </c>
    </row>
    <row r="24" spans="1:6" x14ac:dyDescent="0.3">
      <c r="A24">
        <v>21</v>
      </c>
      <c r="B24">
        <v>0.68700000000000006</v>
      </c>
      <c r="C24">
        <f t="shared" si="1"/>
        <v>7.2570692834835374E-2</v>
      </c>
      <c r="D24">
        <v>0.93</v>
      </c>
      <c r="E24">
        <v>2.84</v>
      </c>
      <c r="F24">
        <f t="shared" si="0"/>
        <v>1.9510800000000001</v>
      </c>
    </row>
    <row r="25" spans="1:6" x14ac:dyDescent="0.3">
      <c r="A25">
        <v>22</v>
      </c>
      <c r="B25">
        <v>0.80300000000000005</v>
      </c>
      <c r="C25">
        <f t="shared" si="1"/>
        <v>7.042246429654582E-2</v>
      </c>
      <c r="D25">
        <v>0.93200000000000005</v>
      </c>
      <c r="E25">
        <v>2.84</v>
      </c>
      <c r="F25">
        <f t="shared" si="0"/>
        <v>2.2805200000000001</v>
      </c>
    </row>
    <row r="26" spans="1:6" x14ac:dyDescent="0.3">
      <c r="A26">
        <v>23</v>
      </c>
      <c r="B26">
        <v>0.88100000000000001</v>
      </c>
      <c r="C26">
        <f t="shared" si="1"/>
        <v>6.9350078134793172E-2</v>
      </c>
      <c r="D26">
        <v>0.93300000000000005</v>
      </c>
      <c r="E26">
        <v>2.84</v>
      </c>
      <c r="F26">
        <f t="shared" si="0"/>
        <v>2.50204</v>
      </c>
    </row>
    <row r="27" spans="1:6" x14ac:dyDescent="0.3">
      <c r="A27">
        <v>24</v>
      </c>
      <c r="B27">
        <v>0.92900000000000005</v>
      </c>
      <c r="C27">
        <f t="shared" si="1"/>
        <v>6.8278840753294379E-2</v>
      </c>
      <c r="D27">
        <v>0.93400000000000005</v>
      </c>
      <c r="E27">
        <v>2.84</v>
      </c>
      <c r="F27">
        <f t="shared" si="0"/>
        <v>2.63836</v>
      </c>
    </row>
    <row r="28" spans="1:6" x14ac:dyDescent="0.3">
      <c r="A28">
        <v>25</v>
      </c>
      <c r="B28">
        <v>0.95799999999999996</v>
      </c>
      <c r="C28">
        <f t="shared" si="1"/>
        <v>6.8278840753294379E-2</v>
      </c>
      <c r="D28">
        <v>0.93400000000000005</v>
      </c>
      <c r="E28">
        <v>2.84</v>
      </c>
      <c r="F28">
        <f t="shared" si="0"/>
        <v>2.7207199999999996</v>
      </c>
    </row>
    <row r="29" spans="1:6" x14ac:dyDescent="0.3">
      <c r="A29">
        <v>26</v>
      </c>
      <c r="B29">
        <v>0.97499999999999998</v>
      </c>
      <c r="C29">
        <f t="shared" si="1"/>
        <v>6.720874969344999E-2</v>
      </c>
      <c r="D29">
        <v>0.93500000000000005</v>
      </c>
      <c r="E29">
        <v>2.84</v>
      </c>
      <c r="F29">
        <f t="shared" si="0"/>
        <v>2.7689999999999997</v>
      </c>
    </row>
    <row r="30" spans="1:6" x14ac:dyDescent="0.3">
      <c r="A30">
        <v>27</v>
      </c>
      <c r="B30">
        <v>0.98499999999999999</v>
      </c>
      <c r="C30">
        <f t="shared" si="1"/>
        <v>6.720874969344999E-2</v>
      </c>
      <c r="D30">
        <v>0.93500000000000005</v>
      </c>
      <c r="E30">
        <v>2.84</v>
      </c>
      <c r="F30">
        <f t="shared" si="0"/>
        <v>2.7973999999999997</v>
      </c>
    </row>
    <row r="31" spans="1:6" x14ac:dyDescent="0.3">
      <c r="A31">
        <v>28</v>
      </c>
      <c r="B31">
        <v>0.99099999999999999</v>
      </c>
      <c r="C31">
        <f t="shared" si="1"/>
        <v>6.6139802504544945E-2</v>
      </c>
      <c r="D31">
        <v>0.93600000000000005</v>
      </c>
      <c r="E31">
        <v>2.84</v>
      </c>
      <c r="F31">
        <f t="shared" si="0"/>
        <v>2.8144399999999998</v>
      </c>
    </row>
    <row r="32" spans="1:6" x14ac:dyDescent="0.3">
      <c r="A32">
        <v>29</v>
      </c>
      <c r="B32">
        <v>0.99399999999999999</v>
      </c>
      <c r="C32">
        <f t="shared" si="1"/>
        <v>6.5071996743714805E-2</v>
      </c>
      <c r="D32">
        <v>0.93700000000000006</v>
      </c>
      <c r="E32">
        <v>2.84</v>
      </c>
      <c r="F32">
        <f t="shared" si="0"/>
        <v>2.8229599999999997</v>
      </c>
    </row>
    <row r="33" spans="1:6" x14ac:dyDescent="0.3">
      <c r="A33">
        <v>30</v>
      </c>
      <c r="B33">
        <v>0.996</v>
      </c>
      <c r="C33">
        <f t="shared" si="1"/>
        <v>6.5071996743714805E-2</v>
      </c>
      <c r="D33">
        <v>0.93700000000000006</v>
      </c>
      <c r="E33">
        <v>2.84</v>
      </c>
      <c r="F33">
        <f t="shared" si="0"/>
        <v>2.82864</v>
      </c>
    </row>
    <row r="34" spans="1:6" x14ac:dyDescent="0.3">
      <c r="A34">
        <v>31</v>
      </c>
      <c r="B34">
        <v>0.998</v>
      </c>
      <c r="C34">
        <f t="shared" si="1"/>
        <v>6.4005329975912434E-2</v>
      </c>
      <c r="D34">
        <v>0.93799999999999994</v>
      </c>
      <c r="E34">
        <v>2.84</v>
      </c>
      <c r="F34">
        <f t="shared" si="0"/>
        <v>2.83432</v>
      </c>
    </row>
    <row r="35" spans="1:6" x14ac:dyDescent="0.3">
      <c r="A35">
        <v>32</v>
      </c>
      <c r="B35">
        <v>0.998</v>
      </c>
      <c r="C35">
        <f t="shared" si="1"/>
        <v>6.2939799773874205E-2</v>
      </c>
      <c r="D35">
        <v>0.93899999999999995</v>
      </c>
      <c r="E35">
        <v>2.84</v>
      </c>
      <c r="F35">
        <f t="shared" si="0"/>
        <v>2.83432</v>
      </c>
    </row>
    <row r="36" spans="1:6" x14ac:dyDescent="0.3">
      <c r="A36">
        <v>33</v>
      </c>
      <c r="B36">
        <v>0.999</v>
      </c>
      <c r="C36">
        <f t="shared" si="1"/>
        <v>6.2939799773874205E-2</v>
      </c>
      <c r="D36">
        <v>0.93899999999999995</v>
      </c>
      <c r="E36">
        <v>2.84</v>
      </c>
      <c r="F36">
        <f t="shared" si="0"/>
        <v>2.8371599999999999</v>
      </c>
    </row>
    <row r="37" spans="1:6" x14ac:dyDescent="0.3">
      <c r="A37">
        <v>34</v>
      </c>
      <c r="B37">
        <v>0.999</v>
      </c>
      <c r="C37">
        <f t="shared" si="1"/>
        <v>6.2939799773874205E-2</v>
      </c>
      <c r="D37">
        <v>0.93899999999999995</v>
      </c>
      <c r="E37">
        <v>2.84</v>
      </c>
      <c r="F37">
        <f t="shared" si="0"/>
        <v>2.8371599999999999</v>
      </c>
    </row>
    <row r="38" spans="1:6" x14ac:dyDescent="0.3">
      <c r="A38">
        <v>35</v>
      </c>
      <c r="B38">
        <v>1</v>
      </c>
      <c r="C38">
        <f t="shared" si="1"/>
        <v>6.1875403718087529E-2</v>
      </c>
      <c r="D38">
        <v>0.94</v>
      </c>
      <c r="E38">
        <v>2.84</v>
      </c>
      <c r="F38">
        <f t="shared" si="0"/>
        <v>2.84</v>
      </c>
    </row>
    <row r="39" spans="1:6" x14ac:dyDescent="0.3">
      <c r="A39">
        <v>36</v>
      </c>
      <c r="B39">
        <v>1</v>
      </c>
      <c r="C39">
        <f t="shared" si="1"/>
        <v>6.1875403718087529E-2</v>
      </c>
      <c r="D39">
        <v>0.94</v>
      </c>
      <c r="E39">
        <v>2.84</v>
      </c>
      <c r="F39">
        <f t="shared" si="0"/>
        <v>2.84</v>
      </c>
    </row>
    <row r="40" spans="1:6" x14ac:dyDescent="0.3">
      <c r="A40">
        <v>37</v>
      </c>
      <c r="B40">
        <v>1</v>
      </c>
      <c r="C40">
        <f t="shared" si="1"/>
        <v>6.1875403718087529E-2</v>
      </c>
      <c r="D40">
        <v>0.94</v>
      </c>
      <c r="E40">
        <v>2.84</v>
      </c>
      <c r="F40">
        <f t="shared" si="0"/>
        <v>2.84</v>
      </c>
    </row>
    <row r="41" spans="1:6" x14ac:dyDescent="0.3">
      <c r="A41">
        <v>38</v>
      </c>
      <c r="B41">
        <v>1</v>
      </c>
      <c r="C41">
        <f t="shared" si="1"/>
        <v>6.1875403718087529E-2</v>
      </c>
      <c r="D41">
        <v>0.94</v>
      </c>
      <c r="E41">
        <v>2.84</v>
      </c>
      <c r="F41">
        <f t="shared" si="0"/>
        <v>2.84</v>
      </c>
    </row>
    <row r="42" spans="1:6" x14ac:dyDescent="0.3">
      <c r="A42">
        <v>39</v>
      </c>
      <c r="B42">
        <v>1</v>
      </c>
      <c r="C42">
        <f t="shared" si="1"/>
        <v>6.0812139396757475E-2</v>
      </c>
      <c r="D42">
        <v>0.94099999999999995</v>
      </c>
      <c r="E42">
        <v>2.84</v>
      </c>
      <c r="F42">
        <f t="shared" si="0"/>
        <v>2.84</v>
      </c>
    </row>
    <row r="43" spans="1:6" x14ac:dyDescent="0.3">
      <c r="A43">
        <v>40</v>
      </c>
      <c r="B43">
        <v>1</v>
      </c>
      <c r="C43">
        <f t="shared" si="1"/>
        <v>5.9750004405774049E-2</v>
      </c>
      <c r="D43">
        <v>0.94199999999999995</v>
      </c>
      <c r="E43">
        <v>2.84</v>
      </c>
      <c r="F43">
        <f t="shared" si="0"/>
        <v>2.84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226AD-0B2B-4286-873D-8C2B16C6648F}">
  <dimension ref="A1:L27"/>
  <sheetViews>
    <sheetView workbookViewId="0">
      <selection activeCell="H12" sqref="H12:I13"/>
    </sheetView>
  </sheetViews>
  <sheetFormatPr defaultRowHeight="14.4" x14ac:dyDescent="0.3"/>
  <cols>
    <col min="4" max="4" width="15.77734375" bestFit="1" customWidth="1"/>
    <col min="8" max="8" width="14.88671875" customWidth="1"/>
    <col min="11" max="11" width="15.5546875" customWidth="1"/>
  </cols>
  <sheetData>
    <row r="1" spans="1:12" x14ac:dyDescent="0.3">
      <c r="B1" t="s">
        <v>71</v>
      </c>
      <c r="H1" t="s">
        <v>66</v>
      </c>
    </row>
    <row r="3" spans="1:12" x14ac:dyDescent="0.3">
      <c r="A3" t="s">
        <v>43</v>
      </c>
      <c r="B3" t="s">
        <v>44</v>
      </c>
      <c r="C3" t="s">
        <v>70</v>
      </c>
      <c r="D3" t="s">
        <v>50</v>
      </c>
      <c r="E3" t="s">
        <v>45</v>
      </c>
      <c r="F3" t="s">
        <v>48</v>
      </c>
    </row>
    <row r="4" spans="1:12" x14ac:dyDescent="0.3">
      <c r="A4">
        <v>0</v>
      </c>
      <c r="B4">
        <v>0</v>
      </c>
      <c r="C4">
        <v>0.22600000000000001</v>
      </c>
      <c r="D4">
        <f>EXP(-C4)</f>
        <v>0.79771810166567425</v>
      </c>
      <c r="E4">
        <v>0</v>
      </c>
      <c r="F4">
        <f>E4*B4</f>
        <v>0</v>
      </c>
      <c r="H4" t="s">
        <v>69</v>
      </c>
      <c r="K4" t="s">
        <v>72</v>
      </c>
    </row>
    <row r="5" spans="1:12" x14ac:dyDescent="0.3">
      <c r="A5">
        <v>1</v>
      </c>
      <c r="B5">
        <v>2.9000000000000001E-2</v>
      </c>
      <c r="C5">
        <v>0.22600000000000001</v>
      </c>
      <c r="D5">
        <f t="shared" ref="D5:D22" si="0">EXP(-C5)</f>
        <v>0.79771810166567425</v>
      </c>
      <c r="E5">
        <v>3.0819999999999999</v>
      </c>
      <c r="F5">
        <f t="shared" ref="F5:F22" si="1">E5*B5</f>
        <v>8.9377999999999999E-2</v>
      </c>
      <c r="K5" t="s">
        <v>73</v>
      </c>
      <c r="L5" s="3">
        <v>2.5000000000000001E-2</v>
      </c>
    </row>
    <row r="6" spans="1:12" x14ac:dyDescent="0.3">
      <c r="A6">
        <v>2</v>
      </c>
      <c r="B6">
        <v>4.2000000000000003E-2</v>
      </c>
      <c r="C6">
        <v>0.2</v>
      </c>
      <c r="D6">
        <f t="shared" si="0"/>
        <v>0.81873075307798182</v>
      </c>
      <c r="E6">
        <v>3.2389999999999999</v>
      </c>
      <c r="F6">
        <f t="shared" si="1"/>
        <v>0.13603799999999999</v>
      </c>
      <c r="H6" t="s">
        <v>47</v>
      </c>
      <c r="I6">
        <f>SUM(F4:F22)</f>
        <v>42.098076000000006</v>
      </c>
      <c r="K6" t="s">
        <v>74</v>
      </c>
      <c r="L6" s="3">
        <v>2.17343221441582E-2</v>
      </c>
    </row>
    <row r="7" spans="1:12" x14ac:dyDescent="0.3">
      <c r="A7">
        <v>3</v>
      </c>
      <c r="B7">
        <v>6.0999999999999999E-2</v>
      </c>
      <c r="C7">
        <v>0.183</v>
      </c>
      <c r="D7">
        <f t="shared" si="0"/>
        <v>0.83276815573709095</v>
      </c>
      <c r="E7">
        <v>3.3959999999999999</v>
      </c>
      <c r="F7">
        <f t="shared" si="1"/>
        <v>0.20715599999999998</v>
      </c>
      <c r="H7" t="s">
        <v>49</v>
      </c>
      <c r="I7">
        <f>PRODUCT(D4:D22)</f>
        <v>4.9588317860407974E-2</v>
      </c>
      <c r="K7" t="s">
        <v>75</v>
      </c>
      <c r="L7" s="3">
        <v>0.86937288576632799</v>
      </c>
    </row>
    <row r="8" spans="1:12" x14ac:dyDescent="0.3">
      <c r="A8">
        <v>4</v>
      </c>
      <c r="B8">
        <v>8.6999999999999994E-2</v>
      </c>
      <c r="C8">
        <v>0.17100000000000001</v>
      </c>
      <c r="D8">
        <f t="shared" si="0"/>
        <v>0.8428215734716199</v>
      </c>
      <c r="E8">
        <v>3.5539999999999998</v>
      </c>
      <c r="F8">
        <f t="shared" si="1"/>
        <v>0.30919799999999997</v>
      </c>
      <c r="H8" t="s">
        <v>51</v>
      </c>
      <c r="I8">
        <f>I7*I6</f>
        <v>2.0875727739996126</v>
      </c>
      <c r="K8" t="s">
        <v>21</v>
      </c>
      <c r="L8" t="b">
        <f>L7&lt;I11</f>
        <v>0</v>
      </c>
    </row>
    <row r="9" spans="1:12" x14ac:dyDescent="0.3">
      <c r="A9">
        <v>5</v>
      </c>
      <c r="B9">
        <v>0.123</v>
      </c>
      <c r="C9">
        <v>0.16300000000000001</v>
      </c>
      <c r="D9">
        <f t="shared" si="0"/>
        <v>0.84959118841459025</v>
      </c>
      <c r="E9">
        <v>3.7109999999999999</v>
      </c>
      <c r="F9">
        <f t="shared" si="1"/>
        <v>0.456453</v>
      </c>
      <c r="H9" t="s">
        <v>53</v>
      </c>
      <c r="I9">
        <v>0.79</v>
      </c>
      <c r="K9" t="s">
        <v>20</v>
      </c>
      <c r="L9" t="b">
        <f>L7&lt;I13</f>
        <v>0</v>
      </c>
    </row>
    <row r="10" spans="1:12" x14ac:dyDescent="0.3">
      <c r="A10">
        <v>6</v>
      </c>
      <c r="B10">
        <v>0.17</v>
      </c>
      <c r="C10">
        <v>0.156</v>
      </c>
      <c r="D10">
        <f t="shared" si="0"/>
        <v>0.85555919037101846</v>
      </c>
      <c r="E10">
        <v>3.8679999999999999</v>
      </c>
      <c r="F10">
        <f t="shared" si="1"/>
        <v>0.65756000000000003</v>
      </c>
      <c r="H10" t="s">
        <v>54</v>
      </c>
      <c r="I10">
        <f>I9*I8</f>
        <v>1.649182491459694</v>
      </c>
    </row>
    <row r="11" spans="1:12" x14ac:dyDescent="0.3">
      <c r="A11">
        <v>7</v>
      </c>
      <c r="B11">
        <v>0.23200000000000001</v>
      </c>
      <c r="C11">
        <v>0.151</v>
      </c>
      <c r="D11">
        <f t="shared" si="0"/>
        <v>0.85984769865920552</v>
      </c>
      <c r="E11">
        <v>4.0250000000000004</v>
      </c>
      <c r="F11">
        <f t="shared" si="1"/>
        <v>0.93380000000000007</v>
      </c>
      <c r="H11" t="s">
        <v>6</v>
      </c>
      <c r="I11" s="2">
        <f>(SQRT(I10)-1)/(I10-1)</f>
        <v>0.43778907689626967</v>
      </c>
    </row>
    <row r="12" spans="1:12" x14ac:dyDescent="0.3">
      <c r="A12">
        <v>8</v>
      </c>
      <c r="B12">
        <v>0.307</v>
      </c>
      <c r="C12">
        <v>0.14799999999999999</v>
      </c>
      <c r="D12">
        <f t="shared" si="0"/>
        <v>0.8624311149420455</v>
      </c>
      <c r="E12">
        <v>4.1820000000000004</v>
      </c>
      <c r="F12">
        <f t="shared" si="1"/>
        <v>1.2838740000000002</v>
      </c>
      <c r="H12" t="s">
        <v>9</v>
      </c>
      <c r="I12">
        <v>0.154</v>
      </c>
    </row>
    <row r="13" spans="1:12" x14ac:dyDescent="0.3">
      <c r="A13">
        <v>9</v>
      </c>
      <c r="B13">
        <v>0.39400000000000002</v>
      </c>
      <c r="C13">
        <v>0.14499999999999999</v>
      </c>
      <c r="D13">
        <f t="shared" si="0"/>
        <v>0.8650222931107413</v>
      </c>
      <c r="E13">
        <v>4.34</v>
      </c>
      <c r="F13">
        <f t="shared" si="1"/>
        <v>1.7099599999999999</v>
      </c>
      <c r="H13" t="s">
        <v>13</v>
      </c>
      <c r="I13">
        <f>(1-I12)*I11</f>
        <v>0.37036955905424412</v>
      </c>
    </row>
    <row r="14" spans="1:12" x14ac:dyDescent="0.3">
      <c r="A14">
        <v>10</v>
      </c>
      <c r="B14">
        <v>0.48899999999999999</v>
      </c>
      <c r="C14">
        <v>0.14199999999999999</v>
      </c>
      <c r="D14">
        <f t="shared" si="0"/>
        <v>0.86762125648591404</v>
      </c>
      <c r="E14">
        <v>4.4969999999999999</v>
      </c>
      <c r="F14">
        <f t="shared" si="1"/>
        <v>2.199033</v>
      </c>
    </row>
    <row r="15" spans="1:12" x14ac:dyDescent="0.3">
      <c r="A15">
        <v>11</v>
      </c>
      <c r="B15">
        <v>0.58399999999999996</v>
      </c>
      <c r="C15">
        <v>0.14000000000000001</v>
      </c>
      <c r="D15">
        <f t="shared" si="0"/>
        <v>0.86935823539880586</v>
      </c>
      <c r="E15">
        <v>4.6539999999999999</v>
      </c>
      <c r="F15">
        <f t="shared" si="1"/>
        <v>2.7179359999999999</v>
      </c>
    </row>
    <row r="16" spans="1:12" x14ac:dyDescent="0.3">
      <c r="A16">
        <v>12</v>
      </c>
      <c r="B16">
        <v>0.67400000000000004</v>
      </c>
      <c r="C16">
        <v>0.13900000000000001</v>
      </c>
      <c r="D16">
        <f t="shared" si="0"/>
        <v>0.87022802845825153</v>
      </c>
      <c r="E16">
        <v>4.8109999999999999</v>
      </c>
      <c r="F16">
        <f t="shared" si="1"/>
        <v>3.2426140000000001</v>
      </c>
    </row>
    <row r="17" spans="1:6" x14ac:dyDescent="0.3">
      <c r="A17">
        <v>13</v>
      </c>
      <c r="B17">
        <v>0.752</v>
      </c>
      <c r="C17">
        <v>0.13800000000000001</v>
      </c>
      <c r="D17">
        <f t="shared" si="0"/>
        <v>0.87109869174579835</v>
      </c>
      <c r="E17">
        <v>4.968</v>
      </c>
      <c r="F17">
        <f t="shared" si="1"/>
        <v>3.7359360000000001</v>
      </c>
    </row>
    <row r="18" spans="1:6" x14ac:dyDescent="0.3">
      <c r="A18">
        <v>14</v>
      </c>
      <c r="B18">
        <v>0.81699999999999995</v>
      </c>
      <c r="C18">
        <v>0.13700000000000001</v>
      </c>
      <c r="D18">
        <f t="shared" si="0"/>
        <v>0.87197022613210939</v>
      </c>
      <c r="E18">
        <v>5.1260000000000003</v>
      </c>
      <c r="F18">
        <f t="shared" si="1"/>
        <v>4.1879419999999996</v>
      </c>
    </row>
    <row r="19" spans="1:6" x14ac:dyDescent="0.3">
      <c r="A19">
        <v>15</v>
      </c>
      <c r="B19">
        <v>0.86799999999999999</v>
      </c>
      <c r="C19">
        <v>0.13600000000000001</v>
      </c>
      <c r="D19">
        <f t="shared" si="0"/>
        <v>0.87284263248871929</v>
      </c>
      <c r="E19">
        <v>5.2830000000000004</v>
      </c>
      <c r="F19">
        <f t="shared" si="1"/>
        <v>4.5856440000000003</v>
      </c>
    </row>
    <row r="20" spans="1:6" x14ac:dyDescent="0.3">
      <c r="A20">
        <v>16</v>
      </c>
      <c r="B20">
        <v>0.90600000000000003</v>
      </c>
      <c r="C20">
        <v>0.13500000000000001</v>
      </c>
      <c r="D20">
        <f t="shared" si="0"/>
        <v>0.87371591168803442</v>
      </c>
      <c r="E20">
        <v>5.44</v>
      </c>
      <c r="F20">
        <f t="shared" si="1"/>
        <v>4.9286400000000006</v>
      </c>
    </row>
    <row r="21" spans="1:6" x14ac:dyDescent="0.3">
      <c r="A21">
        <v>17</v>
      </c>
      <c r="B21">
        <v>0.93400000000000005</v>
      </c>
      <c r="C21">
        <v>0.13400000000000001</v>
      </c>
      <c r="D21">
        <f t="shared" si="0"/>
        <v>0.87459006460333399</v>
      </c>
      <c r="E21">
        <v>5.5970000000000004</v>
      </c>
      <c r="F21">
        <f t="shared" si="1"/>
        <v>5.2275980000000004</v>
      </c>
    </row>
    <row r="22" spans="1:6" x14ac:dyDescent="0.3">
      <c r="A22">
        <v>18</v>
      </c>
      <c r="B22">
        <v>0.95399999999999996</v>
      </c>
      <c r="C22">
        <v>0.13400000000000001</v>
      </c>
      <c r="D22">
        <f t="shared" si="0"/>
        <v>0.87459006460333399</v>
      </c>
      <c r="E22">
        <v>5.7539999999999996</v>
      </c>
      <c r="F22">
        <f t="shared" si="1"/>
        <v>5.4893159999999996</v>
      </c>
    </row>
    <row r="27" spans="1:6" x14ac:dyDescent="0.3">
      <c r="A27" t="s">
        <v>101</v>
      </c>
      <c r="B27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FF19-7380-4399-BE5C-CC8795B07AFB}">
  <dimension ref="A1:J30"/>
  <sheetViews>
    <sheetView workbookViewId="0">
      <selection activeCell="F4" sqref="F4:F20"/>
    </sheetView>
  </sheetViews>
  <sheetFormatPr defaultRowHeight="14.4" x14ac:dyDescent="0.3"/>
  <cols>
    <col min="4" max="4" width="17.21875" bestFit="1" customWidth="1"/>
    <col min="8" max="8" width="14.33203125" customWidth="1"/>
  </cols>
  <sheetData>
    <row r="1" spans="1:10" x14ac:dyDescent="0.3">
      <c r="B1" t="s">
        <v>97</v>
      </c>
      <c r="H1" t="s">
        <v>66</v>
      </c>
    </row>
    <row r="3" spans="1:10" x14ac:dyDescent="0.3">
      <c r="A3" t="s">
        <v>43</v>
      </c>
      <c r="B3" t="s">
        <v>44</v>
      </c>
      <c r="C3" t="s">
        <v>70</v>
      </c>
      <c r="D3" t="s">
        <v>50</v>
      </c>
      <c r="E3" t="s">
        <v>45</v>
      </c>
      <c r="F3" t="s">
        <v>48</v>
      </c>
    </row>
    <row r="4" spans="1:10" x14ac:dyDescent="0.3">
      <c r="A4">
        <v>0</v>
      </c>
      <c r="B4">
        <v>0</v>
      </c>
      <c r="D4">
        <v>0.75</v>
      </c>
      <c r="E4">
        <v>1.6</v>
      </c>
      <c r="F4">
        <f>E4*B4</f>
        <v>0</v>
      </c>
    </row>
    <row r="5" spans="1:10" x14ac:dyDescent="0.3">
      <c r="A5">
        <v>1</v>
      </c>
      <c r="B5">
        <v>0</v>
      </c>
      <c r="D5">
        <v>0.77</v>
      </c>
      <c r="E5">
        <v>1.6</v>
      </c>
      <c r="F5">
        <f t="shared" ref="F5:F20" si="0">E5*B5</f>
        <v>0</v>
      </c>
    </row>
    <row r="6" spans="1:10" x14ac:dyDescent="0.3">
      <c r="A6">
        <v>2</v>
      </c>
      <c r="B6">
        <v>1E-3</v>
      </c>
      <c r="D6">
        <v>0.78</v>
      </c>
      <c r="E6">
        <v>1.6</v>
      </c>
      <c r="F6">
        <f t="shared" si="0"/>
        <v>1.6000000000000001E-3</v>
      </c>
      <c r="H6" t="s">
        <v>47</v>
      </c>
      <c r="I6">
        <f>SUM(F4:F20)</f>
        <v>16.219200000000001</v>
      </c>
    </row>
    <row r="7" spans="1:10" x14ac:dyDescent="0.3">
      <c r="A7">
        <v>3</v>
      </c>
      <c r="B7">
        <v>4.0000000000000001E-3</v>
      </c>
      <c r="D7">
        <v>0.79</v>
      </c>
      <c r="E7">
        <v>1.6</v>
      </c>
      <c r="F7">
        <f t="shared" si="0"/>
        <v>6.4000000000000003E-3</v>
      </c>
      <c r="H7" t="s">
        <v>49</v>
      </c>
      <c r="I7">
        <f>PRODUCT(D4:D20)</f>
        <v>2.2424494705952605E-2</v>
      </c>
    </row>
    <row r="8" spans="1:10" x14ac:dyDescent="0.3">
      <c r="A8">
        <v>4</v>
      </c>
      <c r="B8">
        <v>0.02</v>
      </c>
      <c r="D8">
        <v>0.8</v>
      </c>
      <c r="E8">
        <v>1.6</v>
      </c>
      <c r="F8">
        <f t="shared" si="0"/>
        <v>3.2000000000000001E-2</v>
      </c>
      <c r="H8" t="s">
        <v>51</v>
      </c>
      <c r="I8">
        <f>I7*I6</f>
        <v>0.36370736453478653</v>
      </c>
    </row>
    <row r="9" spans="1:10" x14ac:dyDescent="0.3">
      <c r="A9">
        <v>5</v>
      </c>
      <c r="B9">
        <v>9.5000000000000001E-2</v>
      </c>
      <c r="D9">
        <v>0.8</v>
      </c>
      <c r="E9">
        <v>1.6</v>
      </c>
      <c r="F9">
        <f t="shared" si="0"/>
        <v>0.15200000000000002</v>
      </c>
      <c r="H9" t="s">
        <v>86</v>
      </c>
      <c r="I9">
        <v>0.75</v>
      </c>
      <c r="J9" t="s">
        <v>103</v>
      </c>
    </row>
    <row r="10" spans="1:10" x14ac:dyDescent="0.3">
      <c r="A10">
        <v>6</v>
      </c>
      <c r="B10">
        <v>0.35399999999999998</v>
      </c>
      <c r="D10">
        <v>0.8</v>
      </c>
      <c r="E10">
        <v>1.6</v>
      </c>
      <c r="F10">
        <f t="shared" si="0"/>
        <v>0.56640000000000001</v>
      </c>
      <c r="H10" t="s">
        <v>54</v>
      </c>
      <c r="I10">
        <f>I9*I8</f>
        <v>0.27278052340108988</v>
      </c>
    </row>
    <row r="11" spans="1:10" x14ac:dyDescent="0.3">
      <c r="A11">
        <v>7</v>
      </c>
      <c r="B11">
        <v>0.74099999999999999</v>
      </c>
      <c r="D11">
        <v>0.81</v>
      </c>
      <c r="E11">
        <v>1.6</v>
      </c>
      <c r="F11">
        <f t="shared" si="0"/>
        <v>1.1856</v>
      </c>
      <c r="H11" t="s">
        <v>6</v>
      </c>
      <c r="I11" s="2">
        <f>(SQRT(I10)-1)/(I10-1)</f>
        <v>0.65690766866822248</v>
      </c>
    </row>
    <row r="12" spans="1:10" x14ac:dyDescent="0.3">
      <c r="A12">
        <v>8</v>
      </c>
      <c r="B12">
        <v>0.93700000000000006</v>
      </c>
      <c r="D12">
        <v>0.81</v>
      </c>
      <c r="E12">
        <v>1.6</v>
      </c>
      <c r="F12">
        <f t="shared" si="0"/>
        <v>1.4992000000000001</v>
      </c>
      <c r="H12" t="s">
        <v>9</v>
      </c>
      <c r="I12">
        <v>0.2</v>
      </c>
      <c r="J12" t="s">
        <v>112</v>
      </c>
    </row>
    <row r="13" spans="1:10" x14ac:dyDescent="0.3">
      <c r="A13">
        <v>9</v>
      </c>
      <c r="B13">
        <v>0.98699999999999999</v>
      </c>
      <c r="D13">
        <v>0.81</v>
      </c>
      <c r="E13">
        <v>1.6</v>
      </c>
      <c r="F13">
        <f t="shared" si="0"/>
        <v>1.5792000000000002</v>
      </c>
      <c r="H13" t="s">
        <v>13</v>
      </c>
      <c r="I13">
        <f>(1-I12)*I11</f>
        <v>0.525526134934578</v>
      </c>
    </row>
    <row r="14" spans="1:10" x14ac:dyDescent="0.3">
      <c r="A14">
        <v>10</v>
      </c>
      <c r="B14">
        <v>0.998</v>
      </c>
      <c r="D14">
        <v>0.81</v>
      </c>
      <c r="E14">
        <v>1.6</v>
      </c>
      <c r="F14">
        <f t="shared" si="0"/>
        <v>1.5968</v>
      </c>
    </row>
    <row r="15" spans="1:10" x14ac:dyDescent="0.3">
      <c r="A15">
        <v>11</v>
      </c>
      <c r="B15">
        <v>1</v>
      </c>
      <c r="D15">
        <v>0.81</v>
      </c>
      <c r="E15">
        <v>1.6</v>
      </c>
      <c r="F15">
        <f t="shared" si="0"/>
        <v>1.6</v>
      </c>
    </row>
    <row r="16" spans="1:10" x14ac:dyDescent="0.3">
      <c r="A16">
        <v>12</v>
      </c>
      <c r="B16">
        <v>1</v>
      </c>
      <c r="D16">
        <v>0.81</v>
      </c>
      <c r="E16">
        <v>1.6</v>
      </c>
      <c r="F16">
        <f t="shared" si="0"/>
        <v>1.6</v>
      </c>
    </row>
    <row r="17" spans="1:6" x14ac:dyDescent="0.3">
      <c r="A17">
        <v>13</v>
      </c>
      <c r="B17">
        <v>1</v>
      </c>
      <c r="D17">
        <v>0.81</v>
      </c>
      <c r="E17">
        <v>1.6</v>
      </c>
      <c r="F17">
        <f t="shared" si="0"/>
        <v>1.6</v>
      </c>
    </row>
    <row r="18" spans="1:6" x14ac:dyDescent="0.3">
      <c r="A18">
        <v>14</v>
      </c>
      <c r="B18">
        <v>1</v>
      </c>
      <c r="D18">
        <v>0.81</v>
      </c>
      <c r="E18">
        <v>1.6</v>
      </c>
      <c r="F18">
        <f t="shared" si="0"/>
        <v>1.6</v>
      </c>
    </row>
    <row r="19" spans="1:6" x14ac:dyDescent="0.3">
      <c r="A19">
        <v>15</v>
      </c>
      <c r="B19">
        <v>1</v>
      </c>
      <c r="D19">
        <v>0.81</v>
      </c>
      <c r="E19">
        <v>1.6</v>
      </c>
      <c r="F19">
        <f t="shared" si="0"/>
        <v>1.6</v>
      </c>
    </row>
    <row r="20" spans="1:6" x14ac:dyDescent="0.3">
      <c r="A20">
        <v>16</v>
      </c>
      <c r="B20">
        <v>1</v>
      </c>
      <c r="D20">
        <v>0.82</v>
      </c>
      <c r="E20">
        <v>1.6</v>
      </c>
      <c r="F20">
        <f t="shared" si="0"/>
        <v>1.6</v>
      </c>
    </row>
    <row r="26" spans="1:6" x14ac:dyDescent="0.3">
      <c r="B26" t="s">
        <v>98</v>
      </c>
    </row>
    <row r="27" spans="1:6" x14ac:dyDescent="0.3">
      <c r="B27" t="s">
        <v>102</v>
      </c>
    </row>
    <row r="28" spans="1:6" x14ac:dyDescent="0.3">
      <c r="B28" t="s">
        <v>100</v>
      </c>
    </row>
    <row r="30" spans="1:6" x14ac:dyDescent="0.3">
      <c r="D30">
        <f>3.2/2</f>
        <v>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D038-16C9-48C6-8D95-C630FCD93753}">
  <dimension ref="A1:I30"/>
  <sheetViews>
    <sheetView workbookViewId="0">
      <selection activeCell="I23" sqref="I23"/>
    </sheetView>
  </sheetViews>
  <sheetFormatPr defaultRowHeight="14.4" x14ac:dyDescent="0.3"/>
  <cols>
    <col min="4" max="4" width="17.21875" bestFit="1" customWidth="1"/>
    <col min="8" max="8" width="12.77734375" bestFit="1" customWidth="1"/>
  </cols>
  <sheetData>
    <row r="1" spans="1:9" x14ac:dyDescent="0.3">
      <c r="B1" t="s">
        <v>90</v>
      </c>
      <c r="H1" t="s">
        <v>91</v>
      </c>
    </row>
    <row r="3" spans="1:9" x14ac:dyDescent="0.3">
      <c r="A3" t="s">
        <v>43</v>
      </c>
      <c r="B3" t="s">
        <v>44</v>
      </c>
      <c r="C3" t="s">
        <v>70</v>
      </c>
      <c r="D3" t="s">
        <v>50</v>
      </c>
      <c r="E3" t="s">
        <v>45</v>
      </c>
      <c r="F3" t="s">
        <v>48</v>
      </c>
    </row>
    <row r="4" spans="1:9" x14ac:dyDescent="0.3">
      <c r="A4">
        <v>0</v>
      </c>
      <c r="B4">
        <v>0</v>
      </c>
      <c r="D4">
        <v>0.88</v>
      </c>
      <c r="E4">
        <v>0</v>
      </c>
      <c r="F4">
        <f>E4*B4</f>
        <v>0</v>
      </c>
    </row>
    <row r="5" spans="1:9" x14ac:dyDescent="0.3">
      <c r="A5">
        <v>1</v>
      </c>
      <c r="B5">
        <v>0</v>
      </c>
      <c r="C5">
        <v>0.15</v>
      </c>
      <c r="D5">
        <f t="shared" ref="D5:D22" si="0">EXP(-C5)</f>
        <v>0.86070797642505781</v>
      </c>
      <c r="E5">
        <v>0</v>
      </c>
      <c r="F5">
        <f t="shared" ref="F5:F22" si="1">E5*B5</f>
        <v>0</v>
      </c>
    </row>
    <row r="6" spans="1:9" x14ac:dyDescent="0.3">
      <c r="A6">
        <v>2</v>
      </c>
      <c r="B6">
        <v>0</v>
      </c>
      <c r="C6">
        <v>0.15</v>
      </c>
      <c r="D6">
        <f t="shared" si="0"/>
        <v>0.86070797642505781</v>
      </c>
      <c r="E6">
        <v>0</v>
      </c>
      <c r="F6">
        <f t="shared" si="1"/>
        <v>0</v>
      </c>
      <c r="H6" t="s">
        <v>47</v>
      </c>
      <c r="I6">
        <f>SUM(F4:F30)</f>
        <v>54.599999999999987</v>
      </c>
    </row>
    <row r="7" spans="1:9" x14ac:dyDescent="0.3">
      <c r="A7">
        <v>3</v>
      </c>
      <c r="B7">
        <v>0</v>
      </c>
      <c r="C7">
        <v>0.15</v>
      </c>
      <c r="D7">
        <f t="shared" si="0"/>
        <v>0.86070797642505781</v>
      </c>
      <c r="E7">
        <v>0</v>
      </c>
      <c r="F7">
        <f t="shared" si="1"/>
        <v>0</v>
      </c>
      <c r="H7" t="s">
        <v>49</v>
      </c>
      <c r="I7">
        <f>PRODUCT(D4:D22)</f>
        <v>5.9140851210979804E-2</v>
      </c>
    </row>
    <row r="8" spans="1:9" x14ac:dyDescent="0.3">
      <c r="A8">
        <v>4</v>
      </c>
      <c r="B8">
        <v>0</v>
      </c>
      <c r="C8">
        <v>0.15</v>
      </c>
      <c r="D8">
        <f t="shared" si="0"/>
        <v>0.86070797642505781</v>
      </c>
      <c r="E8">
        <v>0</v>
      </c>
      <c r="F8">
        <f t="shared" si="1"/>
        <v>0</v>
      </c>
      <c r="H8" t="s">
        <v>51</v>
      </c>
      <c r="I8">
        <f>I7*I6</f>
        <v>3.2290904761194965</v>
      </c>
    </row>
    <row r="9" spans="1:9" x14ac:dyDescent="0.3">
      <c r="A9">
        <v>5</v>
      </c>
      <c r="B9">
        <v>0</v>
      </c>
      <c r="C9">
        <v>0.15</v>
      </c>
      <c r="D9">
        <f t="shared" si="0"/>
        <v>0.86070797642505781</v>
      </c>
      <c r="E9">
        <v>0</v>
      </c>
      <c r="F9">
        <f t="shared" si="1"/>
        <v>0</v>
      </c>
      <c r="H9" t="s">
        <v>86</v>
      </c>
      <c r="I9">
        <v>0.88</v>
      </c>
    </row>
    <row r="10" spans="1:9" x14ac:dyDescent="0.3">
      <c r="A10">
        <v>6</v>
      </c>
      <c r="B10">
        <v>0</v>
      </c>
      <c r="C10">
        <v>0.15</v>
      </c>
      <c r="D10">
        <f t="shared" si="0"/>
        <v>0.86070797642505781</v>
      </c>
      <c r="E10">
        <v>0</v>
      </c>
      <c r="F10">
        <f t="shared" si="1"/>
        <v>0</v>
      </c>
      <c r="H10" t="s">
        <v>54</v>
      </c>
      <c r="I10">
        <f>I9*I8</f>
        <v>2.8415996189851569</v>
      </c>
    </row>
    <row r="11" spans="1:9" x14ac:dyDescent="0.3">
      <c r="A11">
        <v>7</v>
      </c>
      <c r="B11">
        <v>0</v>
      </c>
      <c r="C11">
        <v>0.15</v>
      </c>
      <c r="D11">
        <f t="shared" si="0"/>
        <v>0.86070797642505781</v>
      </c>
      <c r="E11">
        <v>0</v>
      </c>
      <c r="F11">
        <f t="shared" si="1"/>
        <v>0</v>
      </c>
      <c r="H11" t="s">
        <v>6</v>
      </c>
      <c r="I11" s="2">
        <f>(SQRT(I10)-1)/(I10-1)</f>
        <v>0.37234178394366546</v>
      </c>
    </row>
    <row r="12" spans="1:9" x14ac:dyDescent="0.3">
      <c r="A12">
        <v>8</v>
      </c>
      <c r="B12">
        <v>0</v>
      </c>
      <c r="C12">
        <v>0.15</v>
      </c>
      <c r="D12">
        <f t="shared" si="0"/>
        <v>0.86070797642505781</v>
      </c>
      <c r="E12">
        <v>0</v>
      </c>
      <c r="F12">
        <f t="shared" si="1"/>
        <v>0</v>
      </c>
      <c r="H12" t="s">
        <v>9</v>
      </c>
    </row>
    <row r="13" spans="1:9" x14ac:dyDescent="0.3">
      <c r="A13">
        <v>9</v>
      </c>
      <c r="B13">
        <v>0</v>
      </c>
      <c r="C13">
        <v>0.15</v>
      </c>
      <c r="D13">
        <f t="shared" si="0"/>
        <v>0.86070797642505781</v>
      </c>
      <c r="E13">
        <v>0</v>
      </c>
      <c r="F13">
        <f t="shared" si="1"/>
        <v>0</v>
      </c>
      <c r="H13" t="s">
        <v>13</v>
      </c>
      <c r="I13">
        <f>(1-I12)*I11</f>
        <v>0.37234178394366546</v>
      </c>
    </row>
    <row r="14" spans="1:9" x14ac:dyDescent="0.3">
      <c r="A14">
        <v>10</v>
      </c>
      <c r="B14">
        <v>0</v>
      </c>
      <c r="C14">
        <v>0.15</v>
      </c>
      <c r="D14">
        <f t="shared" si="0"/>
        <v>0.86070797642505781</v>
      </c>
      <c r="E14">
        <v>0</v>
      </c>
      <c r="F14">
        <f t="shared" si="1"/>
        <v>0</v>
      </c>
    </row>
    <row r="15" spans="1:9" x14ac:dyDescent="0.3">
      <c r="A15">
        <v>11</v>
      </c>
      <c r="B15">
        <v>0</v>
      </c>
      <c r="C15">
        <v>0.15</v>
      </c>
      <c r="D15">
        <f t="shared" si="0"/>
        <v>0.86070797642505781</v>
      </c>
      <c r="E15">
        <v>0</v>
      </c>
      <c r="F15">
        <f t="shared" si="1"/>
        <v>0</v>
      </c>
    </row>
    <row r="16" spans="1:9" x14ac:dyDescent="0.3">
      <c r="A16">
        <v>12</v>
      </c>
      <c r="B16">
        <v>0</v>
      </c>
      <c r="C16">
        <v>0.15</v>
      </c>
      <c r="D16">
        <f t="shared" si="0"/>
        <v>0.86070797642505781</v>
      </c>
      <c r="E16">
        <v>0</v>
      </c>
      <c r="F16">
        <f t="shared" si="1"/>
        <v>0</v>
      </c>
    </row>
    <row r="17" spans="1:6" x14ac:dyDescent="0.3">
      <c r="A17">
        <v>13</v>
      </c>
      <c r="B17">
        <v>1</v>
      </c>
      <c r="C17">
        <v>0.15</v>
      </c>
      <c r="D17">
        <f t="shared" si="0"/>
        <v>0.86070797642505781</v>
      </c>
      <c r="E17">
        <v>3.9</v>
      </c>
      <c r="F17">
        <f t="shared" si="1"/>
        <v>3.9</v>
      </c>
    </row>
    <row r="18" spans="1:6" x14ac:dyDescent="0.3">
      <c r="A18">
        <v>14</v>
      </c>
      <c r="B18">
        <v>1</v>
      </c>
      <c r="C18">
        <v>0.15</v>
      </c>
      <c r="D18">
        <f t="shared" si="0"/>
        <v>0.86070797642505781</v>
      </c>
      <c r="E18">
        <v>3.9</v>
      </c>
      <c r="F18">
        <f t="shared" si="1"/>
        <v>3.9</v>
      </c>
    </row>
    <row r="19" spans="1:6" x14ac:dyDescent="0.3">
      <c r="A19">
        <v>15</v>
      </c>
      <c r="B19">
        <v>1</v>
      </c>
      <c r="C19">
        <v>0.15</v>
      </c>
      <c r="D19">
        <f t="shared" si="0"/>
        <v>0.86070797642505781</v>
      </c>
      <c r="E19">
        <v>3.9</v>
      </c>
      <c r="F19">
        <f t="shared" si="1"/>
        <v>3.9</v>
      </c>
    </row>
    <row r="20" spans="1:6" x14ac:dyDescent="0.3">
      <c r="A20">
        <v>16</v>
      </c>
      <c r="B20">
        <v>1</v>
      </c>
      <c r="C20">
        <v>0.15</v>
      </c>
      <c r="D20">
        <f t="shared" si="0"/>
        <v>0.86070797642505781</v>
      </c>
      <c r="E20">
        <v>3.9</v>
      </c>
      <c r="F20">
        <f t="shared" si="1"/>
        <v>3.9</v>
      </c>
    </row>
    <row r="21" spans="1:6" x14ac:dyDescent="0.3">
      <c r="A21">
        <v>17</v>
      </c>
      <c r="B21">
        <v>1</v>
      </c>
      <c r="C21">
        <v>0.15</v>
      </c>
      <c r="D21">
        <f t="shared" si="0"/>
        <v>0.86070797642505781</v>
      </c>
      <c r="E21">
        <v>3.9</v>
      </c>
      <c r="F21">
        <f t="shared" si="1"/>
        <v>3.9</v>
      </c>
    </row>
    <row r="22" spans="1:6" x14ac:dyDescent="0.3">
      <c r="A22">
        <v>18</v>
      </c>
      <c r="B22">
        <v>1</v>
      </c>
      <c r="C22">
        <v>0.15</v>
      </c>
      <c r="D22">
        <f t="shared" si="0"/>
        <v>0.86070797642505781</v>
      </c>
      <c r="E22">
        <v>3.9</v>
      </c>
      <c r="F22">
        <f t="shared" si="1"/>
        <v>3.9</v>
      </c>
    </row>
    <row r="23" spans="1:6" x14ac:dyDescent="0.3">
      <c r="A23">
        <v>19</v>
      </c>
      <c r="B23">
        <v>1</v>
      </c>
      <c r="C23">
        <v>0.15</v>
      </c>
      <c r="D23">
        <f t="shared" ref="D23:D30" si="2">EXP(-C23)</f>
        <v>0.86070797642505781</v>
      </c>
      <c r="E23">
        <v>3.9</v>
      </c>
      <c r="F23">
        <f t="shared" ref="F23:F30" si="3">E23*B23</f>
        <v>3.9</v>
      </c>
    </row>
    <row r="24" spans="1:6" x14ac:dyDescent="0.3">
      <c r="A24">
        <v>20</v>
      </c>
      <c r="B24">
        <v>1</v>
      </c>
      <c r="C24">
        <v>0.15</v>
      </c>
      <c r="D24">
        <f t="shared" si="2"/>
        <v>0.86070797642505781</v>
      </c>
      <c r="E24">
        <v>3.9</v>
      </c>
      <c r="F24">
        <f t="shared" si="3"/>
        <v>3.9</v>
      </c>
    </row>
    <row r="25" spans="1:6" x14ac:dyDescent="0.3">
      <c r="A25">
        <v>21</v>
      </c>
      <c r="B25">
        <v>1</v>
      </c>
      <c r="C25">
        <v>0.15</v>
      </c>
      <c r="D25">
        <f t="shared" si="2"/>
        <v>0.86070797642505781</v>
      </c>
      <c r="E25">
        <v>3.9</v>
      </c>
      <c r="F25">
        <f t="shared" si="3"/>
        <v>3.9</v>
      </c>
    </row>
    <row r="26" spans="1:6" x14ac:dyDescent="0.3">
      <c r="A26">
        <v>22</v>
      </c>
      <c r="B26">
        <v>1</v>
      </c>
      <c r="C26">
        <v>0.15</v>
      </c>
      <c r="D26">
        <f t="shared" si="2"/>
        <v>0.86070797642505781</v>
      </c>
      <c r="E26">
        <v>3.9</v>
      </c>
      <c r="F26">
        <f t="shared" si="3"/>
        <v>3.9</v>
      </c>
    </row>
    <row r="27" spans="1:6" x14ac:dyDescent="0.3">
      <c r="A27">
        <v>23</v>
      </c>
      <c r="B27">
        <v>1</v>
      </c>
      <c r="C27">
        <v>0.15</v>
      </c>
      <c r="D27">
        <f t="shared" si="2"/>
        <v>0.86070797642505781</v>
      </c>
      <c r="E27">
        <v>3.9</v>
      </c>
      <c r="F27">
        <f t="shared" si="3"/>
        <v>3.9</v>
      </c>
    </row>
    <row r="28" spans="1:6" x14ac:dyDescent="0.3">
      <c r="A28">
        <v>24</v>
      </c>
      <c r="B28">
        <v>1</v>
      </c>
      <c r="C28">
        <v>0.15</v>
      </c>
      <c r="D28">
        <f t="shared" si="2"/>
        <v>0.86070797642505781</v>
      </c>
      <c r="E28">
        <v>3.9</v>
      </c>
      <c r="F28">
        <f t="shared" si="3"/>
        <v>3.9</v>
      </c>
    </row>
    <row r="29" spans="1:6" x14ac:dyDescent="0.3">
      <c r="A29">
        <v>25</v>
      </c>
      <c r="B29">
        <v>1</v>
      </c>
      <c r="C29">
        <v>0.15</v>
      </c>
      <c r="D29">
        <f t="shared" si="2"/>
        <v>0.86070797642505781</v>
      </c>
      <c r="E29">
        <v>3.9</v>
      </c>
      <c r="F29">
        <f t="shared" si="3"/>
        <v>3.9</v>
      </c>
    </row>
    <row r="30" spans="1:6" x14ac:dyDescent="0.3">
      <c r="A30">
        <v>26</v>
      </c>
      <c r="B30">
        <v>1</v>
      </c>
      <c r="C30">
        <v>0.15</v>
      </c>
      <c r="D30">
        <f t="shared" si="2"/>
        <v>0.86070797642505781</v>
      </c>
      <c r="E30">
        <v>3.9</v>
      </c>
      <c r="F30">
        <f t="shared" si="3"/>
        <v>3.9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176-A978-4B5A-B2A6-D5D304A05617}">
  <dimension ref="A1:L19"/>
  <sheetViews>
    <sheetView workbookViewId="0">
      <selection activeCell="H24" sqref="H24"/>
    </sheetView>
  </sheetViews>
  <sheetFormatPr defaultRowHeight="14.4" x14ac:dyDescent="0.3"/>
  <cols>
    <col min="8" max="8" width="20.5546875" customWidth="1"/>
    <col min="11" max="11" width="17.77734375" customWidth="1"/>
  </cols>
  <sheetData>
    <row r="1" spans="1:12" x14ac:dyDescent="0.3">
      <c r="B1" t="s">
        <v>76</v>
      </c>
      <c r="H1" t="s">
        <v>77</v>
      </c>
    </row>
    <row r="3" spans="1:12" x14ac:dyDescent="0.3">
      <c r="A3" t="s">
        <v>43</v>
      </c>
      <c r="B3" t="s">
        <v>44</v>
      </c>
      <c r="C3" t="s">
        <v>70</v>
      </c>
      <c r="D3" t="s">
        <v>50</v>
      </c>
      <c r="E3" t="s">
        <v>45</v>
      </c>
      <c r="F3" t="s">
        <v>82</v>
      </c>
    </row>
    <row r="4" spans="1:12" x14ac:dyDescent="0.3">
      <c r="A4">
        <v>0</v>
      </c>
      <c r="B4">
        <v>0</v>
      </c>
      <c r="D4" s="5">
        <f>$I$19</f>
        <v>0.51341711903259202</v>
      </c>
      <c r="E4">
        <v>0</v>
      </c>
      <c r="F4">
        <f>E4*B4</f>
        <v>0</v>
      </c>
      <c r="K4" t="s">
        <v>83</v>
      </c>
    </row>
    <row r="5" spans="1:12" x14ac:dyDescent="0.3">
      <c r="A5">
        <v>1</v>
      </c>
      <c r="B5">
        <v>0</v>
      </c>
      <c r="D5" s="5">
        <f t="shared" ref="D5:D9" si="0">$I$19</f>
        <v>0.51341711903259202</v>
      </c>
      <c r="E5">
        <v>0</v>
      </c>
      <c r="F5">
        <f t="shared" ref="F5:F16" si="1">E5*B5</f>
        <v>0</v>
      </c>
      <c r="K5" t="s">
        <v>73</v>
      </c>
      <c r="L5" s="3">
        <v>0.33333333333333298</v>
      </c>
    </row>
    <row r="6" spans="1:12" x14ac:dyDescent="0.3">
      <c r="A6">
        <v>2</v>
      </c>
      <c r="B6">
        <v>0</v>
      </c>
      <c r="D6" s="5">
        <f t="shared" si="0"/>
        <v>0.51341711903259202</v>
      </c>
      <c r="E6">
        <v>0</v>
      </c>
      <c r="F6">
        <f t="shared" si="1"/>
        <v>0</v>
      </c>
      <c r="H6" t="s">
        <v>47</v>
      </c>
      <c r="I6">
        <f>SUM(F4:F16)</f>
        <v>14.350000000000001</v>
      </c>
      <c r="K6" t="s">
        <v>74</v>
      </c>
      <c r="L6" s="3">
        <v>0.17182130584192401</v>
      </c>
    </row>
    <row r="7" spans="1:12" x14ac:dyDescent="0.3">
      <c r="A7">
        <v>3</v>
      </c>
      <c r="B7">
        <v>0</v>
      </c>
      <c r="D7" s="5">
        <f t="shared" si="0"/>
        <v>0.51341711903259202</v>
      </c>
      <c r="E7">
        <v>0</v>
      </c>
      <c r="F7">
        <f t="shared" si="1"/>
        <v>0</v>
      </c>
      <c r="H7" t="s">
        <v>49</v>
      </c>
      <c r="I7">
        <f>PRODUCT(D4:D16)</f>
        <v>8.4146774892011646E-3</v>
      </c>
      <c r="K7" t="s">
        <v>75</v>
      </c>
      <c r="L7" s="3">
        <v>0.51546391752577303</v>
      </c>
    </row>
    <row r="8" spans="1:12" x14ac:dyDescent="0.3">
      <c r="A8">
        <v>4</v>
      </c>
      <c r="B8">
        <v>0</v>
      </c>
      <c r="D8" s="5">
        <f t="shared" si="0"/>
        <v>0.51341711903259202</v>
      </c>
      <c r="E8">
        <v>0</v>
      </c>
      <c r="F8">
        <f t="shared" si="1"/>
        <v>0</v>
      </c>
      <c r="H8" t="s">
        <v>51</v>
      </c>
      <c r="I8">
        <f>I7*I6</f>
        <v>0.12075062197003672</v>
      </c>
      <c r="K8" t="s">
        <v>21</v>
      </c>
      <c r="L8" t="b">
        <f>L7&lt;I11</f>
        <v>1</v>
      </c>
    </row>
    <row r="9" spans="1:12" x14ac:dyDescent="0.3">
      <c r="A9">
        <v>5</v>
      </c>
      <c r="B9">
        <v>0</v>
      </c>
      <c r="D9" s="5">
        <f t="shared" si="0"/>
        <v>0.51341711903259202</v>
      </c>
      <c r="E9">
        <v>0</v>
      </c>
      <c r="F9">
        <f t="shared" si="1"/>
        <v>0</v>
      </c>
      <c r="H9" t="s">
        <v>53</v>
      </c>
      <c r="I9" s="5">
        <f>I19</f>
        <v>0.51341711903259202</v>
      </c>
      <c r="K9" t="s">
        <v>20</v>
      </c>
      <c r="L9" t="b">
        <f>L7&lt;I13</f>
        <v>1</v>
      </c>
    </row>
    <row r="10" spans="1:12" x14ac:dyDescent="0.3">
      <c r="A10">
        <v>6</v>
      </c>
      <c r="B10">
        <v>1</v>
      </c>
      <c r="C10">
        <f>$I$12</f>
        <v>0.1111111111111111</v>
      </c>
      <c r="D10">
        <f t="shared" ref="D10:D16" si="2">EXP(-C10)</f>
        <v>0.89483931681436979</v>
      </c>
      <c r="E10">
        <v>2.0499999999999998</v>
      </c>
      <c r="F10">
        <f t="shared" si="1"/>
        <v>2.0499999999999998</v>
      </c>
      <c r="H10" t="s">
        <v>54</v>
      </c>
      <c r="I10">
        <f>I9*I8</f>
        <v>6.1995436453249862E-2</v>
      </c>
    </row>
    <row r="11" spans="1:12" x14ac:dyDescent="0.3">
      <c r="A11">
        <v>7</v>
      </c>
      <c r="B11">
        <v>1</v>
      </c>
      <c r="C11">
        <f t="shared" ref="C11:C16" si="3">$I$12</f>
        <v>0.1111111111111111</v>
      </c>
      <c r="D11">
        <f t="shared" si="2"/>
        <v>0.89483931681436979</v>
      </c>
      <c r="E11">
        <v>2.0499999999999998</v>
      </c>
      <c r="F11">
        <f t="shared" si="1"/>
        <v>2.0499999999999998</v>
      </c>
      <c r="H11" t="s">
        <v>6</v>
      </c>
      <c r="I11" s="2">
        <f>(SQRT(I10)-1)/(I10-1)</f>
        <v>0.80064767402789239</v>
      </c>
    </row>
    <row r="12" spans="1:12" x14ac:dyDescent="0.3">
      <c r="A12">
        <v>8</v>
      </c>
      <c r="B12">
        <v>1</v>
      </c>
      <c r="C12">
        <f t="shared" si="3"/>
        <v>0.1111111111111111</v>
      </c>
      <c r="D12">
        <f t="shared" si="2"/>
        <v>0.89483931681436979</v>
      </c>
      <c r="E12">
        <v>2.0499999999999998</v>
      </c>
      <c r="F12">
        <f t="shared" si="1"/>
        <v>2.0499999999999998</v>
      </c>
      <c r="H12" t="s">
        <v>9</v>
      </c>
      <c r="I12">
        <f>1/I16</f>
        <v>0.1111111111111111</v>
      </c>
    </row>
    <row r="13" spans="1:12" x14ac:dyDescent="0.3">
      <c r="A13">
        <v>9</v>
      </c>
      <c r="B13">
        <v>1</v>
      </c>
      <c r="C13">
        <f t="shared" si="3"/>
        <v>0.1111111111111111</v>
      </c>
      <c r="D13">
        <f t="shared" si="2"/>
        <v>0.89483931681436979</v>
      </c>
      <c r="E13">
        <v>2.0499999999999998</v>
      </c>
      <c r="F13">
        <f t="shared" si="1"/>
        <v>2.0499999999999998</v>
      </c>
      <c r="H13" t="s">
        <v>13</v>
      </c>
      <c r="I13">
        <f>(1-I12)*I11</f>
        <v>0.71168682135812655</v>
      </c>
    </row>
    <row r="14" spans="1:12" x14ac:dyDescent="0.3">
      <c r="A14">
        <v>10</v>
      </c>
      <c r="B14">
        <v>1</v>
      </c>
      <c r="C14">
        <f t="shared" si="3"/>
        <v>0.1111111111111111</v>
      </c>
      <c r="D14">
        <f t="shared" si="2"/>
        <v>0.89483931681436979</v>
      </c>
      <c r="E14">
        <v>2.0499999999999998</v>
      </c>
      <c r="F14">
        <f t="shared" si="1"/>
        <v>2.0499999999999998</v>
      </c>
    </row>
    <row r="15" spans="1:12" x14ac:dyDescent="0.3">
      <c r="A15">
        <v>11</v>
      </c>
      <c r="B15">
        <v>1</v>
      </c>
      <c r="C15">
        <f t="shared" si="3"/>
        <v>0.1111111111111111</v>
      </c>
      <c r="D15">
        <f t="shared" si="2"/>
        <v>0.89483931681436979</v>
      </c>
      <c r="E15">
        <v>2.0499999999999998</v>
      </c>
      <c r="F15">
        <f t="shared" si="1"/>
        <v>2.0499999999999998</v>
      </c>
    </row>
    <row r="16" spans="1:12" x14ac:dyDescent="0.3">
      <c r="A16">
        <v>12</v>
      </c>
      <c r="B16">
        <v>1</v>
      </c>
      <c r="C16">
        <f t="shared" si="3"/>
        <v>0.1111111111111111</v>
      </c>
      <c r="D16">
        <f t="shared" si="2"/>
        <v>0.89483931681436979</v>
      </c>
      <c r="E16">
        <v>2.0499999999999998</v>
      </c>
      <c r="F16">
        <f t="shared" si="1"/>
        <v>2.0499999999999998</v>
      </c>
      <c r="H16" t="s">
        <v>78</v>
      </c>
      <c r="I16">
        <v>9</v>
      </c>
    </row>
    <row r="17" spans="8:9" x14ac:dyDescent="0.3">
      <c r="H17" t="s">
        <v>79</v>
      </c>
      <c r="I17">
        <v>12</v>
      </c>
    </row>
    <row r="18" spans="8:9" x14ac:dyDescent="0.3">
      <c r="H18" t="s">
        <v>80</v>
      </c>
      <c r="I18">
        <v>6</v>
      </c>
    </row>
    <row r="19" spans="8:9" ht="28.8" x14ac:dyDescent="0.3">
      <c r="H19" s="4" t="s">
        <v>81</v>
      </c>
      <c r="I19">
        <f>(EXP(-I12))^I18</f>
        <v>0.51341711903259202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14C0-DE5E-4825-830D-474DD5282A8C}">
  <dimension ref="A1:P25"/>
  <sheetViews>
    <sheetView workbookViewId="0">
      <selection activeCell="P4" sqref="P4:P16"/>
    </sheetView>
  </sheetViews>
  <sheetFormatPr defaultRowHeight="14.4" x14ac:dyDescent="0.3"/>
  <sheetData>
    <row r="1" spans="1:16" x14ac:dyDescent="0.3">
      <c r="B1" t="s">
        <v>105</v>
      </c>
      <c r="H1" t="s">
        <v>104</v>
      </c>
    </row>
    <row r="3" spans="1:16" x14ac:dyDescent="0.3">
      <c r="A3" t="s">
        <v>43</v>
      </c>
      <c r="B3" t="s">
        <v>44</v>
      </c>
      <c r="C3" t="s">
        <v>70</v>
      </c>
      <c r="D3" t="s">
        <v>50</v>
      </c>
      <c r="E3" t="s">
        <v>45</v>
      </c>
      <c r="F3" t="s">
        <v>48</v>
      </c>
    </row>
    <row r="4" spans="1:16" x14ac:dyDescent="0.3">
      <c r="A4">
        <v>0</v>
      </c>
      <c r="B4" s="6">
        <v>0</v>
      </c>
      <c r="C4" s="7">
        <v>0.22600000000000001</v>
      </c>
      <c r="D4" s="6">
        <f>EXP(-C4)</f>
        <v>0.79771810166567425</v>
      </c>
      <c r="E4" s="6">
        <v>4.0359999999999996</v>
      </c>
      <c r="F4">
        <f>E4*B4</f>
        <v>0</v>
      </c>
      <c r="O4">
        <v>0.79771810166567425</v>
      </c>
      <c r="P4">
        <v>0</v>
      </c>
    </row>
    <row r="5" spans="1:16" x14ac:dyDescent="0.3">
      <c r="A5">
        <v>1</v>
      </c>
      <c r="B5" s="6">
        <v>0</v>
      </c>
      <c r="C5" s="7">
        <v>0.22600000000000001</v>
      </c>
      <c r="D5" s="6">
        <f t="shared" ref="D5:D16" si="0">EXP(-C5)</f>
        <v>0.79771810166567425</v>
      </c>
      <c r="E5" s="6">
        <v>4.0359999999999996</v>
      </c>
      <c r="F5">
        <f t="shared" ref="F5:F16" si="1">E5*B5</f>
        <v>0</v>
      </c>
      <c r="O5">
        <v>0.79771810166567425</v>
      </c>
      <c r="P5">
        <v>0</v>
      </c>
    </row>
    <row r="6" spans="1:16" x14ac:dyDescent="0.3">
      <c r="A6">
        <v>2</v>
      </c>
      <c r="B6" s="6">
        <v>0.01</v>
      </c>
      <c r="C6" s="7">
        <v>0.2</v>
      </c>
      <c r="D6" s="6">
        <f t="shared" si="0"/>
        <v>0.81873075307798182</v>
      </c>
      <c r="E6" s="6">
        <v>4.0359999999999996</v>
      </c>
      <c r="F6">
        <f>E6*B6</f>
        <v>4.036E-2</v>
      </c>
      <c r="H6" t="s">
        <v>47</v>
      </c>
      <c r="I6">
        <f>SUM(F4:F22)</f>
        <v>29.543520000000001</v>
      </c>
      <c r="O6">
        <v>0.81873075307798182</v>
      </c>
      <c r="P6">
        <v>4.036E-2</v>
      </c>
    </row>
    <row r="7" spans="1:16" x14ac:dyDescent="0.3">
      <c r="A7">
        <v>3</v>
      </c>
      <c r="B7" s="6">
        <v>0.03</v>
      </c>
      <c r="C7" s="7">
        <v>0.183</v>
      </c>
      <c r="D7" s="6">
        <f t="shared" si="0"/>
        <v>0.83276815573709095</v>
      </c>
      <c r="E7" s="6">
        <v>4.0359999999999996</v>
      </c>
      <c r="F7">
        <f>E7*B7</f>
        <v>0.12107999999999998</v>
      </c>
      <c r="H7" t="s">
        <v>49</v>
      </c>
      <c r="I7">
        <f>PRODUCT(D4:D22)</f>
        <v>0.11191674861732885</v>
      </c>
      <c r="O7">
        <v>0.83276815573709095</v>
      </c>
      <c r="P7">
        <v>0.12107999999999998</v>
      </c>
    </row>
    <row r="8" spans="1:16" x14ac:dyDescent="0.3">
      <c r="A8">
        <v>4</v>
      </c>
      <c r="B8" s="6">
        <v>0.14000000000000001</v>
      </c>
      <c r="C8" s="7">
        <v>0.17100000000000001</v>
      </c>
      <c r="D8" s="6">
        <f t="shared" si="0"/>
        <v>0.8428215734716199</v>
      </c>
      <c r="E8" s="6">
        <v>4.0359999999999996</v>
      </c>
      <c r="F8">
        <f>E8*B8</f>
        <v>0.56503999999999999</v>
      </c>
      <c r="H8" t="s">
        <v>51</v>
      </c>
      <c r="I8">
        <f>I7*I6</f>
        <v>3.3064147011110272</v>
      </c>
      <c r="O8">
        <v>0.8428215734716199</v>
      </c>
      <c r="P8">
        <v>0.56503999999999999</v>
      </c>
    </row>
    <row r="9" spans="1:16" x14ac:dyDescent="0.3">
      <c r="A9">
        <v>5</v>
      </c>
      <c r="B9" s="6">
        <v>0.43</v>
      </c>
      <c r="C9" s="7">
        <v>0.16300000000000001</v>
      </c>
      <c r="D9" s="6">
        <f t="shared" si="0"/>
        <v>0.84959118841459025</v>
      </c>
      <c r="E9" s="6">
        <v>4.0359999999999996</v>
      </c>
      <c r="F9">
        <f t="shared" si="1"/>
        <v>1.7354799999999997</v>
      </c>
      <c r="H9" t="s">
        <v>86</v>
      </c>
      <c r="I9" s="6">
        <v>0.70299999999999996</v>
      </c>
      <c r="O9">
        <v>0.84959118841459025</v>
      </c>
      <c r="P9">
        <v>1.7354799999999997</v>
      </c>
    </row>
    <row r="10" spans="1:16" x14ac:dyDescent="0.3">
      <c r="A10">
        <v>6</v>
      </c>
      <c r="B10" s="6">
        <v>0.78</v>
      </c>
      <c r="C10" s="7">
        <v>0.156</v>
      </c>
      <c r="D10" s="6">
        <f t="shared" si="0"/>
        <v>0.85555919037101846</v>
      </c>
      <c r="E10" s="6">
        <v>4.0359999999999996</v>
      </c>
      <c r="F10">
        <f t="shared" si="1"/>
        <v>3.1480799999999998</v>
      </c>
      <c r="H10" t="s">
        <v>54</v>
      </c>
      <c r="I10">
        <f>I9*I8</f>
        <v>2.3244095348810521</v>
      </c>
      <c r="O10">
        <v>0.85555919037101846</v>
      </c>
      <c r="P10">
        <v>3.1480799999999998</v>
      </c>
    </row>
    <row r="11" spans="1:16" x14ac:dyDescent="0.3">
      <c r="A11">
        <v>7</v>
      </c>
      <c r="B11" s="6">
        <v>0.94</v>
      </c>
      <c r="C11" s="7">
        <v>0.151</v>
      </c>
      <c r="D11" s="6">
        <f t="shared" si="0"/>
        <v>0.85984769865920552</v>
      </c>
      <c r="E11" s="6">
        <v>4.0359999999999996</v>
      </c>
      <c r="F11">
        <f t="shared" si="1"/>
        <v>3.7938399999999994</v>
      </c>
      <c r="H11" t="s">
        <v>6</v>
      </c>
      <c r="I11" s="2">
        <f>(SQRT(I10)-1)/(I10-1)</f>
        <v>0.39610212773800513</v>
      </c>
      <c r="O11">
        <v>0.85984769865920552</v>
      </c>
      <c r="P11">
        <v>3.7938399999999994</v>
      </c>
    </row>
    <row r="12" spans="1:16" x14ac:dyDescent="0.3">
      <c r="A12">
        <v>8</v>
      </c>
      <c r="B12" s="6">
        <v>0.99</v>
      </c>
      <c r="C12" s="7">
        <v>0.14799999999999999</v>
      </c>
      <c r="D12" s="6">
        <f t="shared" si="0"/>
        <v>0.8624311149420455</v>
      </c>
      <c r="E12" s="6">
        <v>4.0359999999999996</v>
      </c>
      <c r="F12">
        <f t="shared" si="1"/>
        <v>3.9956399999999994</v>
      </c>
      <c r="H12" t="s">
        <v>9</v>
      </c>
      <c r="I12" s="6">
        <v>0.214</v>
      </c>
      <c r="O12">
        <v>0.8624311149420455</v>
      </c>
      <c r="P12">
        <v>3.9956399999999994</v>
      </c>
    </row>
    <row r="13" spans="1:16" x14ac:dyDescent="0.3">
      <c r="A13">
        <v>9</v>
      </c>
      <c r="B13" s="6">
        <v>1</v>
      </c>
      <c r="C13" s="7">
        <v>0.14499999999999999</v>
      </c>
      <c r="D13" s="6">
        <f t="shared" si="0"/>
        <v>0.8650222931107413</v>
      </c>
      <c r="E13" s="6">
        <v>4.0359999999999996</v>
      </c>
      <c r="F13">
        <f t="shared" si="1"/>
        <v>4.0359999999999996</v>
      </c>
      <c r="H13" t="s">
        <v>13</v>
      </c>
      <c r="I13">
        <f>(1-I12)*I11</f>
        <v>0.31133627240207207</v>
      </c>
      <c r="O13">
        <v>0.8650222931107413</v>
      </c>
      <c r="P13">
        <v>4.0359999999999996</v>
      </c>
    </row>
    <row r="14" spans="1:16" x14ac:dyDescent="0.3">
      <c r="A14">
        <v>10</v>
      </c>
      <c r="B14" s="6">
        <v>1</v>
      </c>
      <c r="C14" s="7">
        <v>0.14199999999999999</v>
      </c>
      <c r="D14" s="6">
        <f t="shared" si="0"/>
        <v>0.86762125648591404</v>
      </c>
      <c r="E14" s="6">
        <v>4.0359999999999996</v>
      </c>
      <c r="F14">
        <f t="shared" si="1"/>
        <v>4.0359999999999996</v>
      </c>
      <c r="O14">
        <v>0.86762125648591404</v>
      </c>
      <c r="P14">
        <v>4.0359999999999996</v>
      </c>
    </row>
    <row r="15" spans="1:16" x14ac:dyDescent="0.3">
      <c r="A15">
        <v>11</v>
      </c>
      <c r="B15" s="6">
        <v>1</v>
      </c>
      <c r="C15" s="7">
        <v>0.14000000000000001</v>
      </c>
      <c r="D15" s="6">
        <f t="shared" si="0"/>
        <v>0.86935823539880586</v>
      </c>
      <c r="E15" s="6">
        <v>4.0359999999999996</v>
      </c>
      <c r="F15">
        <f t="shared" si="1"/>
        <v>4.0359999999999996</v>
      </c>
      <c r="O15">
        <v>0.86935823539880586</v>
      </c>
      <c r="P15">
        <v>4.0359999999999996</v>
      </c>
    </row>
    <row r="16" spans="1:16" x14ac:dyDescent="0.3">
      <c r="A16">
        <v>12</v>
      </c>
      <c r="B16" s="6">
        <v>1</v>
      </c>
      <c r="C16" s="7">
        <v>0.13900000000000001</v>
      </c>
      <c r="D16" s="6">
        <f t="shared" si="0"/>
        <v>0.87022802845825153</v>
      </c>
      <c r="E16" s="6">
        <v>4.0359999999999996</v>
      </c>
      <c r="F16">
        <f t="shared" si="1"/>
        <v>4.0359999999999996</v>
      </c>
      <c r="O16">
        <v>0.87022802845825153</v>
      </c>
      <c r="P16">
        <v>4.0359999999999996</v>
      </c>
    </row>
    <row r="20" spans="1:1" x14ac:dyDescent="0.3">
      <c r="A20" t="s">
        <v>108</v>
      </c>
    </row>
    <row r="21" spans="1:1" x14ac:dyDescent="0.3">
      <c r="A21" t="s">
        <v>106</v>
      </c>
    </row>
    <row r="22" spans="1:1" x14ac:dyDescent="0.3">
      <c r="A22" t="s">
        <v>107</v>
      </c>
    </row>
    <row r="23" spans="1:1" x14ac:dyDescent="0.3">
      <c r="A23" t="s">
        <v>109</v>
      </c>
    </row>
    <row r="24" spans="1:1" x14ac:dyDescent="0.3">
      <c r="A24" t="s">
        <v>110</v>
      </c>
    </row>
    <row r="25" spans="1:1" x14ac:dyDescent="0.3">
      <c r="A25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6A41-6F0D-4B93-AE75-C79503ADC7EC}">
  <sheetPr>
    <tabColor theme="2" tint="-0.749992370372631"/>
  </sheetPr>
  <dimension ref="A1:I17"/>
  <sheetViews>
    <sheetView workbookViewId="0">
      <selection activeCell="D24" sqref="D24"/>
    </sheetView>
  </sheetViews>
  <sheetFormatPr defaultRowHeight="14.4" x14ac:dyDescent="0.3"/>
  <cols>
    <col min="7" max="7" width="22.21875" bestFit="1" customWidth="1"/>
  </cols>
  <sheetData>
    <row r="1" spans="1:9" x14ac:dyDescent="0.3">
      <c r="B1" t="s">
        <v>57</v>
      </c>
      <c r="G1" t="s">
        <v>58</v>
      </c>
    </row>
    <row r="2" spans="1:9" x14ac:dyDescent="0.3">
      <c r="A2" t="s">
        <v>43</v>
      </c>
      <c r="B2" t="s">
        <v>55</v>
      </c>
      <c r="C2" t="s">
        <v>50</v>
      </c>
      <c r="D2" t="s">
        <v>45</v>
      </c>
      <c r="E2" t="s">
        <v>48</v>
      </c>
    </row>
    <row r="3" spans="1:9" x14ac:dyDescent="0.3">
      <c r="A3">
        <v>0</v>
      </c>
      <c r="E3">
        <f t="shared" ref="E3:E13" si="0">D3*B3</f>
        <v>0</v>
      </c>
      <c r="G3" t="s">
        <v>46</v>
      </c>
    </row>
    <row r="4" spans="1:9" x14ac:dyDescent="0.3">
      <c r="A4">
        <v>1</v>
      </c>
      <c r="E4">
        <f t="shared" si="0"/>
        <v>0</v>
      </c>
    </row>
    <row r="5" spans="1:9" x14ac:dyDescent="0.3">
      <c r="A5">
        <v>2</v>
      </c>
      <c r="E5">
        <f t="shared" si="0"/>
        <v>0</v>
      </c>
      <c r="G5" t="s">
        <v>47</v>
      </c>
      <c r="H5">
        <f>SUM(E3:E43)</f>
        <v>0</v>
      </c>
    </row>
    <row r="6" spans="1:9" x14ac:dyDescent="0.3">
      <c r="A6">
        <v>3</v>
      </c>
      <c r="E6">
        <f t="shared" si="0"/>
        <v>0</v>
      </c>
      <c r="G6" t="s">
        <v>49</v>
      </c>
      <c r="H6">
        <f>PRODUCT(C3:C43)</f>
        <v>0</v>
      </c>
    </row>
    <row r="7" spans="1:9" x14ac:dyDescent="0.3">
      <c r="A7">
        <v>4</v>
      </c>
      <c r="B7">
        <v>1</v>
      </c>
      <c r="E7">
        <f t="shared" si="0"/>
        <v>0</v>
      </c>
      <c r="G7" t="s">
        <v>51</v>
      </c>
      <c r="H7">
        <f>H6*H5</f>
        <v>0</v>
      </c>
    </row>
    <row r="8" spans="1:9" x14ac:dyDescent="0.3">
      <c r="A8">
        <v>5</v>
      </c>
      <c r="E8">
        <f t="shared" si="0"/>
        <v>0</v>
      </c>
      <c r="G8" t="s">
        <v>56</v>
      </c>
      <c r="H8">
        <v>0.73</v>
      </c>
    </row>
    <row r="9" spans="1:9" x14ac:dyDescent="0.3">
      <c r="A9">
        <v>6</v>
      </c>
      <c r="E9">
        <f t="shared" si="0"/>
        <v>0</v>
      </c>
      <c r="G9" t="s">
        <v>54</v>
      </c>
      <c r="H9">
        <f>H8*H7</f>
        <v>0</v>
      </c>
    </row>
    <row r="10" spans="1:9" x14ac:dyDescent="0.3">
      <c r="A10">
        <v>7</v>
      </c>
      <c r="E10">
        <f t="shared" si="0"/>
        <v>0</v>
      </c>
    </row>
    <row r="11" spans="1:9" x14ac:dyDescent="0.3">
      <c r="A11">
        <v>8</v>
      </c>
      <c r="E11">
        <f t="shared" si="0"/>
        <v>0</v>
      </c>
      <c r="G11" t="s">
        <v>37</v>
      </c>
      <c r="H11">
        <f>H16*H17</f>
        <v>4.3540983606557377</v>
      </c>
      <c r="I11" t="s">
        <v>68</v>
      </c>
    </row>
    <row r="12" spans="1:9" x14ac:dyDescent="0.3">
      <c r="A12">
        <v>9</v>
      </c>
      <c r="E12">
        <f t="shared" si="0"/>
        <v>0</v>
      </c>
      <c r="G12" t="s">
        <v>64</v>
      </c>
      <c r="H12">
        <v>4</v>
      </c>
    </row>
    <row r="13" spans="1:9" x14ac:dyDescent="0.3">
      <c r="A13">
        <v>10</v>
      </c>
      <c r="E13">
        <f t="shared" si="0"/>
        <v>0</v>
      </c>
      <c r="G13" t="s">
        <v>60</v>
      </c>
      <c r="H13">
        <v>199.2</v>
      </c>
    </row>
    <row r="14" spans="1:9" x14ac:dyDescent="0.3">
      <c r="G14" t="s">
        <v>61</v>
      </c>
      <c r="H14">
        <v>0.01</v>
      </c>
    </row>
    <row r="15" spans="1:9" x14ac:dyDescent="0.3">
      <c r="G15" t="s">
        <v>62</v>
      </c>
      <c r="H15">
        <v>18300</v>
      </c>
    </row>
    <row r="16" spans="1:9" x14ac:dyDescent="0.3">
      <c r="G16" t="s">
        <v>63</v>
      </c>
      <c r="H16">
        <f>H13/H14</f>
        <v>19920</v>
      </c>
    </row>
    <row r="17" spans="7:8" x14ac:dyDescent="0.3">
      <c r="G17" t="s">
        <v>65</v>
      </c>
      <c r="H17">
        <f>H12/H15</f>
        <v>2.185792349726776E-4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81C6-B55D-46BA-B7B9-0FCCD4FFC8FC}">
  <sheetPr>
    <tabColor theme="2" tint="-0.499984740745262"/>
  </sheetPr>
  <dimension ref="A1:L29"/>
  <sheetViews>
    <sheetView workbookViewId="0">
      <selection activeCell="N25" sqref="N25"/>
    </sheetView>
  </sheetViews>
  <sheetFormatPr defaultRowHeight="14.4" x14ac:dyDescent="0.3"/>
  <cols>
    <col min="8" max="8" width="15.5546875" customWidth="1"/>
    <col min="11" max="11" width="17.88671875" customWidth="1"/>
  </cols>
  <sheetData>
    <row r="1" spans="1:12" x14ac:dyDescent="0.3">
      <c r="B1" t="s">
        <v>85</v>
      </c>
      <c r="H1" t="s">
        <v>84</v>
      </c>
    </row>
    <row r="3" spans="1:12" x14ac:dyDescent="0.3">
      <c r="A3" t="s">
        <v>43</v>
      </c>
      <c r="B3" t="s">
        <v>44</v>
      </c>
      <c r="C3" t="s">
        <v>70</v>
      </c>
      <c r="D3" t="s">
        <v>50</v>
      </c>
      <c r="E3" t="s">
        <v>45</v>
      </c>
      <c r="F3" t="s">
        <v>48</v>
      </c>
    </row>
    <row r="4" spans="1:12" x14ac:dyDescent="0.3">
      <c r="A4">
        <v>0</v>
      </c>
      <c r="D4">
        <f>EXP(-C4)</f>
        <v>1</v>
      </c>
      <c r="F4">
        <f>E4*B4</f>
        <v>0</v>
      </c>
    </row>
    <row r="5" spans="1:12" x14ac:dyDescent="0.3">
      <c r="A5">
        <v>1</v>
      </c>
      <c r="D5">
        <f t="shared" ref="D5:D22" si="0">EXP(-C5)</f>
        <v>1</v>
      </c>
      <c r="F5">
        <f t="shared" ref="F5:F22" si="1">E5*B5</f>
        <v>0</v>
      </c>
      <c r="L5" s="3"/>
    </row>
    <row r="6" spans="1:12" x14ac:dyDescent="0.3">
      <c r="A6">
        <v>2</v>
      </c>
      <c r="D6">
        <f t="shared" si="0"/>
        <v>1</v>
      </c>
      <c r="F6">
        <f t="shared" si="1"/>
        <v>0</v>
      </c>
      <c r="H6" t="s">
        <v>47</v>
      </c>
      <c r="I6">
        <f>SUM(F4:F22)</f>
        <v>0</v>
      </c>
      <c r="L6" s="3"/>
    </row>
    <row r="7" spans="1:12" x14ac:dyDescent="0.3">
      <c r="A7">
        <v>3</v>
      </c>
      <c r="D7">
        <f t="shared" si="0"/>
        <v>1</v>
      </c>
      <c r="F7">
        <f t="shared" si="1"/>
        <v>0</v>
      </c>
      <c r="H7" t="s">
        <v>49</v>
      </c>
      <c r="I7">
        <f>PRODUCT(D4:D22)</f>
        <v>1</v>
      </c>
      <c r="L7" s="3"/>
    </row>
    <row r="8" spans="1:12" x14ac:dyDescent="0.3">
      <c r="A8">
        <v>4</v>
      </c>
      <c r="D8">
        <f t="shared" si="0"/>
        <v>1</v>
      </c>
      <c r="F8">
        <f t="shared" si="1"/>
        <v>0</v>
      </c>
      <c r="H8" t="s">
        <v>51</v>
      </c>
      <c r="I8">
        <f>I7*I6</f>
        <v>0</v>
      </c>
    </row>
    <row r="9" spans="1:12" x14ac:dyDescent="0.3">
      <c r="A9">
        <v>5</v>
      </c>
      <c r="D9">
        <f t="shared" si="0"/>
        <v>1</v>
      </c>
      <c r="F9">
        <f t="shared" si="1"/>
        <v>0</v>
      </c>
      <c r="H9" t="s">
        <v>86</v>
      </c>
      <c r="I9">
        <v>0.9</v>
      </c>
    </row>
    <row r="10" spans="1:12" x14ac:dyDescent="0.3">
      <c r="A10">
        <v>6</v>
      </c>
      <c r="D10">
        <f t="shared" si="0"/>
        <v>1</v>
      </c>
      <c r="F10">
        <f t="shared" si="1"/>
        <v>0</v>
      </c>
      <c r="H10" t="s">
        <v>54</v>
      </c>
      <c r="I10">
        <f>I9*I8</f>
        <v>0</v>
      </c>
    </row>
    <row r="11" spans="1:12" x14ac:dyDescent="0.3">
      <c r="A11">
        <v>7</v>
      </c>
      <c r="D11">
        <f t="shared" si="0"/>
        <v>1</v>
      </c>
      <c r="F11">
        <f t="shared" si="1"/>
        <v>0</v>
      </c>
      <c r="H11" t="s">
        <v>6</v>
      </c>
      <c r="I11" s="2">
        <f>(SQRT(I10)-1)/(I10-1)</f>
        <v>1</v>
      </c>
    </row>
    <row r="12" spans="1:12" x14ac:dyDescent="0.3">
      <c r="A12">
        <v>8</v>
      </c>
      <c r="D12">
        <f t="shared" si="0"/>
        <v>1</v>
      </c>
      <c r="F12">
        <f t="shared" si="1"/>
        <v>0</v>
      </c>
      <c r="H12" t="s">
        <v>9</v>
      </c>
    </row>
    <row r="13" spans="1:12" x14ac:dyDescent="0.3">
      <c r="A13">
        <v>9</v>
      </c>
      <c r="D13">
        <f t="shared" si="0"/>
        <v>1</v>
      </c>
      <c r="F13">
        <f t="shared" si="1"/>
        <v>0</v>
      </c>
      <c r="H13" t="s">
        <v>13</v>
      </c>
      <c r="I13">
        <f>(1-I12)*I11</f>
        <v>1</v>
      </c>
    </row>
    <row r="14" spans="1:12" x14ac:dyDescent="0.3">
      <c r="A14">
        <v>10</v>
      </c>
      <c r="D14">
        <f t="shared" si="0"/>
        <v>1</v>
      </c>
      <c r="F14">
        <f t="shared" si="1"/>
        <v>0</v>
      </c>
    </row>
    <row r="15" spans="1:12" x14ac:dyDescent="0.3">
      <c r="A15">
        <v>11</v>
      </c>
      <c r="D15">
        <f t="shared" si="0"/>
        <v>1</v>
      </c>
      <c r="F15">
        <f t="shared" si="1"/>
        <v>0</v>
      </c>
    </row>
    <row r="16" spans="1:12" x14ac:dyDescent="0.3">
      <c r="A16">
        <v>12</v>
      </c>
      <c r="D16">
        <f t="shared" si="0"/>
        <v>1</v>
      </c>
      <c r="F16">
        <f t="shared" si="1"/>
        <v>0</v>
      </c>
    </row>
    <row r="17" spans="1:6" x14ac:dyDescent="0.3">
      <c r="A17">
        <v>13</v>
      </c>
      <c r="D17">
        <f t="shared" si="0"/>
        <v>1</v>
      </c>
      <c r="F17">
        <f t="shared" si="1"/>
        <v>0</v>
      </c>
    </row>
    <row r="18" spans="1:6" x14ac:dyDescent="0.3">
      <c r="A18">
        <v>14</v>
      </c>
      <c r="D18">
        <f t="shared" si="0"/>
        <v>1</v>
      </c>
      <c r="F18">
        <f t="shared" si="1"/>
        <v>0</v>
      </c>
    </row>
    <row r="19" spans="1:6" x14ac:dyDescent="0.3">
      <c r="A19">
        <v>15</v>
      </c>
      <c r="D19">
        <f t="shared" si="0"/>
        <v>1</v>
      </c>
      <c r="F19">
        <f t="shared" si="1"/>
        <v>0</v>
      </c>
    </row>
    <row r="20" spans="1:6" x14ac:dyDescent="0.3">
      <c r="A20">
        <v>16</v>
      </c>
      <c r="D20">
        <f t="shared" si="0"/>
        <v>1</v>
      </c>
      <c r="F20">
        <f t="shared" si="1"/>
        <v>0</v>
      </c>
    </row>
    <row r="21" spans="1:6" x14ac:dyDescent="0.3">
      <c r="A21">
        <v>17</v>
      </c>
      <c r="D21">
        <f t="shared" si="0"/>
        <v>1</v>
      </c>
      <c r="F21">
        <f t="shared" si="1"/>
        <v>0</v>
      </c>
    </row>
    <row r="22" spans="1:6" x14ac:dyDescent="0.3">
      <c r="A22">
        <v>18</v>
      </c>
      <c r="D22">
        <f t="shared" si="0"/>
        <v>1</v>
      </c>
      <c r="F22">
        <f t="shared" si="1"/>
        <v>0</v>
      </c>
    </row>
    <row r="29" spans="1:6" x14ac:dyDescent="0.3">
      <c r="D29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dusky</vt:lpstr>
      <vt:lpstr>GOM Blacktip</vt:lpstr>
      <vt:lpstr>NWA Blacktip</vt:lpstr>
      <vt:lpstr>Atlantic Porbeagle</vt:lpstr>
      <vt:lpstr>grey reef</vt:lpstr>
      <vt:lpstr>CS-NWA</vt:lpstr>
      <vt:lpstr>aus blacktip</vt:lpstr>
      <vt:lpstr>SA-NA</vt:lpstr>
      <vt:lpstr>SL-NWA</vt:lpstr>
      <vt:lpstr>PG-A</vt:lpstr>
      <vt:lpstr>SA-NEP</vt:lpstr>
      <vt:lpstr>Shorfin Mako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2019-06-12T09:31:05Z</dcterms:created>
  <dcterms:modified xsi:type="dcterms:W3CDTF">2019-07-04T15:22:08Z</dcterms:modified>
</cp:coreProperties>
</file>